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4088"/>
  </bookViews>
  <sheets>
    <sheet name="V3项目" sheetId="4" r:id="rId1"/>
    <sheet name="那芙希万" sheetId="5" r:id="rId2"/>
    <sheet name="那芙希杜" sheetId="6" r:id="rId3"/>
    <sheet name="那芙砂杜" sheetId="7" r:id="rId4"/>
    <sheet name="那芙爱茜" sheetId="8" r:id="rId5"/>
    <sheet name="那芙伊希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<sst xmlns="http://schemas.openxmlformats.org/spreadsheetml/2006/main" count="636" uniqueCount="76">
  <si>
    <t>C0</t>
  </si>
  <si>
    <t>那芙希万</t>
  </si>
  <si>
    <t>那维莱特</t>
  </si>
  <si>
    <t>芙宁娜</t>
  </si>
  <si>
    <t>副C</t>
  </si>
  <si>
    <t>反应</t>
  </si>
  <si>
    <t>总伤</t>
  </si>
  <si>
    <t>那芙希杜</t>
  </si>
  <si>
    <t>那芙砂杜</t>
  </si>
  <si>
    <t>那芙爱茜</t>
  </si>
  <si>
    <t>那芙伊希</t>
  </si>
  <si>
    <t>C1</t>
  </si>
  <si>
    <t>C2</t>
  </si>
  <si>
    <t>原神·传统增幅反应（期望）伤害计算表</t>
  </si>
  <si>
    <t>基础乘区</t>
  </si>
  <si>
    <t>额外乘区</t>
  </si>
  <si>
    <t>反应乘区</t>
  </si>
  <si>
    <t>减伤乘区</t>
  </si>
  <si>
    <t>伤害</t>
  </si>
  <si>
    <t>来源</t>
  </si>
  <si>
    <t>ATK/HP</t>
  </si>
  <si>
    <t>倍率</t>
  </si>
  <si>
    <t>独立</t>
  </si>
  <si>
    <t>数值增伤</t>
  </si>
  <si>
    <t>增伤区</t>
  </si>
  <si>
    <t>暴击伤害</t>
  </si>
  <si>
    <t>暴击率</t>
  </si>
  <si>
    <t>期望暴击区</t>
  </si>
  <si>
    <t>增幅区</t>
  </si>
  <si>
    <t>元素精通</t>
  </si>
  <si>
    <t>附加精通乘区</t>
  </si>
  <si>
    <t>精通乘区</t>
  </si>
  <si>
    <t>抗性乘区</t>
  </si>
  <si>
    <t>防御乘区</t>
  </si>
  <si>
    <t>0+1那维莱特  （那维莱特 芙宁娜 希诺宁 枫原万叶）</t>
  </si>
  <si>
    <t>1+1那维莱特  （那维莱特 芙宁娜 希诺宁 枫原万叶）</t>
  </si>
  <si>
    <t>2+1那维莱特  （那维莱特 芙宁娜 希诺宁 枫原万叶）</t>
  </si>
  <si>
    <t>0+0芙宁娜  （那维莱特 芙宁娜 希诺宁 枫原万叶）</t>
  </si>
  <si>
    <t>0+1那维莱特  （那维莱特 芙宁娜 希诺宁 杜林）</t>
  </si>
  <si>
    <t>1+1那维莱特  （那维莱特 芙宁娜 希诺宁 杜林）</t>
  </si>
  <si>
    <t>2+1那维莱特  （那维莱特 芙宁娜 希诺宁 杜林）</t>
  </si>
  <si>
    <t>0+0芙宁娜  （那维莱特 芙宁娜 希诺宁 杜林）</t>
  </si>
  <si>
    <t>0+0杜林  （那维莱特 芙宁娜 希诺宁 杜林）</t>
  </si>
  <si>
    <t>0+1那维莱特  （那维莱特 芙宁娜 砂糖 杜林）</t>
  </si>
  <si>
    <t>1+1那维莱特  （那维莱特 芙宁娜 砂糖 杜林）</t>
  </si>
  <si>
    <t>2+1那维莱特  （那维莱特 芙宁娜 砂糖 杜林）</t>
  </si>
  <si>
    <t>0+杜林  （那维莱特 芙宁娜 希诺宁 杜林）</t>
  </si>
  <si>
    <t>0+1那维莱特  （那维莱特 芙宁娜 爱可菲 茜特菈莉）</t>
  </si>
  <si>
    <t>1+1那维莱特  （那维莱特 芙宁娜 爱可菲 茜特菈莉）</t>
  </si>
  <si>
    <t>2+1那维莱特  （那维莱特 芙宁娜 爱可菲 茜特菈莉）</t>
  </si>
  <si>
    <t>0+0芙宁娜  （那维莱特 芙宁娜 爱可菲 茜特菈莉）</t>
  </si>
  <si>
    <t>0+0爱可菲  （那维莱特 芙宁娜 爱可菲 茜特菈莉）</t>
  </si>
  <si>
    <t>0+1那维莱特  （那维莱特 芙宁娜 希诺宁 伊涅芙）</t>
  </si>
  <si>
    <t>1+1那维莱特  （那维莱特 芙宁娜 希诺宁 伊涅芙）</t>
  </si>
  <si>
    <t>2+1那维莱特  （那维莱特 芙宁娜 希诺宁 伊涅芙）</t>
  </si>
  <si>
    <t>0+0芙宁娜  （那维莱特 芙宁娜 希诺宁 伊涅芙）</t>
  </si>
  <si>
    <t>月感电直伤计算模板</t>
  </si>
  <si>
    <t>期望暴击乘区</t>
  </si>
  <si>
    <t>减伤区</t>
  </si>
  <si>
    <t>攻击力</t>
  </si>
  <si>
    <t>技能倍率</t>
  </si>
  <si>
    <t>独立乘区</t>
  </si>
  <si>
    <t>月乘区</t>
  </si>
  <si>
    <t>抗性区</t>
  </si>
  <si>
    <t>0+0伊涅芙  （那维莱特 芙宁娜 希诺宁 伊涅芙）</t>
  </si>
  <si>
    <t>月感电反应全队单次伤害（2s/次）</t>
  </si>
  <si>
    <t>角色</t>
  </si>
  <si>
    <t>反权重比</t>
  </si>
  <si>
    <t>等级系数</t>
  </si>
  <si>
    <t>反应系数</t>
  </si>
  <si>
    <t>第一伤害</t>
  </si>
  <si>
    <t>第二伤害</t>
  </si>
  <si>
    <t>第三伤害</t>
  </si>
  <si>
    <t>第四伤害</t>
  </si>
  <si>
    <t>单次伤害</t>
  </si>
  <si>
    <t>触发次数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</si>
</sst>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 "/>
    <numFmt numFmtId="178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SDK_SC_Web"/>
      <charset val="134"/>
    </font>
    <font>
      <sz val="22"/>
      <color theme="1"/>
      <name val="SDK_SC_Web"/>
      <charset val="134"/>
    </font>
    <font>
      <sz val="20"/>
      <color rgb="FFFF0000"/>
      <name val="SDK_SC_Web"/>
      <charset val="134"/>
    </font>
    <font>
      <sz val="20"/>
      <color theme="5" tint="-0.25"/>
      <name val="SDK_SC_Web"/>
      <charset val="134"/>
    </font>
    <font>
      <sz val="26"/>
      <color rgb="FFFF0000"/>
      <name val="SDK_SC_Web"/>
      <charset val="134"/>
    </font>
    <font>
      <sz val="26"/>
      <color theme="1"/>
      <name val="SDK_SC_Web"/>
      <charset val="134"/>
    </font>
    <font>
      <sz val="36"/>
      <color rgb="FFFF0000"/>
      <name val="SDK_SC_Web"/>
      <charset val="134"/>
    </font>
    <font>
      <sz val="20"/>
      <color theme="8" tint="-0.25"/>
      <name val="SDK_SC_Web"/>
      <charset val="134"/>
    </font>
    <font>
      <sz val="24"/>
      <color theme="1"/>
      <name val="SDK_SC_Web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7D6FF"/>
        <bgColor indexed="64"/>
      </patternFill>
    </fill>
    <fill>
      <patternFill patternType="solid">
        <fgColor rgb="FFFBFFE5"/>
        <bgColor indexed="64"/>
      </patternFill>
    </fill>
    <fill>
      <patternFill patternType="solid">
        <fgColor rgb="FFEDCCFF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11" borderId="23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24">
      <alignment vertical="center"/>
    </xf>
    <xf numFmtId="0" fontId="16" fillId="0" borderId="24">
      <alignment vertical="center"/>
    </xf>
    <xf numFmtId="0" fontId="17" fillId="0" borderId="25">
      <alignment vertical="center"/>
    </xf>
    <xf numFmtId="0" fontId="17" fillId="0" borderId="0">
      <alignment vertical="center"/>
    </xf>
    <xf numFmtId="0" fontId="18" fillId="12" borderId="26">
      <alignment vertical="center"/>
    </xf>
    <xf numFmtId="0" fontId="19" fillId="13" borderId="27">
      <alignment vertical="center"/>
    </xf>
    <xf numFmtId="0" fontId="20" fillId="13" borderId="26">
      <alignment vertical="center"/>
    </xf>
    <xf numFmtId="0" fontId="21" fillId="14" borderId="28">
      <alignment vertical="center"/>
    </xf>
    <xf numFmtId="0" fontId="22" fillId="0" borderId="29">
      <alignment vertical="center"/>
    </xf>
    <xf numFmtId="0" fontId="23" fillId="0" borderId="30">
      <alignment vertical="center"/>
    </xf>
    <xf numFmtId="0" fontId="24" fillId="15" borderId="0">
      <alignment vertical="center"/>
    </xf>
    <xf numFmtId="0" fontId="25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8" fillId="19" borderId="0">
      <alignment vertical="center"/>
    </xf>
    <xf numFmtId="0" fontId="28" fillId="20" borderId="0">
      <alignment vertical="center"/>
    </xf>
    <xf numFmtId="0" fontId="27" fillId="21" borderId="0">
      <alignment vertical="center"/>
    </xf>
    <xf numFmtId="0" fontId="27" fillId="22" borderId="0">
      <alignment vertical="center"/>
    </xf>
    <xf numFmtId="0" fontId="28" fillId="23" borderId="0">
      <alignment vertical="center"/>
    </xf>
    <xf numFmtId="0" fontId="28" fillId="24" borderId="0">
      <alignment vertical="center"/>
    </xf>
    <xf numFmtId="0" fontId="27" fillId="25" borderId="0">
      <alignment vertical="center"/>
    </xf>
    <xf numFmtId="0" fontId="27" fillId="26" borderId="0">
      <alignment vertical="center"/>
    </xf>
    <xf numFmtId="0" fontId="28" fillId="27" borderId="0">
      <alignment vertical="center"/>
    </xf>
    <xf numFmtId="0" fontId="28" fillId="28" borderId="0">
      <alignment vertical="center"/>
    </xf>
    <xf numFmtId="0" fontId="27" fillId="29" borderId="0">
      <alignment vertical="center"/>
    </xf>
    <xf numFmtId="0" fontId="27" fillId="30" borderId="0">
      <alignment vertical="center"/>
    </xf>
    <xf numFmtId="0" fontId="28" fillId="31" borderId="0">
      <alignment vertical="center"/>
    </xf>
    <xf numFmtId="0" fontId="28" fillId="32" borderId="0">
      <alignment vertical="center"/>
    </xf>
    <xf numFmtId="0" fontId="27" fillId="33" borderId="0">
      <alignment vertical="center"/>
    </xf>
    <xf numFmtId="0" fontId="27" fillId="34" borderId="0">
      <alignment vertical="center"/>
    </xf>
    <xf numFmtId="0" fontId="28" fillId="35" borderId="0">
      <alignment vertical="center"/>
    </xf>
    <xf numFmtId="0" fontId="28" fillId="36" borderId="0">
      <alignment vertical="center"/>
    </xf>
    <xf numFmtId="0" fontId="27" fillId="37" borderId="0">
      <alignment vertical="center"/>
    </xf>
    <xf numFmtId="0" fontId="27" fillId="38" borderId="0">
      <alignment vertical="center"/>
    </xf>
    <xf numFmtId="0" fontId="28" fillId="39" borderId="0">
      <alignment vertical="center"/>
    </xf>
    <xf numFmtId="0" fontId="28" fillId="40" borderId="0">
      <alignment vertical="center"/>
    </xf>
    <xf numFmtId="0" fontId="27" fillId="41" borderId="0">
      <alignment vertical="center"/>
    </xf>
  </cellStyleXfs>
  <cellXfs count="83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176" fontId="1" fillId="5" borderId="11" xfId="0" applyNumberFormat="1" applyFont="1" applyFill="1" applyBorder="1" applyAlignment="1">
      <alignment horizontal="center" vertical="center"/>
    </xf>
    <xf numFmtId="176" fontId="1" fillId="5" borderId="10" xfId="0" applyNumberFormat="1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177" fontId="2" fillId="7" borderId="12" xfId="0" applyNumberFormat="1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178" fontId="1" fillId="4" borderId="15" xfId="0" applyNumberFormat="1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176" fontId="1" fillId="5" borderId="1" xfId="0" applyNumberFormat="1" applyFont="1" applyFill="1" applyBorder="1" applyAlignment="1">
      <alignment horizontal="center" vertical="center"/>
    </xf>
    <xf numFmtId="176" fontId="1" fillId="5" borderId="15" xfId="0" applyNumberFormat="1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7" borderId="12" xfId="0" applyNumberFormat="1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177" fontId="7" fillId="2" borderId="19" xfId="0" applyNumberFormat="1" applyFont="1" applyFill="1" applyBorder="1" applyAlignment="1">
      <alignment horizontal="center" vertical="center"/>
    </xf>
    <xf numFmtId="177" fontId="7" fillId="2" borderId="3" xfId="0" applyNumberFormat="1" applyFont="1" applyFill="1" applyBorder="1" applyAlignment="1">
      <alignment horizontal="center" vertical="center"/>
    </xf>
    <xf numFmtId="177" fontId="7" fillId="2" borderId="0" xfId="0" applyNumberFormat="1" applyFont="1" applyFill="1" applyBorder="1" applyAlignment="1">
      <alignment horizontal="center" vertical="center"/>
    </xf>
    <xf numFmtId="177" fontId="7" fillId="2" borderId="20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177" fontId="7" fillId="2" borderId="21" xfId="0" applyNumberFormat="1" applyFont="1" applyFill="1" applyBorder="1" applyAlignment="1">
      <alignment horizontal="center" vertical="center"/>
    </xf>
    <xf numFmtId="177" fontId="7" fillId="2" borderId="0" xfId="0" applyNumberFormat="1" applyFont="1" applyFill="1" applyAlignment="1">
      <alignment horizontal="center" vertical="center"/>
    </xf>
    <xf numFmtId="177" fontId="7" fillId="2" borderId="11" xfId="0" applyNumberFormat="1" applyFont="1" applyFill="1" applyBorder="1" applyAlignment="1">
      <alignment horizontal="center" vertical="center"/>
    </xf>
    <xf numFmtId="177" fontId="7" fillId="2" borderId="6" xfId="0" applyNumberFormat="1" applyFont="1" applyFill="1" applyBorder="1" applyAlignment="1">
      <alignment horizontal="center" vertical="center"/>
    </xf>
    <xf numFmtId="177" fontId="7" fillId="2" borderId="8" xfId="0" applyNumberFormat="1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178" fontId="1" fillId="5" borderId="14" xfId="0" applyNumberFormat="1" applyFont="1" applyFill="1" applyBorder="1" applyAlignment="1">
      <alignment horizontal="center" vertical="center"/>
    </xf>
    <xf numFmtId="177" fontId="1" fillId="9" borderId="14" xfId="0" applyNumberFormat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/>
    </xf>
    <xf numFmtId="177" fontId="5" fillId="2" borderId="14" xfId="0" applyNumberFormat="1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6" fontId="1" fillId="5" borderId="14" xfId="0" applyNumberFormat="1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177" fontId="1" fillId="10" borderId="14" xfId="0" applyNumberFormat="1" applyFont="1" applyFill="1" applyBorder="1" applyAlignment="1">
      <alignment horizontal="center" vertical="center"/>
    </xf>
    <xf numFmtId="177" fontId="1" fillId="10" borderId="1" xfId="0" applyNumberFormat="1" applyFont="1" applyFill="1" applyBorder="1" applyAlignment="1">
      <alignment horizontal="center" vertical="center"/>
    </xf>
    <xf numFmtId="177" fontId="1" fillId="2" borderId="14" xfId="0" applyNumberFormat="1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621691341408703"/>
          <c:y val="0.0286140239821848"/>
          <c:w val="0.924540152534769"/>
          <c:h val="0.86697236336596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5875">
              <a:solidFill>
                <a:schemeClr val="bg1"/>
              </a:solidFill>
            </a:ln>
            <a:effectLst>
              <a:glow rad="63500">
                <a:schemeClr val="bg1">
                  <a:alpha val="40000"/>
                </a:schemeClr>
              </a:glow>
              <a:outerShdw blurRad="50800" dist="38100" dir="2700000" algn="tl" rotWithShape="0">
                <a:prstClr val="black">
                  <a:alpha val="70000"/>
                </a:prstClr>
              </a:outerShdw>
            </a:effectLst>
            <a:sp3d contourW="15875"/>
          </c:spPr>
          <c:invertIfNegative val="0"/>
          <c:dLbls>
            <c:dLbl>
              <c:idx val="0"/>
              <c:layout>
                <c:manualLayout>
                  <c:x val="-0.00205555578464661"/>
                  <c:y val="0.0075926602761118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0153351595795682"/>
                  <c:y val="0.015817265888158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000867196997265416"/>
                  <c:y val="0.012787231770387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00115667110057255"/>
                  <c:y val="0.010936623667975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0023133422011451"/>
                  <c:y val="0.01039102229310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 forceAA="0"/>
              <a:lstStyle/>
              <a:p>
                <a:pPr>
                  <a:defRPr lang="zh-CN" sz="1000" b="0" i="0" u="none" strike="noStrike" kern="1200" baseline="0">
                    <a:solidFill>
                      <a:schemeClr val="bg1"/>
                    </a:solidFill>
                    <a:latin typeface="Default_SC" panose="00020600040101010101" charset="-128"/>
                    <a:ea typeface="Default_SC" panose="00020600040101010101" charset="-128"/>
                    <a:cs typeface="Default_SC" panose="00020600040101010101" charset="-128"/>
                    <a:sym typeface="Default_SC" panose="00020600040101010101" charset="-128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V3项目!$J$1:$J$5</c:f>
              <c:strCache>
                <c:ptCount val="5"/>
                <c:pt idx="0">
                  <c:v>那芙希万</c:v>
                </c:pt>
                <c:pt idx="1">
                  <c:v>那芙希杜</c:v>
                </c:pt>
                <c:pt idx="2">
                  <c:v>那芙砂杜</c:v>
                </c:pt>
                <c:pt idx="3">
                  <c:v>那芙爱茜</c:v>
                </c:pt>
                <c:pt idx="4">
                  <c:v>那芙伊希</c:v>
                </c:pt>
              </c:strCache>
            </c:strRef>
          </c:cat>
          <c:val>
            <c:numRef>
              <c:f>V3项目!$K$1:$K$5</c:f>
              <c:numCache>
                <c:formatCode>General</c:formatCode>
                <c:ptCount val="5"/>
                <c:pt idx="0">
                  <c:v>223</c:v>
                </c:pt>
                <c:pt idx="1">
                  <c:v>242</c:v>
                </c:pt>
                <c:pt idx="2">
                  <c:v>220</c:v>
                </c:pt>
                <c:pt idx="3">
                  <c:v>246</c:v>
                </c:pt>
                <c:pt idx="4">
                  <c:v>243</c:v>
                </c:pt>
              </c:numCache>
            </c:numRef>
          </c:val>
        </c:ser>
        <c:ser>
          <c:idx val="1"/>
          <c:order val="1"/>
          <c:spPr>
            <a:noFill/>
            <a:ln w="15875">
              <a:solidFill>
                <a:srgbClr val="00B0F0"/>
              </a:solidFill>
            </a:ln>
            <a:effectLst>
              <a:glow rad="63500">
                <a:schemeClr val="accent1">
                  <a:satMod val="175000"/>
                  <a:alpha val="40000"/>
                </a:schemeClr>
              </a:glow>
            </a:effectLst>
            <a:sp3d contourW="15875"/>
          </c:spPr>
          <c:invertIfNegative val="0"/>
          <c:dLbls>
            <c:dLbl>
              <c:idx val="0"/>
              <c:layout>
                <c:manualLayout>
                  <c:x val="0.000559284116331096"/>
                  <c:y val="0.0083743842364531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0.013069099211205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00503355704697987"/>
                  <c:y val="0.0094827586206896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000925336880458042"/>
                  <c:y val="0.012796587576646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0.010663822980538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rgbClr val="00B0F0"/>
                    </a:solidFill>
                    <a:latin typeface="Default_SC" panose="00020600040101010101" charset="-128"/>
                    <a:ea typeface="Default_SC" panose="00020600040101010101" charset="-128"/>
                    <a:cs typeface="Default_SC" panose="00020600040101010101" charset="-128"/>
                    <a:sym typeface="Default_SC" panose="00020600040101010101" charset="-128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V3项目!$J$1:$J$5</c:f>
              <c:strCache>
                <c:ptCount val="5"/>
                <c:pt idx="0">
                  <c:v>那芙希万</c:v>
                </c:pt>
                <c:pt idx="1">
                  <c:v>那芙希杜</c:v>
                </c:pt>
                <c:pt idx="2">
                  <c:v>那芙砂杜</c:v>
                </c:pt>
                <c:pt idx="3">
                  <c:v>那芙爱茜</c:v>
                </c:pt>
                <c:pt idx="4">
                  <c:v>那芙伊希</c:v>
                </c:pt>
              </c:strCache>
            </c:strRef>
          </c:cat>
          <c:val>
            <c:numRef>
              <c:f>V3项目!$L$1:$L$5</c:f>
              <c:numCache>
                <c:formatCode>General</c:formatCode>
                <c:ptCount val="5"/>
                <c:pt idx="0">
                  <c:v>261</c:v>
                </c:pt>
                <c:pt idx="1">
                  <c:v>273</c:v>
                </c:pt>
                <c:pt idx="2">
                  <c:v>248</c:v>
                </c:pt>
                <c:pt idx="3">
                  <c:v>262</c:v>
                </c:pt>
                <c:pt idx="4">
                  <c:v>275</c:v>
                </c:pt>
              </c:numCache>
            </c:numRef>
          </c:val>
        </c:ser>
        <c:ser>
          <c:idx val="2"/>
          <c:order val="2"/>
          <c:spPr>
            <a:noFill/>
            <a:ln w="15875">
              <a:solidFill>
                <a:srgbClr val="00B050"/>
              </a:solidFill>
            </a:ln>
            <a:effectLst>
              <a:glow rad="63500">
                <a:schemeClr val="accent4">
                  <a:satMod val="175000"/>
                  <a:alpha val="40000"/>
                </a:schemeClr>
              </a:glow>
            </a:effectLst>
            <a:sp3d contourW="15875"/>
          </c:spPr>
          <c:invertIfNegative val="0"/>
          <c:dLbls>
            <c:dLbl>
              <c:idx val="0"/>
              <c:layout>
                <c:manualLayout>
                  <c:x val="0.000520501995257648"/>
                  <c:y val="0.010057801069133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0.020527859237536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000636169105314904"/>
                  <c:y val="0.017595307917888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000462668440229021"/>
                  <c:y val="0.015995734470807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000115667110057255"/>
                  <c:y val="0.01097072990497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rgbClr val="00B050"/>
                    </a:solidFill>
                    <a:latin typeface="Default_SC" panose="00020600040101010101" charset="-128"/>
                    <a:ea typeface="Default_SC" panose="00020600040101010101" charset="-128"/>
                    <a:cs typeface="Default_SC" panose="00020600040101010101" charset="-128"/>
                    <a:sym typeface="Default_SC" panose="00020600040101010101" charset="-128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V3项目!$J$1:$J$5</c:f>
              <c:strCache>
                <c:ptCount val="5"/>
                <c:pt idx="0">
                  <c:v>那芙希万</c:v>
                </c:pt>
                <c:pt idx="1">
                  <c:v>那芙希杜</c:v>
                </c:pt>
                <c:pt idx="2">
                  <c:v>那芙砂杜</c:v>
                </c:pt>
                <c:pt idx="3">
                  <c:v>那芙爱茜</c:v>
                </c:pt>
                <c:pt idx="4">
                  <c:v>那芙伊希</c:v>
                </c:pt>
              </c:strCache>
            </c:strRef>
          </c:cat>
          <c:val>
            <c:numRef>
              <c:f>V3项目!$M$1:$M$5</c:f>
              <c:numCache>
                <c:formatCode>General</c:formatCode>
                <c:ptCount val="5"/>
                <c:pt idx="0">
                  <c:v>281</c:v>
                </c:pt>
                <c:pt idx="1">
                  <c:v>290</c:v>
                </c:pt>
                <c:pt idx="2">
                  <c:v>262</c:v>
                </c:pt>
                <c:pt idx="3">
                  <c:v>272</c:v>
                </c:pt>
                <c:pt idx="4">
                  <c:v>291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90"/>
        <c:overlap val="-40"/>
        <c:axId val="601995074"/>
        <c:axId val="627309251"/>
      </c:barChart>
      <c:catAx>
        <c:axId val="60199507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1600" b="0" i="0" u="none" strike="noStrike" kern="1200" baseline="0">
                <a:solidFill>
                  <a:schemeClr val="bg1"/>
                </a:solidFill>
                <a:latin typeface="Default_SC" panose="00020600040101010101" charset="-128"/>
                <a:ea typeface="Default_SC" panose="00020600040101010101" charset="-128"/>
                <a:cs typeface="Default_SC" panose="00020600040101010101" charset="-128"/>
                <a:sym typeface="Default_SC" panose="00020600040101010101" charset="-128"/>
              </a:defRPr>
            </a:pPr>
          </a:p>
        </c:txPr>
        <c:crossAx val="627309251"/>
        <c:crosses val="autoZero"/>
        <c:auto val="1"/>
        <c:lblAlgn val="ctr"/>
        <c:lblOffset val="100"/>
        <c:noMultiLvlLbl val="0"/>
      </c:catAx>
      <c:valAx>
        <c:axId val="62730925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10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Default_SC" panose="00020600040101010101" charset="-128"/>
                <a:ea typeface="Default_SC" panose="00020600040101010101" charset="-128"/>
                <a:cs typeface="Default_SC" panose="00020600040101010101" charset="-128"/>
                <a:sym typeface="Default_SC" panose="00020600040101010101" charset="-128"/>
              </a:defRPr>
            </a:pPr>
          </a:p>
        </c:txPr>
        <c:crossAx val="60199507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e6f1903c-37c4-43e1-8eff-b4006ac2bc75}"/>
      </c:ext>
    </c:extLst>
  </c:chart>
  <c:spPr>
    <a:solidFill>
      <a:schemeClr val="tx1">
        <a:lumMod val="65000"/>
        <a:lumOff val="35000"/>
        <a:alpha val="0"/>
      </a:schemeClr>
    </a:solidFill>
    <a:ln w="9525" cap="flat" cmpd="sng" algn="ctr">
      <a:noFill/>
      <a:round/>
    </a:ln>
    <a:effectLst/>
  </c:spPr>
  <c:txPr>
    <a:bodyPr rot="0"/>
    <a:lstStyle/>
    <a:p>
      <a:pPr>
        <a:defRPr lang="zh-CN" sz="1200" b="1">
          <a:latin typeface="微软雅黑" panose="020B0503020204020204" charset="-122"/>
          <a:ea typeface="微软雅黑" panose="020B0503020204020204" charset="-122"/>
          <a:cs typeface="微软雅黑" panose="020B0503020204020204" charset="-122"/>
          <a:sym typeface="微软雅黑" panose="020B0503020204020204" charset="-122"/>
        </a:defRPr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0</xdr:colOff>
      <xdr:row>6</xdr:row>
      <xdr:rowOff>0</xdr:rowOff>
    </xdr:from>
    <xdr:to>
      <xdr:col>15</xdr:col>
      <xdr:colOff>372745</xdr:colOff>
      <xdr:row>12</xdr:row>
      <xdr:rowOff>448310</xdr:rowOff>
    </xdr:to>
    <xdr:graphicFrame>
      <xdr:nvGraphicFramePr>
        <xdr:cNvPr id="2" name="图表 1" descr="7b0a202020202263686172745265734964223a20223230343735353234220a7d0a"/>
        <xdr:cNvGraphicFramePr/>
      </xdr:nvGraphicFramePr>
      <xdr:xfrm>
        <a:off x="17419955" y="3810000"/>
        <a:ext cx="10979785" cy="42583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zoomScale="70" zoomScaleNormal="70" workbookViewId="0">
      <selection activeCell="H5" sqref="H5"/>
    </sheetView>
  </sheetViews>
  <sheetFormatPr defaultColWidth="25.7777777777778" defaultRowHeight="50" customHeight="1"/>
  <cols>
    <col min="1" max="1" width="25.7777777777778" style="1"/>
    <col min="2" max="2" width="34.4444444444444" style="1"/>
    <col min="3" max="3" width="30.4537037037037" style="1" customWidth="1"/>
    <col min="4" max="5" width="25.7777777777778" style="1"/>
    <col min="6" max="6" width="34.4444444444444" style="1"/>
    <col min="7" max="16384" width="25.7777777777778" style="1"/>
  </cols>
  <sheetData>
    <row r="1" customHeight="1" spans="1:13">
      <c r="A1" s="1" t="s">
        <v>0</v>
      </c>
      <c r="J1" s="1" t="s">
        <v>1</v>
      </c>
      <c r="K1" s="1">
        <v>223</v>
      </c>
      <c r="L1" s="1">
        <v>261</v>
      </c>
      <c r="M1" s="1">
        <v>281</v>
      </c>
    </row>
    <row r="2" customHeight="1" spans="1:13"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J2" s="1" t="s">
        <v>7</v>
      </c>
      <c r="K2" s="1">
        <v>242</v>
      </c>
      <c r="L2" s="1">
        <v>273</v>
      </c>
      <c r="M2" s="1">
        <v>290</v>
      </c>
    </row>
    <row r="3" customHeight="1" spans="1:13">
      <c r="A3" s="1" t="s">
        <v>1</v>
      </c>
      <c r="B3" s="82">
        <v>1654352.21109645</v>
      </c>
      <c r="C3" s="82">
        <v>570967</v>
      </c>
      <c r="D3" s="82">
        <v>0</v>
      </c>
      <c r="E3" s="82">
        <v>0</v>
      </c>
      <c r="F3" s="1">
        <f t="shared" ref="F3:F7" si="0">SUM(B3:E3)</f>
        <v>2225319.21109645</v>
      </c>
      <c r="J3" s="1" t="s">
        <v>8</v>
      </c>
      <c r="K3" s="1">
        <v>220</v>
      </c>
      <c r="L3" s="1">
        <v>248</v>
      </c>
      <c r="M3" s="1">
        <v>262</v>
      </c>
    </row>
    <row r="4" customHeight="1" spans="1:13">
      <c r="A4" s="1" t="s">
        <v>7</v>
      </c>
      <c r="B4" s="82">
        <v>1346278.20420903</v>
      </c>
      <c r="C4" s="82">
        <v>464267.93062792</v>
      </c>
      <c r="D4" s="82">
        <v>609870.96198762</v>
      </c>
      <c r="E4" s="82">
        <v>0</v>
      </c>
      <c r="F4" s="1">
        <f t="shared" si="0"/>
        <v>2420417.09682457</v>
      </c>
      <c r="J4" s="1" t="s">
        <v>9</v>
      </c>
      <c r="K4" s="1">
        <v>246</v>
      </c>
      <c r="L4" s="1">
        <v>262</v>
      </c>
      <c r="M4" s="1">
        <v>272</v>
      </c>
    </row>
    <row r="5" customHeight="1" spans="1:13">
      <c r="A5" s="1" t="s">
        <v>8</v>
      </c>
      <c r="B5" s="82">
        <v>1185128.75187415</v>
      </c>
      <c r="C5" s="82">
        <v>386368.779564432</v>
      </c>
      <c r="D5" s="82">
        <v>631210.886703605</v>
      </c>
      <c r="E5" s="82">
        <v>0</v>
      </c>
      <c r="F5" s="1">
        <f t="shared" si="0"/>
        <v>2202708.41814219</v>
      </c>
      <c r="J5" s="1" t="s">
        <v>10</v>
      </c>
      <c r="K5" s="1">
        <v>243</v>
      </c>
      <c r="L5" s="1">
        <v>275</v>
      </c>
      <c r="M5" s="1">
        <v>291</v>
      </c>
    </row>
    <row r="6" customHeight="1" spans="1:13">
      <c r="A6" s="1" t="s">
        <v>9</v>
      </c>
      <c r="B6" s="82">
        <v>1421031.41682891</v>
      </c>
      <c r="C6" s="82">
        <v>544384.962904419</v>
      </c>
      <c r="D6" s="82">
        <v>495627.717448255</v>
      </c>
      <c r="E6" s="82">
        <v>0</v>
      </c>
      <c r="F6" s="1">
        <f t="shared" si="0"/>
        <v>2461044.09718158</v>
      </c>
    </row>
    <row r="7" customHeight="1" spans="1:13">
      <c r="A7" s="1" t="s">
        <v>10</v>
      </c>
      <c r="B7" s="82">
        <v>1346278.20420903</v>
      </c>
      <c r="C7" s="82">
        <v>464267.93062792</v>
      </c>
      <c r="D7" s="82">
        <v>415013.420483748</v>
      </c>
      <c r="E7" s="82">
        <v>205929.578509843</v>
      </c>
      <c r="F7" s="1">
        <f t="shared" si="0"/>
        <v>2431489.13383054</v>
      </c>
    </row>
    <row r="9" customHeight="1" spans="1:13">
      <c r="A9" s="1" t="s">
        <v>11</v>
      </c>
    </row>
    <row r="10" customHeight="1" spans="1:13">
      <c r="B10" s="1" t="s">
        <v>2</v>
      </c>
      <c r="C10" s="1" t="s">
        <v>3</v>
      </c>
      <c r="D10" s="1" t="s">
        <v>4</v>
      </c>
      <c r="E10" s="1" t="s">
        <v>5</v>
      </c>
      <c r="F10" s="1" t="s">
        <v>6</v>
      </c>
    </row>
    <row r="11" customHeight="1" spans="1:13">
      <c r="A11" s="1" t="s">
        <v>1</v>
      </c>
      <c r="B11" s="82">
        <v>2036442.78660802</v>
      </c>
      <c r="C11" s="82">
        <v>570967</v>
      </c>
      <c r="D11" s="82">
        <v>0</v>
      </c>
      <c r="E11" s="82">
        <v>0</v>
      </c>
      <c r="F11" s="1">
        <f t="shared" ref="F11:F15" si="1">SUM(B11:E11)</f>
        <v>2607409.78660802</v>
      </c>
    </row>
    <row r="12" customHeight="1" spans="1:13">
      <c r="A12" s="1" t="s">
        <v>7</v>
      </c>
      <c r="B12" s="82">
        <v>1659830.86758566</v>
      </c>
      <c r="C12" s="82">
        <v>464267.93062792</v>
      </c>
      <c r="D12" s="82">
        <v>609870.96198762</v>
      </c>
      <c r="E12" s="82">
        <v>0</v>
      </c>
      <c r="F12" s="1">
        <f t="shared" si="1"/>
        <v>2733969.7602012</v>
      </c>
    </row>
    <row r="13" customHeight="1" spans="1:13">
      <c r="A13" s="1" t="s">
        <v>8</v>
      </c>
      <c r="B13" s="82">
        <v>1461430.72493775</v>
      </c>
      <c r="C13" s="82">
        <v>386368.779564432</v>
      </c>
      <c r="D13" s="82">
        <v>631210.886703605</v>
      </c>
      <c r="E13" s="82">
        <v>0</v>
      </c>
      <c r="F13" s="1">
        <f t="shared" si="1"/>
        <v>2479010.39120579</v>
      </c>
    </row>
    <row r="14" customHeight="1" spans="1:13">
      <c r="A14" s="1" t="s">
        <v>9</v>
      </c>
      <c r="B14" s="82">
        <v>1578600.54918316</v>
      </c>
      <c r="C14" s="82">
        <v>544384.962904419</v>
      </c>
      <c r="D14" s="82">
        <v>495627.717448255</v>
      </c>
      <c r="E14" s="82">
        <v>0</v>
      </c>
      <c r="F14" s="1">
        <f t="shared" si="1"/>
        <v>2618613.22953583</v>
      </c>
    </row>
    <row r="15" customHeight="1" spans="1:13">
      <c r="A15" s="1" t="s">
        <v>10</v>
      </c>
      <c r="B15" s="82">
        <v>1659830.86758566</v>
      </c>
      <c r="C15" s="82">
        <v>464267.93062792</v>
      </c>
      <c r="D15" s="82">
        <v>415013.420483748</v>
      </c>
      <c r="E15" s="82">
        <v>205929.578509843</v>
      </c>
      <c r="F15" s="1">
        <f t="shared" si="1"/>
        <v>2745041.79720717</v>
      </c>
    </row>
    <row r="17" customHeight="1" spans="1:6">
      <c r="A17" s="1" t="s">
        <v>12</v>
      </c>
    </row>
    <row r="18" customHeight="1" spans="1:6">
      <c r="B18" s="1" t="s">
        <v>2</v>
      </c>
      <c r="C18" s="1" t="s">
        <v>3</v>
      </c>
      <c r="D18" s="1" t="s">
        <v>4</v>
      </c>
      <c r="E18" s="1" t="s">
        <v>5</v>
      </c>
      <c r="F18" s="1" t="s">
        <v>6</v>
      </c>
    </row>
    <row r="19" customHeight="1" spans="1:6">
      <c r="A19" s="1" t="s">
        <v>1</v>
      </c>
      <c r="B19" s="82">
        <v>2234711.40224297</v>
      </c>
      <c r="C19" s="82">
        <v>570967</v>
      </c>
      <c r="D19" s="82">
        <v>0</v>
      </c>
      <c r="E19" s="82">
        <v>0</v>
      </c>
      <c r="F19" s="1">
        <f t="shared" ref="F19:F23" si="2">SUM(B19:E19)</f>
        <v>2805678.40224297</v>
      </c>
    </row>
    <row r="20" customHeight="1" spans="1:6">
      <c r="A20" s="1" t="s">
        <v>7</v>
      </c>
      <c r="B20" s="82">
        <v>1822534.83486646</v>
      </c>
      <c r="C20" s="82">
        <v>464267.93062792</v>
      </c>
      <c r="D20" s="82">
        <v>609870.96198762</v>
      </c>
      <c r="E20" s="82">
        <v>0</v>
      </c>
      <c r="F20" s="1">
        <f t="shared" si="2"/>
        <v>2896673.727482</v>
      </c>
    </row>
    <row r="21" customHeight="1" spans="1:6">
      <c r="A21" s="1" t="s">
        <v>8</v>
      </c>
      <c r="B21" s="82">
        <v>1604805.13196985</v>
      </c>
      <c r="C21" s="82">
        <v>386368.779564432</v>
      </c>
      <c r="D21" s="82">
        <v>631210.886703605</v>
      </c>
      <c r="E21" s="82">
        <v>0</v>
      </c>
      <c r="F21" s="1">
        <f t="shared" si="2"/>
        <v>2622384.79823789</v>
      </c>
    </row>
    <row r="22" customHeight="1" spans="1:6">
      <c r="A22" s="1" t="s">
        <v>9</v>
      </c>
      <c r="B22" s="82">
        <v>1677965.75781473</v>
      </c>
      <c r="C22" s="82">
        <v>544384.962904419</v>
      </c>
      <c r="D22" s="82">
        <v>495627.717448255</v>
      </c>
      <c r="E22" s="82">
        <v>0</v>
      </c>
      <c r="F22" s="1">
        <f t="shared" si="2"/>
        <v>2717978.4381674</v>
      </c>
    </row>
    <row r="23" customHeight="1" spans="1:6">
      <c r="A23" s="1" t="s">
        <v>10</v>
      </c>
      <c r="B23" s="82">
        <v>1822534.83486646</v>
      </c>
      <c r="C23" s="82">
        <v>464267.93062792</v>
      </c>
      <c r="D23" s="82">
        <v>415013.420483748</v>
      </c>
      <c r="E23" s="82">
        <v>205929.578509843</v>
      </c>
      <c r="F23" s="1">
        <f t="shared" si="2"/>
        <v>2907745.76448797</v>
      </c>
    </row>
  </sheetData>
  <mergeCells count="3">
    <mergeCell ref="A1:F1"/>
    <mergeCell ref="A9:F9"/>
    <mergeCell ref="A17:F17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72"/>
  <sheetViews>
    <sheetView zoomScale="40" zoomScaleNormal="40" workbookViewId="0">
      <selection activeCell="R30" sqref="R30"/>
    </sheetView>
  </sheetViews>
  <sheetFormatPr defaultColWidth="25.7777777777778" defaultRowHeight="50" customHeight="1"/>
  <cols>
    <col min="1" max="4" width="25.7777777777778" style="1"/>
    <col min="5" max="5" width="34.4444444444444" style="1"/>
    <col min="6" max="16384" width="25.7777777777778" style="1"/>
  </cols>
  <sheetData>
    <row r="1" customHeight="1" spans="1:53">
      <c r="A1" s="2" t="s">
        <v>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5"/>
      <c r="S1" s="2" t="s">
        <v>13</v>
      </c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4"/>
      <c r="AI1" s="5"/>
      <c r="AK1" s="2" t="s">
        <v>13</v>
      </c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4"/>
      <c r="BA1" s="5"/>
    </row>
    <row r="2" customHeight="1" spans="1:53">
      <c r="A2" s="6" t="s">
        <v>14</v>
      </c>
      <c r="B2" s="7"/>
      <c r="C2" s="7"/>
      <c r="D2" s="7"/>
      <c r="E2" s="8"/>
      <c r="F2" s="9" t="s">
        <v>15</v>
      </c>
      <c r="G2" s="10"/>
      <c r="H2" s="10"/>
      <c r="I2" s="11"/>
      <c r="J2" s="12" t="s">
        <v>16</v>
      </c>
      <c r="K2" s="13"/>
      <c r="L2" s="14"/>
      <c r="M2" s="15"/>
      <c r="N2" s="16" t="s">
        <v>17</v>
      </c>
      <c r="O2" s="17"/>
      <c r="P2" s="18" t="s">
        <v>18</v>
      </c>
      <c r="Q2" s="19" t="s">
        <v>19</v>
      </c>
      <c r="S2" s="6" t="s">
        <v>14</v>
      </c>
      <c r="T2" s="7"/>
      <c r="U2" s="7"/>
      <c r="V2" s="7"/>
      <c r="W2" s="8"/>
      <c r="X2" s="9" t="s">
        <v>15</v>
      </c>
      <c r="Y2" s="10"/>
      <c r="Z2" s="10"/>
      <c r="AA2" s="11"/>
      <c r="AB2" s="12" t="s">
        <v>16</v>
      </c>
      <c r="AC2" s="13"/>
      <c r="AD2" s="14"/>
      <c r="AE2" s="15"/>
      <c r="AF2" s="16" t="s">
        <v>17</v>
      </c>
      <c r="AG2" s="17"/>
      <c r="AH2" s="18" t="s">
        <v>18</v>
      </c>
      <c r="AI2" s="19" t="s">
        <v>19</v>
      </c>
      <c r="AK2" s="6" t="s">
        <v>14</v>
      </c>
      <c r="AL2" s="7"/>
      <c r="AM2" s="7"/>
      <c r="AN2" s="7"/>
      <c r="AO2" s="8"/>
      <c r="AP2" s="9" t="s">
        <v>15</v>
      </c>
      <c r="AQ2" s="10"/>
      <c r="AR2" s="10"/>
      <c r="AS2" s="11"/>
      <c r="AT2" s="12" t="s">
        <v>16</v>
      </c>
      <c r="AU2" s="13"/>
      <c r="AV2" s="14"/>
      <c r="AW2" s="15"/>
      <c r="AX2" s="16" t="s">
        <v>17</v>
      </c>
      <c r="AY2" s="17"/>
      <c r="AZ2" s="18" t="s">
        <v>18</v>
      </c>
      <c r="BA2" s="19" t="s">
        <v>19</v>
      </c>
    </row>
    <row r="3" customHeight="1" spans="1:53">
      <c r="A3" s="20" t="s">
        <v>20</v>
      </c>
      <c r="B3" s="21" t="s">
        <v>21</v>
      </c>
      <c r="C3" s="21" t="s">
        <v>22</v>
      </c>
      <c r="D3" s="21" t="s">
        <v>23</v>
      </c>
      <c r="E3" s="22" t="s">
        <v>14</v>
      </c>
      <c r="F3" s="23" t="s">
        <v>24</v>
      </c>
      <c r="G3" s="24" t="s">
        <v>25</v>
      </c>
      <c r="H3" s="24" t="s">
        <v>26</v>
      </c>
      <c r="I3" s="25" t="s">
        <v>27</v>
      </c>
      <c r="J3" s="26" t="s">
        <v>28</v>
      </c>
      <c r="K3" s="27" t="s">
        <v>29</v>
      </c>
      <c r="L3" s="28" t="s">
        <v>30</v>
      </c>
      <c r="M3" s="29" t="s">
        <v>31</v>
      </c>
      <c r="N3" s="30" t="s">
        <v>32</v>
      </c>
      <c r="O3" s="31" t="s">
        <v>33</v>
      </c>
      <c r="P3" s="18"/>
      <c r="Q3" s="19"/>
      <c r="S3" s="20" t="s">
        <v>20</v>
      </c>
      <c r="T3" s="21" t="s">
        <v>21</v>
      </c>
      <c r="U3" s="21" t="s">
        <v>22</v>
      </c>
      <c r="V3" s="21" t="s">
        <v>23</v>
      </c>
      <c r="W3" s="22" t="s">
        <v>14</v>
      </c>
      <c r="X3" s="23" t="s">
        <v>24</v>
      </c>
      <c r="Y3" s="24" t="s">
        <v>25</v>
      </c>
      <c r="Z3" s="24" t="s">
        <v>26</v>
      </c>
      <c r="AA3" s="25" t="s">
        <v>27</v>
      </c>
      <c r="AB3" s="26" t="s">
        <v>28</v>
      </c>
      <c r="AC3" s="27" t="s">
        <v>29</v>
      </c>
      <c r="AD3" s="28" t="s">
        <v>30</v>
      </c>
      <c r="AE3" s="29" t="s">
        <v>31</v>
      </c>
      <c r="AF3" s="30" t="s">
        <v>32</v>
      </c>
      <c r="AG3" s="31" t="s">
        <v>33</v>
      </c>
      <c r="AH3" s="18"/>
      <c r="AI3" s="19"/>
      <c r="AK3" s="20" t="s">
        <v>20</v>
      </c>
      <c r="AL3" s="21" t="s">
        <v>21</v>
      </c>
      <c r="AM3" s="21" t="s">
        <v>22</v>
      </c>
      <c r="AN3" s="21" t="s">
        <v>23</v>
      </c>
      <c r="AO3" s="22" t="s">
        <v>14</v>
      </c>
      <c r="AP3" s="23" t="s">
        <v>24</v>
      </c>
      <c r="AQ3" s="24" t="s">
        <v>25</v>
      </c>
      <c r="AR3" s="24" t="s">
        <v>26</v>
      </c>
      <c r="AS3" s="25" t="s">
        <v>27</v>
      </c>
      <c r="AT3" s="26" t="s">
        <v>28</v>
      </c>
      <c r="AU3" s="27" t="s">
        <v>29</v>
      </c>
      <c r="AV3" s="28" t="s">
        <v>30</v>
      </c>
      <c r="AW3" s="29" t="s">
        <v>31</v>
      </c>
      <c r="AX3" s="30" t="s">
        <v>32</v>
      </c>
      <c r="AY3" s="31" t="s">
        <v>33</v>
      </c>
      <c r="AZ3" s="18"/>
      <c r="BA3" s="19"/>
    </row>
    <row r="4" customHeight="1" spans="1:53">
      <c r="A4" s="32">
        <v>39695</v>
      </c>
      <c r="B4" s="21">
        <v>0.1447</v>
      </c>
      <c r="C4" s="33">
        <v>1.25</v>
      </c>
      <c r="D4" s="33">
        <v>0</v>
      </c>
      <c r="E4" s="22">
        <f>A4*B4*C4+D4</f>
        <v>7179.833125</v>
      </c>
      <c r="F4" s="34">
        <v>3.69</v>
      </c>
      <c r="G4" s="33">
        <v>2.69</v>
      </c>
      <c r="H4" s="33">
        <v>0.99</v>
      </c>
      <c r="I4" s="25">
        <f>G4*H4+1</f>
        <v>3.6631</v>
      </c>
      <c r="J4" s="35">
        <v>1</v>
      </c>
      <c r="K4" s="33">
        <v>0</v>
      </c>
      <c r="L4" s="36">
        <v>0</v>
      </c>
      <c r="M4" s="29">
        <f>1+2.78*K4/(K4+1400)+L4</f>
        <v>1</v>
      </c>
      <c r="N4" s="34">
        <v>1.33</v>
      </c>
      <c r="O4" s="31">
        <v>0.5</v>
      </c>
      <c r="P4" s="37">
        <f>E4*F4*I4*J4*(M4)*N4*O4</f>
        <v>64537.3511843321</v>
      </c>
      <c r="Q4" s="38"/>
      <c r="S4" s="32">
        <v>39695</v>
      </c>
      <c r="T4" s="21">
        <v>0.1447</v>
      </c>
      <c r="U4" s="33">
        <v>1.6</v>
      </c>
      <c r="V4" s="33">
        <v>0</v>
      </c>
      <c r="W4" s="22">
        <f t="shared" ref="W4:W31" si="0">S4*T4*U4+V4</f>
        <v>9190.1864</v>
      </c>
      <c r="X4" s="34">
        <v>3.69</v>
      </c>
      <c r="Y4" s="33">
        <v>2.69</v>
      </c>
      <c r="Z4" s="33">
        <v>0.99</v>
      </c>
      <c r="AA4" s="25">
        <f t="shared" ref="AA4:AA31" si="1">Y4*Z4+1</f>
        <v>3.6631</v>
      </c>
      <c r="AB4" s="35">
        <v>1</v>
      </c>
      <c r="AC4" s="33">
        <v>0</v>
      </c>
      <c r="AD4" s="36">
        <v>0</v>
      </c>
      <c r="AE4" s="29">
        <f t="shared" ref="AE4:AE31" si="2">1+2.78*AC4/(AC4+1400)+AD4</f>
        <v>1</v>
      </c>
      <c r="AF4" s="34">
        <v>1.33</v>
      </c>
      <c r="AG4" s="31">
        <v>0.5</v>
      </c>
      <c r="AH4" s="37">
        <f t="shared" ref="AH4:AH31" si="3">W4*X4*AA4*AB4*(AE4)*AF4*AG4</f>
        <v>82607.8095159451</v>
      </c>
      <c r="AI4" s="38"/>
      <c r="AK4" s="32">
        <v>39695</v>
      </c>
      <c r="AL4" s="21">
        <v>0.1447</v>
      </c>
      <c r="AM4" s="33">
        <v>1.6</v>
      </c>
      <c r="AN4" s="33">
        <v>0</v>
      </c>
      <c r="AO4" s="22">
        <f t="shared" ref="AO4:AO31" si="4">AK4*AL4*AM4+AN4</f>
        <v>9190.1864</v>
      </c>
      <c r="AP4" s="34">
        <v>3.69</v>
      </c>
      <c r="AQ4" s="33">
        <v>3.11</v>
      </c>
      <c r="AR4" s="33">
        <v>0.99</v>
      </c>
      <c r="AS4" s="25">
        <f t="shared" ref="AS4:AS31" si="5">AQ4*AR4+1</f>
        <v>4.0789</v>
      </c>
      <c r="AT4" s="35">
        <v>1</v>
      </c>
      <c r="AU4" s="33">
        <v>0</v>
      </c>
      <c r="AV4" s="36">
        <v>0</v>
      </c>
      <c r="AW4" s="29">
        <f t="shared" ref="AW4:AW31" si="6">1+2.78*AU4/(AU4+1400)+AV4</f>
        <v>1</v>
      </c>
      <c r="AX4" s="34">
        <v>1.33</v>
      </c>
      <c r="AY4" s="31">
        <v>0.5</v>
      </c>
      <c r="AZ4" s="37">
        <f t="shared" ref="AZ4:AZ31" si="7">AO4*AP4*AS4*AT4*(AW4)*AX4*AY4</f>
        <v>91984.6562295838</v>
      </c>
      <c r="BA4" s="38"/>
    </row>
    <row r="5" customHeight="1" spans="1:53">
      <c r="A5" s="32">
        <v>39695</v>
      </c>
      <c r="B5" s="21">
        <v>0.1447</v>
      </c>
      <c r="C5" s="33">
        <v>1.25</v>
      </c>
      <c r="D5" s="33">
        <v>0</v>
      </c>
      <c r="E5" s="22">
        <f>A5*B5*C5+D5</f>
        <v>7179.833125</v>
      </c>
      <c r="F5" s="34">
        <v>3.69</v>
      </c>
      <c r="G5" s="33">
        <v>2.69</v>
      </c>
      <c r="H5" s="33">
        <v>0.99</v>
      </c>
      <c r="I5" s="25">
        <f>G5*H5+1</f>
        <v>3.6631</v>
      </c>
      <c r="J5" s="35">
        <v>1</v>
      </c>
      <c r="K5" s="33">
        <v>0</v>
      </c>
      <c r="L5" s="36">
        <v>0</v>
      </c>
      <c r="M5" s="29">
        <f>1+2.78*K5/(K5+1400)+L5</f>
        <v>1</v>
      </c>
      <c r="N5" s="34">
        <v>1.33</v>
      </c>
      <c r="O5" s="31">
        <v>0.5</v>
      </c>
      <c r="P5" s="37">
        <f>E5*F5*I5*J5*(M5)*N5*O5</f>
        <v>64537.3511843321</v>
      </c>
      <c r="Q5" s="39"/>
      <c r="S5" s="32">
        <v>39695</v>
      </c>
      <c r="T5" s="21">
        <v>0.1447</v>
      </c>
      <c r="U5" s="33">
        <v>1.6</v>
      </c>
      <c r="V5" s="33">
        <v>0</v>
      </c>
      <c r="W5" s="22">
        <f t="shared" si="0"/>
        <v>9190.1864</v>
      </c>
      <c r="X5" s="34">
        <v>3.69</v>
      </c>
      <c r="Y5" s="33">
        <v>2.69</v>
      </c>
      <c r="Z5" s="33">
        <v>0.99</v>
      </c>
      <c r="AA5" s="25">
        <f t="shared" si="1"/>
        <v>3.6631</v>
      </c>
      <c r="AB5" s="35">
        <v>1</v>
      </c>
      <c r="AC5" s="33">
        <v>0</v>
      </c>
      <c r="AD5" s="36">
        <v>0</v>
      </c>
      <c r="AE5" s="29">
        <f t="shared" si="2"/>
        <v>1</v>
      </c>
      <c r="AF5" s="34">
        <v>1.33</v>
      </c>
      <c r="AG5" s="31">
        <v>0.5</v>
      </c>
      <c r="AH5" s="37">
        <f t="shared" si="3"/>
        <v>82607.8095159451</v>
      </c>
      <c r="AI5" s="39"/>
      <c r="AK5" s="32">
        <v>39695</v>
      </c>
      <c r="AL5" s="21">
        <v>0.1447</v>
      </c>
      <c r="AM5" s="33">
        <v>1.6</v>
      </c>
      <c r="AN5" s="33">
        <v>0</v>
      </c>
      <c r="AO5" s="22">
        <f t="shared" si="4"/>
        <v>9190.1864</v>
      </c>
      <c r="AP5" s="34">
        <v>3.69</v>
      </c>
      <c r="AQ5" s="33">
        <v>3.11</v>
      </c>
      <c r="AR5" s="33">
        <v>0.99</v>
      </c>
      <c r="AS5" s="25">
        <f t="shared" si="5"/>
        <v>4.0789</v>
      </c>
      <c r="AT5" s="35">
        <v>1</v>
      </c>
      <c r="AU5" s="33">
        <v>0</v>
      </c>
      <c r="AV5" s="36">
        <v>0</v>
      </c>
      <c r="AW5" s="29">
        <f t="shared" si="6"/>
        <v>1</v>
      </c>
      <c r="AX5" s="34">
        <v>1.33</v>
      </c>
      <c r="AY5" s="31">
        <v>0.5</v>
      </c>
      <c r="AZ5" s="37">
        <f t="shared" si="7"/>
        <v>91984.6562295838</v>
      </c>
      <c r="BA5" s="39"/>
    </row>
    <row r="6" customHeight="1" spans="1:53">
      <c r="A6" s="32">
        <v>39695</v>
      </c>
      <c r="B6" s="21">
        <v>0.1447</v>
      </c>
      <c r="C6" s="33">
        <v>1.25</v>
      </c>
      <c r="D6" s="33">
        <v>0</v>
      </c>
      <c r="E6" s="22">
        <f t="shared" ref="E6:E31" si="8">A6*B6*C6+D6</f>
        <v>7179.833125</v>
      </c>
      <c r="F6" s="34">
        <v>3.69</v>
      </c>
      <c r="G6" s="33">
        <v>2.69</v>
      </c>
      <c r="H6" s="33">
        <v>0.99</v>
      </c>
      <c r="I6" s="25">
        <f t="shared" ref="I6:I31" si="9">G6*H6+1</f>
        <v>3.6631</v>
      </c>
      <c r="J6" s="35">
        <v>1</v>
      </c>
      <c r="K6" s="33">
        <v>0</v>
      </c>
      <c r="L6" s="36">
        <v>0</v>
      </c>
      <c r="M6" s="29">
        <f t="shared" ref="M6:M31" si="10">1+2.78*K6/(K6+1400)+L6</f>
        <v>1</v>
      </c>
      <c r="N6" s="34">
        <v>1.33</v>
      </c>
      <c r="O6" s="31">
        <v>0.5</v>
      </c>
      <c r="P6" s="37">
        <f t="shared" ref="P6:P31" si="11">E6*F6*I6*J6*(M6)*N6*O6</f>
        <v>64537.3511843321</v>
      </c>
      <c r="Q6" s="39"/>
      <c r="S6" s="32">
        <v>39695</v>
      </c>
      <c r="T6" s="21">
        <v>0.1447</v>
      </c>
      <c r="U6" s="33">
        <v>1.6</v>
      </c>
      <c r="V6" s="33">
        <v>0</v>
      </c>
      <c r="W6" s="22">
        <f t="shared" si="0"/>
        <v>9190.1864</v>
      </c>
      <c r="X6" s="34">
        <v>3.69</v>
      </c>
      <c r="Y6" s="33">
        <v>2.69</v>
      </c>
      <c r="Z6" s="33">
        <v>0.99</v>
      </c>
      <c r="AA6" s="25">
        <f t="shared" si="1"/>
        <v>3.6631</v>
      </c>
      <c r="AB6" s="35">
        <v>1</v>
      </c>
      <c r="AC6" s="33">
        <v>0</v>
      </c>
      <c r="AD6" s="36">
        <v>0</v>
      </c>
      <c r="AE6" s="29">
        <f t="shared" si="2"/>
        <v>1</v>
      </c>
      <c r="AF6" s="34">
        <v>1.33</v>
      </c>
      <c r="AG6" s="31">
        <v>0.5</v>
      </c>
      <c r="AH6" s="37">
        <f t="shared" si="3"/>
        <v>82607.8095159451</v>
      </c>
      <c r="AI6" s="39"/>
      <c r="AK6" s="32">
        <v>39695</v>
      </c>
      <c r="AL6" s="21">
        <v>0.1447</v>
      </c>
      <c r="AM6" s="33">
        <v>1.6</v>
      </c>
      <c r="AN6" s="33">
        <v>0</v>
      </c>
      <c r="AO6" s="22">
        <f t="shared" si="4"/>
        <v>9190.1864</v>
      </c>
      <c r="AP6" s="34">
        <v>3.69</v>
      </c>
      <c r="AQ6" s="33">
        <v>3.11</v>
      </c>
      <c r="AR6" s="33">
        <v>0.99</v>
      </c>
      <c r="AS6" s="25">
        <f t="shared" si="5"/>
        <v>4.0789</v>
      </c>
      <c r="AT6" s="35">
        <v>1</v>
      </c>
      <c r="AU6" s="33">
        <v>0</v>
      </c>
      <c r="AV6" s="36">
        <v>0</v>
      </c>
      <c r="AW6" s="29">
        <f t="shared" si="6"/>
        <v>1</v>
      </c>
      <c r="AX6" s="34">
        <v>1.33</v>
      </c>
      <c r="AY6" s="31">
        <v>0.5</v>
      </c>
      <c r="AZ6" s="37">
        <f t="shared" si="7"/>
        <v>91984.6562295838</v>
      </c>
      <c r="BA6" s="39"/>
    </row>
    <row r="7" customHeight="1" spans="1:53">
      <c r="A7" s="32">
        <v>39695</v>
      </c>
      <c r="B7" s="21">
        <v>0.1447</v>
      </c>
      <c r="C7" s="33">
        <v>1.25</v>
      </c>
      <c r="D7" s="33">
        <v>0</v>
      </c>
      <c r="E7" s="22">
        <f t="shared" si="8"/>
        <v>7179.833125</v>
      </c>
      <c r="F7" s="34">
        <v>3.69</v>
      </c>
      <c r="G7" s="33">
        <v>2.69</v>
      </c>
      <c r="H7" s="33">
        <v>0.99</v>
      </c>
      <c r="I7" s="25">
        <f t="shared" si="9"/>
        <v>3.6631</v>
      </c>
      <c r="J7" s="35">
        <v>1</v>
      </c>
      <c r="K7" s="33">
        <v>0</v>
      </c>
      <c r="L7" s="36">
        <v>0</v>
      </c>
      <c r="M7" s="29">
        <f t="shared" si="10"/>
        <v>1</v>
      </c>
      <c r="N7" s="34">
        <v>1.33</v>
      </c>
      <c r="O7" s="31">
        <v>0.5</v>
      </c>
      <c r="P7" s="37">
        <f t="shared" si="11"/>
        <v>64537.3511843321</v>
      </c>
      <c r="Q7" s="39"/>
      <c r="S7" s="32">
        <v>39695</v>
      </c>
      <c r="T7" s="21">
        <v>0.1447</v>
      </c>
      <c r="U7" s="33">
        <v>1.6</v>
      </c>
      <c r="V7" s="33">
        <v>0</v>
      </c>
      <c r="W7" s="22">
        <f t="shared" si="0"/>
        <v>9190.1864</v>
      </c>
      <c r="X7" s="34">
        <v>3.69</v>
      </c>
      <c r="Y7" s="33">
        <v>2.69</v>
      </c>
      <c r="Z7" s="33">
        <v>0.99</v>
      </c>
      <c r="AA7" s="25">
        <f t="shared" si="1"/>
        <v>3.6631</v>
      </c>
      <c r="AB7" s="35">
        <v>1</v>
      </c>
      <c r="AC7" s="33">
        <v>0</v>
      </c>
      <c r="AD7" s="36">
        <v>0</v>
      </c>
      <c r="AE7" s="29">
        <f t="shared" si="2"/>
        <v>1</v>
      </c>
      <c r="AF7" s="34">
        <v>1.33</v>
      </c>
      <c r="AG7" s="31">
        <v>0.5</v>
      </c>
      <c r="AH7" s="37">
        <f t="shared" si="3"/>
        <v>82607.8095159451</v>
      </c>
      <c r="AI7" s="39"/>
      <c r="AK7" s="32">
        <v>39695</v>
      </c>
      <c r="AL7" s="21">
        <v>0.1447</v>
      </c>
      <c r="AM7" s="33">
        <v>1.6</v>
      </c>
      <c r="AN7" s="33">
        <v>0</v>
      </c>
      <c r="AO7" s="22">
        <f t="shared" si="4"/>
        <v>9190.1864</v>
      </c>
      <c r="AP7" s="34">
        <v>3.69</v>
      </c>
      <c r="AQ7" s="33">
        <v>3.11</v>
      </c>
      <c r="AR7" s="33">
        <v>0.99</v>
      </c>
      <c r="AS7" s="25">
        <f t="shared" si="5"/>
        <v>4.0789</v>
      </c>
      <c r="AT7" s="35">
        <v>1</v>
      </c>
      <c r="AU7" s="33">
        <v>0</v>
      </c>
      <c r="AV7" s="36">
        <v>0</v>
      </c>
      <c r="AW7" s="29">
        <f t="shared" si="6"/>
        <v>1</v>
      </c>
      <c r="AX7" s="34">
        <v>1.33</v>
      </c>
      <c r="AY7" s="31">
        <v>0.5</v>
      </c>
      <c r="AZ7" s="37">
        <f t="shared" si="7"/>
        <v>91984.6562295838</v>
      </c>
      <c r="BA7" s="39"/>
    </row>
    <row r="8" customHeight="1" spans="1:53">
      <c r="A8" s="32">
        <v>39695</v>
      </c>
      <c r="B8" s="21">
        <v>0.1447</v>
      </c>
      <c r="C8" s="33">
        <v>1.25</v>
      </c>
      <c r="D8" s="33">
        <v>0</v>
      </c>
      <c r="E8" s="22">
        <f t="shared" si="8"/>
        <v>7179.833125</v>
      </c>
      <c r="F8" s="34">
        <v>3.69</v>
      </c>
      <c r="G8" s="33">
        <v>2.69</v>
      </c>
      <c r="H8" s="33">
        <v>0.99</v>
      </c>
      <c r="I8" s="25">
        <f t="shared" si="9"/>
        <v>3.6631</v>
      </c>
      <c r="J8" s="35">
        <v>1</v>
      </c>
      <c r="K8" s="33">
        <v>0</v>
      </c>
      <c r="L8" s="36">
        <v>0</v>
      </c>
      <c r="M8" s="29">
        <f t="shared" si="10"/>
        <v>1</v>
      </c>
      <c r="N8" s="34">
        <v>1.33</v>
      </c>
      <c r="O8" s="31">
        <v>0.5</v>
      </c>
      <c r="P8" s="37">
        <f t="shared" si="11"/>
        <v>64537.3511843321</v>
      </c>
      <c r="Q8" s="39"/>
      <c r="S8" s="32">
        <v>39695</v>
      </c>
      <c r="T8" s="21">
        <v>0.1447</v>
      </c>
      <c r="U8" s="33">
        <v>1.6</v>
      </c>
      <c r="V8" s="33">
        <v>0</v>
      </c>
      <c r="W8" s="22">
        <f t="shared" si="0"/>
        <v>9190.1864</v>
      </c>
      <c r="X8" s="34">
        <v>3.69</v>
      </c>
      <c r="Y8" s="33">
        <v>2.69</v>
      </c>
      <c r="Z8" s="33">
        <v>0.99</v>
      </c>
      <c r="AA8" s="25">
        <f t="shared" si="1"/>
        <v>3.6631</v>
      </c>
      <c r="AB8" s="35">
        <v>1</v>
      </c>
      <c r="AC8" s="33">
        <v>0</v>
      </c>
      <c r="AD8" s="36">
        <v>0</v>
      </c>
      <c r="AE8" s="29">
        <f t="shared" si="2"/>
        <v>1</v>
      </c>
      <c r="AF8" s="34">
        <v>1.33</v>
      </c>
      <c r="AG8" s="31">
        <v>0.5</v>
      </c>
      <c r="AH8" s="37">
        <f t="shared" si="3"/>
        <v>82607.8095159451</v>
      </c>
      <c r="AI8" s="39"/>
      <c r="AK8" s="32">
        <v>39695</v>
      </c>
      <c r="AL8" s="21">
        <v>0.1447</v>
      </c>
      <c r="AM8" s="33">
        <v>1.6</v>
      </c>
      <c r="AN8" s="33">
        <v>0</v>
      </c>
      <c r="AO8" s="22">
        <f t="shared" si="4"/>
        <v>9190.1864</v>
      </c>
      <c r="AP8" s="34">
        <v>3.69</v>
      </c>
      <c r="AQ8" s="33">
        <v>3.11</v>
      </c>
      <c r="AR8" s="33">
        <v>0.99</v>
      </c>
      <c r="AS8" s="25">
        <f t="shared" si="5"/>
        <v>4.0789</v>
      </c>
      <c r="AT8" s="35">
        <v>1</v>
      </c>
      <c r="AU8" s="33">
        <v>0</v>
      </c>
      <c r="AV8" s="36">
        <v>0</v>
      </c>
      <c r="AW8" s="29">
        <f t="shared" si="6"/>
        <v>1</v>
      </c>
      <c r="AX8" s="34">
        <v>1.33</v>
      </c>
      <c r="AY8" s="31">
        <v>0.5</v>
      </c>
      <c r="AZ8" s="37">
        <f t="shared" si="7"/>
        <v>91984.6562295838</v>
      </c>
      <c r="BA8" s="39"/>
    </row>
    <row r="9" customHeight="1" spans="1:53">
      <c r="A9" s="32">
        <v>39695</v>
      </c>
      <c r="B9" s="21">
        <v>0.1447</v>
      </c>
      <c r="C9" s="33">
        <v>1.25</v>
      </c>
      <c r="D9" s="33">
        <v>0</v>
      </c>
      <c r="E9" s="22">
        <f t="shared" si="8"/>
        <v>7179.833125</v>
      </c>
      <c r="F9" s="34">
        <v>3.69</v>
      </c>
      <c r="G9" s="33">
        <v>2.69</v>
      </c>
      <c r="H9" s="33">
        <v>0.99</v>
      </c>
      <c r="I9" s="25">
        <f t="shared" si="9"/>
        <v>3.6631</v>
      </c>
      <c r="J9" s="35">
        <v>1</v>
      </c>
      <c r="K9" s="33">
        <v>0</v>
      </c>
      <c r="L9" s="36">
        <v>0</v>
      </c>
      <c r="M9" s="29">
        <f t="shared" si="10"/>
        <v>1</v>
      </c>
      <c r="N9" s="34">
        <v>1.33</v>
      </c>
      <c r="O9" s="31">
        <v>0.5</v>
      </c>
      <c r="P9" s="37">
        <f t="shared" si="11"/>
        <v>64537.3511843321</v>
      </c>
      <c r="Q9" s="39"/>
      <c r="S9" s="32">
        <v>39695</v>
      </c>
      <c r="T9" s="21">
        <v>0.1447</v>
      </c>
      <c r="U9" s="33">
        <v>1.6</v>
      </c>
      <c r="V9" s="33">
        <v>0</v>
      </c>
      <c r="W9" s="22">
        <f t="shared" si="0"/>
        <v>9190.1864</v>
      </c>
      <c r="X9" s="34">
        <v>3.69</v>
      </c>
      <c r="Y9" s="33">
        <v>2.69</v>
      </c>
      <c r="Z9" s="33">
        <v>0.99</v>
      </c>
      <c r="AA9" s="25">
        <f t="shared" si="1"/>
        <v>3.6631</v>
      </c>
      <c r="AB9" s="35">
        <v>1</v>
      </c>
      <c r="AC9" s="33">
        <v>0</v>
      </c>
      <c r="AD9" s="36">
        <v>0</v>
      </c>
      <c r="AE9" s="29">
        <f t="shared" si="2"/>
        <v>1</v>
      </c>
      <c r="AF9" s="34">
        <v>1.33</v>
      </c>
      <c r="AG9" s="31">
        <v>0.5</v>
      </c>
      <c r="AH9" s="37">
        <f t="shared" si="3"/>
        <v>82607.8095159451</v>
      </c>
      <c r="AI9" s="39"/>
      <c r="AK9" s="32">
        <v>39695</v>
      </c>
      <c r="AL9" s="21">
        <v>0.1447</v>
      </c>
      <c r="AM9" s="33">
        <v>1.6</v>
      </c>
      <c r="AN9" s="33">
        <v>0</v>
      </c>
      <c r="AO9" s="22">
        <f t="shared" si="4"/>
        <v>9190.1864</v>
      </c>
      <c r="AP9" s="34">
        <v>3.69</v>
      </c>
      <c r="AQ9" s="33">
        <v>3.11</v>
      </c>
      <c r="AR9" s="33">
        <v>0.99</v>
      </c>
      <c r="AS9" s="25">
        <f t="shared" si="5"/>
        <v>4.0789</v>
      </c>
      <c r="AT9" s="35">
        <v>1</v>
      </c>
      <c r="AU9" s="33">
        <v>0</v>
      </c>
      <c r="AV9" s="36">
        <v>0</v>
      </c>
      <c r="AW9" s="29">
        <f t="shared" si="6"/>
        <v>1</v>
      </c>
      <c r="AX9" s="34">
        <v>1.33</v>
      </c>
      <c r="AY9" s="31">
        <v>0.5</v>
      </c>
      <c r="AZ9" s="37">
        <f t="shared" si="7"/>
        <v>91984.6562295838</v>
      </c>
      <c r="BA9" s="39"/>
    </row>
    <row r="10" customHeight="1" spans="1:53">
      <c r="A10" s="32">
        <v>39695</v>
      </c>
      <c r="B10" s="21">
        <v>0.1447</v>
      </c>
      <c r="C10" s="33">
        <v>1.25</v>
      </c>
      <c r="D10" s="33">
        <v>0</v>
      </c>
      <c r="E10" s="22">
        <f t="shared" si="8"/>
        <v>7179.833125</v>
      </c>
      <c r="F10" s="34">
        <v>3.69</v>
      </c>
      <c r="G10" s="33">
        <v>2.69</v>
      </c>
      <c r="H10" s="33">
        <v>0.99</v>
      </c>
      <c r="I10" s="25">
        <f t="shared" si="9"/>
        <v>3.6631</v>
      </c>
      <c r="J10" s="35">
        <v>1</v>
      </c>
      <c r="K10" s="33">
        <v>0</v>
      </c>
      <c r="L10" s="36">
        <v>0</v>
      </c>
      <c r="M10" s="29">
        <f t="shared" si="10"/>
        <v>1</v>
      </c>
      <c r="N10" s="34">
        <v>1.33</v>
      </c>
      <c r="O10" s="31">
        <v>0.5</v>
      </c>
      <c r="P10" s="37">
        <f t="shared" si="11"/>
        <v>64537.3511843321</v>
      </c>
      <c r="Q10" s="39"/>
      <c r="S10" s="32">
        <v>39695</v>
      </c>
      <c r="T10" s="21">
        <v>0.1447</v>
      </c>
      <c r="U10" s="33">
        <v>1.6</v>
      </c>
      <c r="V10" s="33">
        <v>0</v>
      </c>
      <c r="W10" s="22">
        <f t="shared" si="0"/>
        <v>9190.1864</v>
      </c>
      <c r="X10" s="34">
        <v>3.69</v>
      </c>
      <c r="Y10" s="33">
        <v>2.69</v>
      </c>
      <c r="Z10" s="33">
        <v>0.99</v>
      </c>
      <c r="AA10" s="25">
        <f t="shared" si="1"/>
        <v>3.6631</v>
      </c>
      <c r="AB10" s="35">
        <v>1</v>
      </c>
      <c r="AC10" s="33">
        <v>0</v>
      </c>
      <c r="AD10" s="36">
        <v>0</v>
      </c>
      <c r="AE10" s="29">
        <f t="shared" si="2"/>
        <v>1</v>
      </c>
      <c r="AF10" s="34">
        <v>1.33</v>
      </c>
      <c r="AG10" s="31">
        <v>0.5</v>
      </c>
      <c r="AH10" s="37">
        <f t="shared" si="3"/>
        <v>82607.8095159451</v>
      </c>
      <c r="AI10" s="39"/>
      <c r="AK10" s="32">
        <v>39695</v>
      </c>
      <c r="AL10" s="21">
        <v>0.1447</v>
      </c>
      <c r="AM10" s="33">
        <v>1.6</v>
      </c>
      <c r="AN10" s="33">
        <v>0</v>
      </c>
      <c r="AO10" s="22">
        <f t="shared" si="4"/>
        <v>9190.1864</v>
      </c>
      <c r="AP10" s="34">
        <v>3.69</v>
      </c>
      <c r="AQ10" s="33">
        <v>3.11</v>
      </c>
      <c r="AR10" s="33">
        <v>0.99</v>
      </c>
      <c r="AS10" s="25">
        <f t="shared" si="5"/>
        <v>4.0789</v>
      </c>
      <c r="AT10" s="35">
        <v>1</v>
      </c>
      <c r="AU10" s="33">
        <v>0</v>
      </c>
      <c r="AV10" s="36">
        <v>0</v>
      </c>
      <c r="AW10" s="29">
        <f t="shared" si="6"/>
        <v>1</v>
      </c>
      <c r="AX10" s="34">
        <v>1.33</v>
      </c>
      <c r="AY10" s="31">
        <v>0.5</v>
      </c>
      <c r="AZ10" s="37">
        <f t="shared" si="7"/>
        <v>91984.6562295838</v>
      </c>
      <c r="BA10" s="39"/>
    </row>
    <row r="11" customHeight="1" spans="1:53">
      <c r="A11" s="32">
        <v>39695</v>
      </c>
      <c r="B11" s="21">
        <v>0.1447</v>
      </c>
      <c r="C11" s="33">
        <v>1.25</v>
      </c>
      <c r="D11" s="33">
        <v>0</v>
      </c>
      <c r="E11" s="22">
        <f t="shared" si="8"/>
        <v>7179.833125</v>
      </c>
      <c r="F11" s="34">
        <v>3.69</v>
      </c>
      <c r="G11" s="33">
        <v>2.69</v>
      </c>
      <c r="H11" s="33">
        <v>0.99</v>
      </c>
      <c r="I11" s="25">
        <f t="shared" si="9"/>
        <v>3.6631</v>
      </c>
      <c r="J11" s="35">
        <v>1</v>
      </c>
      <c r="K11" s="33">
        <v>0</v>
      </c>
      <c r="L11" s="36">
        <v>0</v>
      </c>
      <c r="M11" s="29">
        <f t="shared" si="10"/>
        <v>1</v>
      </c>
      <c r="N11" s="34">
        <v>1.33</v>
      </c>
      <c r="O11" s="31">
        <v>0.5</v>
      </c>
      <c r="P11" s="37">
        <f t="shared" si="11"/>
        <v>64537.3511843321</v>
      </c>
      <c r="Q11" s="39"/>
      <c r="S11" s="32">
        <v>39695</v>
      </c>
      <c r="T11" s="21">
        <v>0.1447</v>
      </c>
      <c r="U11" s="33">
        <v>1.6</v>
      </c>
      <c r="V11" s="33">
        <v>0</v>
      </c>
      <c r="W11" s="22">
        <f t="shared" si="0"/>
        <v>9190.1864</v>
      </c>
      <c r="X11" s="34">
        <v>3.69</v>
      </c>
      <c r="Y11" s="33">
        <v>2.69</v>
      </c>
      <c r="Z11" s="33">
        <v>0.99</v>
      </c>
      <c r="AA11" s="25">
        <f t="shared" si="1"/>
        <v>3.6631</v>
      </c>
      <c r="AB11" s="35">
        <v>1</v>
      </c>
      <c r="AC11" s="33">
        <v>0</v>
      </c>
      <c r="AD11" s="36">
        <v>0</v>
      </c>
      <c r="AE11" s="29">
        <f t="shared" si="2"/>
        <v>1</v>
      </c>
      <c r="AF11" s="34">
        <v>1.33</v>
      </c>
      <c r="AG11" s="31">
        <v>0.5</v>
      </c>
      <c r="AH11" s="37">
        <f t="shared" si="3"/>
        <v>82607.8095159451</v>
      </c>
      <c r="AI11" s="39"/>
      <c r="AK11" s="32">
        <v>39695</v>
      </c>
      <c r="AL11" s="21">
        <v>0.1447</v>
      </c>
      <c r="AM11" s="33">
        <v>1.6</v>
      </c>
      <c r="AN11" s="33">
        <v>0</v>
      </c>
      <c r="AO11" s="22">
        <f t="shared" si="4"/>
        <v>9190.1864</v>
      </c>
      <c r="AP11" s="34">
        <v>3.69</v>
      </c>
      <c r="AQ11" s="33">
        <v>3.11</v>
      </c>
      <c r="AR11" s="33">
        <v>0.99</v>
      </c>
      <c r="AS11" s="25">
        <f t="shared" si="5"/>
        <v>4.0789</v>
      </c>
      <c r="AT11" s="35">
        <v>1</v>
      </c>
      <c r="AU11" s="33">
        <v>0</v>
      </c>
      <c r="AV11" s="36">
        <v>0</v>
      </c>
      <c r="AW11" s="29">
        <f t="shared" si="6"/>
        <v>1</v>
      </c>
      <c r="AX11" s="34">
        <v>1.33</v>
      </c>
      <c r="AY11" s="31">
        <v>0.5</v>
      </c>
      <c r="AZ11" s="37">
        <f t="shared" si="7"/>
        <v>91984.6562295838</v>
      </c>
      <c r="BA11" s="39"/>
    </row>
    <row r="12" customHeight="1" spans="1:53">
      <c r="A12" s="32">
        <v>39695</v>
      </c>
      <c r="B12" s="21">
        <v>0.1447</v>
      </c>
      <c r="C12" s="33">
        <v>1.25</v>
      </c>
      <c r="D12" s="33">
        <v>0</v>
      </c>
      <c r="E12" s="22">
        <f t="shared" si="8"/>
        <v>7179.833125</v>
      </c>
      <c r="F12" s="34">
        <v>3.69</v>
      </c>
      <c r="G12" s="33">
        <v>2.69</v>
      </c>
      <c r="H12" s="33">
        <v>0.99</v>
      </c>
      <c r="I12" s="25">
        <f t="shared" si="9"/>
        <v>3.6631</v>
      </c>
      <c r="J12" s="35">
        <v>1</v>
      </c>
      <c r="K12" s="33">
        <v>0</v>
      </c>
      <c r="L12" s="36">
        <v>0</v>
      </c>
      <c r="M12" s="29">
        <f t="shared" si="10"/>
        <v>1</v>
      </c>
      <c r="N12" s="34">
        <v>1.33</v>
      </c>
      <c r="O12" s="31">
        <v>0.5</v>
      </c>
      <c r="P12" s="37">
        <f t="shared" si="11"/>
        <v>64537.3511843321</v>
      </c>
      <c r="Q12" s="39"/>
      <c r="S12" s="32">
        <v>39695</v>
      </c>
      <c r="T12" s="21">
        <v>0.1447</v>
      </c>
      <c r="U12" s="33">
        <v>1.6</v>
      </c>
      <c r="V12" s="33">
        <v>0</v>
      </c>
      <c r="W12" s="22">
        <f t="shared" si="0"/>
        <v>9190.1864</v>
      </c>
      <c r="X12" s="34">
        <v>3.69</v>
      </c>
      <c r="Y12" s="33">
        <v>2.69</v>
      </c>
      <c r="Z12" s="33">
        <v>0.99</v>
      </c>
      <c r="AA12" s="25">
        <f t="shared" si="1"/>
        <v>3.6631</v>
      </c>
      <c r="AB12" s="35">
        <v>1</v>
      </c>
      <c r="AC12" s="33">
        <v>0</v>
      </c>
      <c r="AD12" s="36">
        <v>0</v>
      </c>
      <c r="AE12" s="29">
        <f t="shared" si="2"/>
        <v>1</v>
      </c>
      <c r="AF12" s="34">
        <v>1.33</v>
      </c>
      <c r="AG12" s="31">
        <v>0.5</v>
      </c>
      <c r="AH12" s="37">
        <f t="shared" si="3"/>
        <v>82607.8095159451</v>
      </c>
      <c r="AI12" s="39"/>
      <c r="AK12" s="32">
        <v>39695</v>
      </c>
      <c r="AL12" s="21">
        <v>0.1447</v>
      </c>
      <c r="AM12" s="33">
        <v>1.6</v>
      </c>
      <c r="AN12" s="33">
        <v>0</v>
      </c>
      <c r="AO12" s="22">
        <f t="shared" si="4"/>
        <v>9190.1864</v>
      </c>
      <c r="AP12" s="34">
        <v>3.69</v>
      </c>
      <c r="AQ12" s="33">
        <v>3.11</v>
      </c>
      <c r="AR12" s="33">
        <v>0.99</v>
      </c>
      <c r="AS12" s="25">
        <f t="shared" si="5"/>
        <v>4.0789</v>
      </c>
      <c r="AT12" s="35">
        <v>1</v>
      </c>
      <c r="AU12" s="33">
        <v>0</v>
      </c>
      <c r="AV12" s="36">
        <v>0</v>
      </c>
      <c r="AW12" s="29">
        <f t="shared" si="6"/>
        <v>1</v>
      </c>
      <c r="AX12" s="34">
        <v>1.33</v>
      </c>
      <c r="AY12" s="31">
        <v>0.5</v>
      </c>
      <c r="AZ12" s="37">
        <f t="shared" si="7"/>
        <v>91984.6562295838</v>
      </c>
      <c r="BA12" s="39"/>
    </row>
    <row r="13" customHeight="1" spans="1:53">
      <c r="A13" s="32">
        <v>39695</v>
      </c>
      <c r="B13" s="21">
        <v>0.1447</v>
      </c>
      <c r="C13" s="33">
        <v>1.25</v>
      </c>
      <c r="D13" s="33">
        <v>0</v>
      </c>
      <c r="E13" s="22">
        <f t="shared" si="8"/>
        <v>7179.833125</v>
      </c>
      <c r="F13" s="34">
        <v>3.69</v>
      </c>
      <c r="G13" s="33">
        <v>2.69</v>
      </c>
      <c r="H13" s="33">
        <v>0.99</v>
      </c>
      <c r="I13" s="25">
        <f t="shared" si="9"/>
        <v>3.6631</v>
      </c>
      <c r="J13" s="35">
        <v>1</v>
      </c>
      <c r="K13" s="33">
        <v>0</v>
      </c>
      <c r="L13" s="36">
        <v>0</v>
      </c>
      <c r="M13" s="29">
        <f t="shared" si="10"/>
        <v>1</v>
      </c>
      <c r="N13" s="34">
        <v>1.33</v>
      </c>
      <c r="O13" s="31">
        <v>0.5</v>
      </c>
      <c r="P13" s="37">
        <f t="shared" si="11"/>
        <v>64537.3511843321</v>
      </c>
      <c r="Q13" s="39"/>
      <c r="S13" s="32">
        <v>39695</v>
      </c>
      <c r="T13" s="21">
        <v>0.1447</v>
      </c>
      <c r="U13" s="33">
        <v>1.6</v>
      </c>
      <c r="V13" s="33">
        <v>0</v>
      </c>
      <c r="W13" s="22">
        <f t="shared" si="0"/>
        <v>9190.1864</v>
      </c>
      <c r="X13" s="34">
        <v>3.69</v>
      </c>
      <c r="Y13" s="33">
        <v>2.69</v>
      </c>
      <c r="Z13" s="33">
        <v>0.99</v>
      </c>
      <c r="AA13" s="25">
        <f t="shared" si="1"/>
        <v>3.6631</v>
      </c>
      <c r="AB13" s="35">
        <v>1</v>
      </c>
      <c r="AC13" s="33">
        <v>0</v>
      </c>
      <c r="AD13" s="36">
        <v>0</v>
      </c>
      <c r="AE13" s="29">
        <f t="shared" si="2"/>
        <v>1</v>
      </c>
      <c r="AF13" s="34">
        <v>1.33</v>
      </c>
      <c r="AG13" s="31">
        <v>0.5</v>
      </c>
      <c r="AH13" s="37">
        <f t="shared" si="3"/>
        <v>82607.8095159451</v>
      </c>
      <c r="AI13" s="39"/>
      <c r="AK13" s="32">
        <v>39695</v>
      </c>
      <c r="AL13" s="21">
        <v>0.1447</v>
      </c>
      <c r="AM13" s="33">
        <v>1.6</v>
      </c>
      <c r="AN13" s="33">
        <v>0</v>
      </c>
      <c r="AO13" s="22">
        <f t="shared" si="4"/>
        <v>9190.1864</v>
      </c>
      <c r="AP13" s="34">
        <v>3.69</v>
      </c>
      <c r="AQ13" s="33">
        <v>3.11</v>
      </c>
      <c r="AR13" s="33">
        <v>0.99</v>
      </c>
      <c r="AS13" s="25">
        <f t="shared" si="5"/>
        <v>4.0789</v>
      </c>
      <c r="AT13" s="35">
        <v>1</v>
      </c>
      <c r="AU13" s="33">
        <v>0</v>
      </c>
      <c r="AV13" s="36">
        <v>0</v>
      </c>
      <c r="AW13" s="29">
        <f t="shared" si="6"/>
        <v>1</v>
      </c>
      <c r="AX13" s="34">
        <v>1.33</v>
      </c>
      <c r="AY13" s="31">
        <v>0.5</v>
      </c>
      <c r="AZ13" s="37">
        <f t="shared" si="7"/>
        <v>91984.6562295838</v>
      </c>
      <c r="BA13" s="39"/>
    </row>
    <row r="14" customHeight="1" spans="1:53">
      <c r="A14" s="32">
        <v>39695</v>
      </c>
      <c r="B14" s="21">
        <v>0.1447</v>
      </c>
      <c r="C14" s="33">
        <v>1.25</v>
      </c>
      <c r="D14" s="33">
        <v>0</v>
      </c>
      <c r="E14" s="22">
        <f t="shared" si="8"/>
        <v>7179.833125</v>
      </c>
      <c r="F14" s="34">
        <v>3.69</v>
      </c>
      <c r="G14" s="33">
        <v>2.69</v>
      </c>
      <c r="H14" s="33">
        <v>0.99</v>
      </c>
      <c r="I14" s="25">
        <f t="shared" si="9"/>
        <v>3.6631</v>
      </c>
      <c r="J14" s="35">
        <v>1</v>
      </c>
      <c r="K14" s="33">
        <v>0</v>
      </c>
      <c r="L14" s="36">
        <v>0</v>
      </c>
      <c r="M14" s="29">
        <f t="shared" si="10"/>
        <v>1</v>
      </c>
      <c r="N14" s="34">
        <v>1.33</v>
      </c>
      <c r="O14" s="31">
        <v>0.5</v>
      </c>
      <c r="P14" s="37">
        <f t="shared" si="11"/>
        <v>64537.3511843321</v>
      </c>
      <c r="Q14" s="39"/>
      <c r="S14" s="32">
        <v>39695</v>
      </c>
      <c r="T14" s="21">
        <v>0.1447</v>
      </c>
      <c r="U14" s="33">
        <v>1.6</v>
      </c>
      <c r="V14" s="33">
        <v>0</v>
      </c>
      <c r="W14" s="22">
        <f t="shared" si="0"/>
        <v>9190.1864</v>
      </c>
      <c r="X14" s="34">
        <v>3.69</v>
      </c>
      <c r="Y14" s="33">
        <v>2.69</v>
      </c>
      <c r="Z14" s="33">
        <v>0.99</v>
      </c>
      <c r="AA14" s="25">
        <f t="shared" si="1"/>
        <v>3.6631</v>
      </c>
      <c r="AB14" s="35">
        <v>1</v>
      </c>
      <c r="AC14" s="33">
        <v>0</v>
      </c>
      <c r="AD14" s="36">
        <v>0</v>
      </c>
      <c r="AE14" s="29">
        <f t="shared" si="2"/>
        <v>1</v>
      </c>
      <c r="AF14" s="34">
        <v>1.33</v>
      </c>
      <c r="AG14" s="31">
        <v>0.5</v>
      </c>
      <c r="AH14" s="37">
        <f t="shared" si="3"/>
        <v>82607.8095159451</v>
      </c>
      <c r="AI14" s="39"/>
      <c r="AK14" s="32">
        <v>39695</v>
      </c>
      <c r="AL14" s="21">
        <v>0.1447</v>
      </c>
      <c r="AM14" s="33">
        <v>1.6</v>
      </c>
      <c r="AN14" s="33">
        <v>0</v>
      </c>
      <c r="AO14" s="22">
        <f t="shared" si="4"/>
        <v>9190.1864</v>
      </c>
      <c r="AP14" s="34">
        <v>3.69</v>
      </c>
      <c r="AQ14" s="33">
        <v>3.11</v>
      </c>
      <c r="AR14" s="33">
        <v>0.99</v>
      </c>
      <c r="AS14" s="25">
        <f t="shared" si="5"/>
        <v>4.0789</v>
      </c>
      <c r="AT14" s="35">
        <v>1</v>
      </c>
      <c r="AU14" s="33">
        <v>0</v>
      </c>
      <c r="AV14" s="36">
        <v>0</v>
      </c>
      <c r="AW14" s="29">
        <f t="shared" si="6"/>
        <v>1</v>
      </c>
      <c r="AX14" s="34">
        <v>1.33</v>
      </c>
      <c r="AY14" s="31">
        <v>0.5</v>
      </c>
      <c r="AZ14" s="37">
        <f t="shared" si="7"/>
        <v>91984.6562295838</v>
      </c>
      <c r="BA14" s="39"/>
    </row>
    <row r="15" customHeight="1" spans="1:53">
      <c r="A15" s="32">
        <v>39695</v>
      </c>
      <c r="B15" s="21">
        <v>0.1447</v>
      </c>
      <c r="C15" s="33">
        <v>1.25</v>
      </c>
      <c r="D15" s="33">
        <v>0</v>
      </c>
      <c r="E15" s="22">
        <f t="shared" si="8"/>
        <v>7179.833125</v>
      </c>
      <c r="F15" s="34">
        <v>3.69</v>
      </c>
      <c r="G15" s="33">
        <v>2.69</v>
      </c>
      <c r="H15" s="33">
        <v>0.99</v>
      </c>
      <c r="I15" s="25">
        <f t="shared" si="9"/>
        <v>3.6631</v>
      </c>
      <c r="J15" s="35">
        <v>1</v>
      </c>
      <c r="K15" s="33">
        <v>0</v>
      </c>
      <c r="L15" s="36">
        <v>0</v>
      </c>
      <c r="M15" s="29">
        <f t="shared" si="10"/>
        <v>1</v>
      </c>
      <c r="N15" s="34">
        <v>1.33</v>
      </c>
      <c r="O15" s="31">
        <v>0.5</v>
      </c>
      <c r="P15" s="37">
        <f t="shared" si="11"/>
        <v>64537.3511843321</v>
      </c>
      <c r="Q15" s="39"/>
      <c r="S15" s="32">
        <v>39695</v>
      </c>
      <c r="T15" s="21">
        <v>0.1447</v>
      </c>
      <c r="U15" s="33">
        <v>1.6</v>
      </c>
      <c r="V15" s="33">
        <v>0</v>
      </c>
      <c r="W15" s="22">
        <f t="shared" si="0"/>
        <v>9190.1864</v>
      </c>
      <c r="X15" s="34">
        <v>3.69</v>
      </c>
      <c r="Y15" s="33">
        <v>2.69</v>
      </c>
      <c r="Z15" s="33">
        <v>0.99</v>
      </c>
      <c r="AA15" s="25">
        <f t="shared" si="1"/>
        <v>3.6631</v>
      </c>
      <c r="AB15" s="35">
        <v>1</v>
      </c>
      <c r="AC15" s="33">
        <v>0</v>
      </c>
      <c r="AD15" s="36">
        <v>0</v>
      </c>
      <c r="AE15" s="29">
        <f t="shared" si="2"/>
        <v>1</v>
      </c>
      <c r="AF15" s="34">
        <v>1.33</v>
      </c>
      <c r="AG15" s="31">
        <v>0.5</v>
      </c>
      <c r="AH15" s="37">
        <f t="shared" si="3"/>
        <v>82607.8095159451</v>
      </c>
      <c r="AI15" s="39"/>
      <c r="AK15" s="32">
        <v>39695</v>
      </c>
      <c r="AL15" s="21">
        <v>0.1447</v>
      </c>
      <c r="AM15" s="33">
        <v>1.6</v>
      </c>
      <c r="AN15" s="33">
        <v>0</v>
      </c>
      <c r="AO15" s="22">
        <f t="shared" si="4"/>
        <v>9190.1864</v>
      </c>
      <c r="AP15" s="34">
        <v>3.69</v>
      </c>
      <c r="AQ15" s="33">
        <v>3.11</v>
      </c>
      <c r="AR15" s="33">
        <v>0.99</v>
      </c>
      <c r="AS15" s="25">
        <f t="shared" si="5"/>
        <v>4.0789</v>
      </c>
      <c r="AT15" s="35">
        <v>1</v>
      </c>
      <c r="AU15" s="33">
        <v>0</v>
      </c>
      <c r="AV15" s="36">
        <v>0</v>
      </c>
      <c r="AW15" s="29">
        <f t="shared" si="6"/>
        <v>1</v>
      </c>
      <c r="AX15" s="34">
        <v>1.33</v>
      </c>
      <c r="AY15" s="31">
        <v>0.5</v>
      </c>
      <c r="AZ15" s="37">
        <f t="shared" si="7"/>
        <v>91984.6562295838</v>
      </c>
      <c r="BA15" s="39"/>
    </row>
    <row r="16" customHeight="1" spans="1:53">
      <c r="A16" s="32">
        <v>39695</v>
      </c>
      <c r="B16" s="21">
        <v>0.1447</v>
      </c>
      <c r="C16" s="33">
        <v>1.25</v>
      </c>
      <c r="D16" s="33">
        <v>0</v>
      </c>
      <c r="E16" s="22">
        <f t="shared" si="8"/>
        <v>7179.833125</v>
      </c>
      <c r="F16" s="34">
        <v>3.69</v>
      </c>
      <c r="G16" s="33">
        <v>2.69</v>
      </c>
      <c r="H16" s="33">
        <v>0.99</v>
      </c>
      <c r="I16" s="25">
        <f t="shared" si="9"/>
        <v>3.6631</v>
      </c>
      <c r="J16" s="35">
        <v>1</v>
      </c>
      <c r="K16" s="33">
        <v>0</v>
      </c>
      <c r="L16" s="36">
        <v>0</v>
      </c>
      <c r="M16" s="29">
        <f t="shared" si="10"/>
        <v>1</v>
      </c>
      <c r="N16" s="34">
        <v>1.33</v>
      </c>
      <c r="O16" s="31">
        <v>0.5</v>
      </c>
      <c r="P16" s="37">
        <f t="shared" si="11"/>
        <v>64537.3511843321</v>
      </c>
      <c r="Q16" s="39"/>
      <c r="S16" s="32">
        <v>39695</v>
      </c>
      <c r="T16" s="21">
        <v>0.1447</v>
      </c>
      <c r="U16" s="33">
        <v>1.6</v>
      </c>
      <c r="V16" s="33">
        <v>0</v>
      </c>
      <c r="W16" s="22">
        <f t="shared" si="0"/>
        <v>9190.1864</v>
      </c>
      <c r="X16" s="34">
        <v>3.69</v>
      </c>
      <c r="Y16" s="33">
        <v>2.69</v>
      </c>
      <c r="Z16" s="33">
        <v>0.99</v>
      </c>
      <c r="AA16" s="25">
        <f t="shared" si="1"/>
        <v>3.6631</v>
      </c>
      <c r="AB16" s="35">
        <v>1</v>
      </c>
      <c r="AC16" s="33">
        <v>0</v>
      </c>
      <c r="AD16" s="36">
        <v>0</v>
      </c>
      <c r="AE16" s="29">
        <f t="shared" si="2"/>
        <v>1</v>
      </c>
      <c r="AF16" s="34">
        <v>1.33</v>
      </c>
      <c r="AG16" s="31">
        <v>0.5</v>
      </c>
      <c r="AH16" s="37">
        <f t="shared" si="3"/>
        <v>82607.8095159451</v>
      </c>
      <c r="AI16" s="39"/>
      <c r="AK16" s="32">
        <v>39695</v>
      </c>
      <c r="AL16" s="21">
        <v>0.1447</v>
      </c>
      <c r="AM16" s="33">
        <v>1.6</v>
      </c>
      <c r="AN16" s="33">
        <v>0</v>
      </c>
      <c r="AO16" s="22">
        <f t="shared" si="4"/>
        <v>9190.1864</v>
      </c>
      <c r="AP16" s="34">
        <v>3.69</v>
      </c>
      <c r="AQ16" s="33">
        <v>3.11</v>
      </c>
      <c r="AR16" s="33">
        <v>0.99</v>
      </c>
      <c r="AS16" s="25">
        <f t="shared" si="5"/>
        <v>4.0789</v>
      </c>
      <c r="AT16" s="35">
        <v>1</v>
      </c>
      <c r="AU16" s="33">
        <v>0</v>
      </c>
      <c r="AV16" s="36">
        <v>0</v>
      </c>
      <c r="AW16" s="29">
        <f t="shared" si="6"/>
        <v>1</v>
      </c>
      <c r="AX16" s="34">
        <v>1.33</v>
      </c>
      <c r="AY16" s="31">
        <v>0.5</v>
      </c>
      <c r="AZ16" s="37">
        <f t="shared" si="7"/>
        <v>91984.6562295838</v>
      </c>
      <c r="BA16" s="39"/>
    </row>
    <row r="17" customHeight="1" spans="1:53">
      <c r="A17" s="32">
        <v>39695</v>
      </c>
      <c r="B17" s="21">
        <v>0.1447</v>
      </c>
      <c r="C17" s="33">
        <v>1.25</v>
      </c>
      <c r="D17" s="33">
        <v>0</v>
      </c>
      <c r="E17" s="22">
        <f t="shared" si="8"/>
        <v>7179.833125</v>
      </c>
      <c r="F17" s="34">
        <v>3.69</v>
      </c>
      <c r="G17" s="33">
        <v>2.69</v>
      </c>
      <c r="H17" s="33">
        <v>0.99</v>
      </c>
      <c r="I17" s="25">
        <f t="shared" si="9"/>
        <v>3.6631</v>
      </c>
      <c r="J17" s="35">
        <v>1</v>
      </c>
      <c r="K17" s="33">
        <v>0</v>
      </c>
      <c r="L17" s="36">
        <v>0</v>
      </c>
      <c r="M17" s="29">
        <f t="shared" si="10"/>
        <v>1</v>
      </c>
      <c r="N17" s="34">
        <v>1.33</v>
      </c>
      <c r="O17" s="31">
        <v>0.5</v>
      </c>
      <c r="P17" s="37">
        <f t="shared" si="11"/>
        <v>64537.3511843321</v>
      </c>
      <c r="Q17" s="39"/>
      <c r="S17" s="32">
        <v>39695</v>
      </c>
      <c r="T17" s="21">
        <v>0.1447</v>
      </c>
      <c r="U17" s="33">
        <v>1.6</v>
      </c>
      <c r="V17" s="33">
        <v>0</v>
      </c>
      <c r="W17" s="22">
        <f t="shared" si="0"/>
        <v>9190.1864</v>
      </c>
      <c r="X17" s="34">
        <v>3.69</v>
      </c>
      <c r="Y17" s="33">
        <v>2.69</v>
      </c>
      <c r="Z17" s="33">
        <v>0.99</v>
      </c>
      <c r="AA17" s="25">
        <f t="shared" si="1"/>
        <v>3.6631</v>
      </c>
      <c r="AB17" s="35">
        <v>1</v>
      </c>
      <c r="AC17" s="33">
        <v>0</v>
      </c>
      <c r="AD17" s="36">
        <v>0</v>
      </c>
      <c r="AE17" s="29">
        <f t="shared" si="2"/>
        <v>1</v>
      </c>
      <c r="AF17" s="34">
        <v>1.33</v>
      </c>
      <c r="AG17" s="31">
        <v>0.5</v>
      </c>
      <c r="AH17" s="37">
        <f t="shared" si="3"/>
        <v>82607.8095159451</v>
      </c>
      <c r="AI17" s="39"/>
      <c r="AK17" s="32">
        <v>39695</v>
      </c>
      <c r="AL17" s="21">
        <v>0.1447</v>
      </c>
      <c r="AM17" s="33">
        <v>1.6</v>
      </c>
      <c r="AN17" s="33">
        <v>0</v>
      </c>
      <c r="AO17" s="22">
        <f t="shared" si="4"/>
        <v>9190.1864</v>
      </c>
      <c r="AP17" s="34">
        <v>3.69</v>
      </c>
      <c r="AQ17" s="33">
        <v>3.11</v>
      </c>
      <c r="AR17" s="33">
        <v>0.99</v>
      </c>
      <c r="AS17" s="25">
        <f t="shared" si="5"/>
        <v>4.0789</v>
      </c>
      <c r="AT17" s="35">
        <v>1</v>
      </c>
      <c r="AU17" s="33">
        <v>0</v>
      </c>
      <c r="AV17" s="36">
        <v>0</v>
      </c>
      <c r="AW17" s="29">
        <f t="shared" si="6"/>
        <v>1</v>
      </c>
      <c r="AX17" s="34">
        <v>1.33</v>
      </c>
      <c r="AY17" s="31">
        <v>0.5</v>
      </c>
      <c r="AZ17" s="37">
        <f t="shared" si="7"/>
        <v>91984.6562295838</v>
      </c>
      <c r="BA17" s="39"/>
    </row>
    <row r="18" customHeight="1" spans="1:53">
      <c r="A18" s="32">
        <v>39695</v>
      </c>
      <c r="B18" s="40">
        <v>0.1447</v>
      </c>
      <c r="C18" s="33">
        <v>1.25</v>
      </c>
      <c r="D18" s="33">
        <v>0</v>
      </c>
      <c r="E18" s="22">
        <f t="shared" si="8"/>
        <v>7179.833125</v>
      </c>
      <c r="F18" s="55">
        <v>3.29</v>
      </c>
      <c r="G18" s="33">
        <v>2.69</v>
      </c>
      <c r="H18" s="33">
        <v>0.99</v>
      </c>
      <c r="I18" s="25">
        <f t="shared" si="9"/>
        <v>3.6631</v>
      </c>
      <c r="J18" s="35">
        <v>1</v>
      </c>
      <c r="K18" s="33">
        <v>0</v>
      </c>
      <c r="L18" s="36">
        <v>0</v>
      </c>
      <c r="M18" s="29">
        <f t="shared" si="10"/>
        <v>1</v>
      </c>
      <c r="N18" s="34">
        <v>1.33</v>
      </c>
      <c r="O18" s="31">
        <v>0.5</v>
      </c>
      <c r="P18" s="37">
        <f t="shared" si="11"/>
        <v>57541.4323567622</v>
      </c>
      <c r="Q18" s="39"/>
      <c r="S18" s="32">
        <v>39695</v>
      </c>
      <c r="T18" s="40">
        <v>0.1447</v>
      </c>
      <c r="U18" s="33">
        <v>1.6</v>
      </c>
      <c r="V18" s="33">
        <v>0</v>
      </c>
      <c r="W18" s="22">
        <f t="shared" si="0"/>
        <v>9190.1864</v>
      </c>
      <c r="X18" s="55">
        <v>3.29</v>
      </c>
      <c r="Y18" s="33">
        <v>2.69</v>
      </c>
      <c r="Z18" s="33">
        <v>0.99</v>
      </c>
      <c r="AA18" s="25">
        <f t="shared" si="1"/>
        <v>3.6631</v>
      </c>
      <c r="AB18" s="35">
        <v>1</v>
      </c>
      <c r="AC18" s="33">
        <v>0</v>
      </c>
      <c r="AD18" s="36">
        <v>0</v>
      </c>
      <c r="AE18" s="29">
        <f t="shared" si="2"/>
        <v>1</v>
      </c>
      <c r="AF18" s="34">
        <v>1.33</v>
      </c>
      <c r="AG18" s="31">
        <v>0.5</v>
      </c>
      <c r="AH18" s="37">
        <f t="shared" si="3"/>
        <v>73653.0334166557</v>
      </c>
      <c r="AI18" s="39"/>
      <c r="AK18" s="32">
        <v>39695</v>
      </c>
      <c r="AL18" s="40">
        <v>0.1447</v>
      </c>
      <c r="AM18" s="33">
        <v>1.6</v>
      </c>
      <c r="AN18" s="33">
        <v>0</v>
      </c>
      <c r="AO18" s="22">
        <f t="shared" si="4"/>
        <v>9190.1864</v>
      </c>
      <c r="AP18" s="55">
        <v>3.29</v>
      </c>
      <c r="AQ18" s="33">
        <v>3.11</v>
      </c>
      <c r="AR18" s="33">
        <v>0.99</v>
      </c>
      <c r="AS18" s="25">
        <f t="shared" si="5"/>
        <v>4.0789</v>
      </c>
      <c r="AT18" s="35">
        <v>1</v>
      </c>
      <c r="AU18" s="33">
        <v>0</v>
      </c>
      <c r="AV18" s="36">
        <v>0</v>
      </c>
      <c r="AW18" s="29">
        <f t="shared" si="6"/>
        <v>1</v>
      </c>
      <c r="AX18" s="34">
        <v>1.33</v>
      </c>
      <c r="AY18" s="31">
        <v>0.5</v>
      </c>
      <c r="AZ18" s="37">
        <f t="shared" si="7"/>
        <v>82013.4197819324</v>
      </c>
      <c r="BA18" s="39"/>
    </row>
    <row r="19" customHeight="1" spans="1:53">
      <c r="A19" s="32">
        <v>39695</v>
      </c>
      <c r="B19" s="40">
        <v>0.1447</v>
      </c>
      <c r="C19" s="33">
        <v>1.25</v>
      </c>
      <c r="D19" s="33">
        <v>0</v>
      </c>
      <c r="E19" s="22">
        <f t="shared" si="8"/>
        <v>7179.833125</v>
      </c>
      <c r="F19" s="55">
        <v>3.29</v>
      </c>
      <c r="G19" s="33">
        <v>2.69</v>
      </c>
      <c r="H19" s="33">
        <v>0.99</v>
      </c>
      <c r="I19" s="25">
        <f t="shared" si="9"/>
        <v>3.6631</v>
      </c>
      <c r="J19" s="35">
        <v>1</v>
      </c>
      <c r="K19" s="33">
        <v>0</v>
      </c>
      <c r="L19" s="36">
        <v>0</v>
      </c>
      <c r="M19" s="29">
        <f t="shared" si="10"/>
        <v>1</v>
      </c>
      <c r="N19" s="34">
        <v>1.33</v>
      </c>
      <c r="O19" s="31">
        <v>0.5</v>
      </c>
      <c r="P19" s="37">
        <f t="shared" si="11"/>
        <v>57541.4323567622</v>
      </c>
      <c r="Q19" s="39"/>
      <c r="S19" s="32">
        <v>39695</v>
      </c>
      <c r="T19" s="40">
        <v>0.1447</v>
      </c>
      <c r="U19" s="33">
        <v>1.6</v>
      </c>
      <c r="V19" s="33">
        <v>0</v>
      </c>
      <c r="W19" s="22">
        <f t="shared" si="0"/>
        <v>9190.1864</v>
      </c>
      <c r="X19" s="55">
        <v>3.29</v>
      </c>
      <c r="Y19" s="33">
        <v>2.69</v>
      </c>
      <c r="Z19" s="33">
        <v>0.99</v>
      </c>
      <c r="AA19" s="25">
        <f t="shared" si="1"/>
        <v>3.6631</v>
      </c>
      <c r="AB19" s="35">
        <v>1</v>
      </c>
      <c r="AC19" s="33">
        <v>0</v>
      </c>
      <c r="AD19" s="36">
        <v>0</v>
      </c>
      <c r="AE19" s="29">
        <f t="shared" si="2"/>
        <v>1</v>
      </c>
      <c r="AF19" s="34">
        <v>1.33</v>
      </c>
      <c r="AG19" s="31">
        <v>0.5</v>
      </c>
      <c r="AH19" s="37">
        <f t="shared" si="3"/>
        <v>73653.0334166557</v>
      </c>
      <c r="AI19" s="39"/>
      <c r="AK19" s="32">
        <v>39695</v>
      </c>
      <c r="AL19" s="40">
        <v>0.1447</v>
      </c>
      <c r="AM19" s="33">
        <v>1.6</v>
      </c>
      <c r="AN19" s="33">
        <v>0</v>
      </c>
      <c r="AO19" s="22">
        <f t="shared" si="4"/>
        <v>9190.1864</v>
      </c>
      <c r="AP19" s="55">
        <v>3.29</v>
      </c>
      <c r="AQ19" s="33">
        <v>3.11</v>
      </c>
      <c r="AR19" s="33">
        <v>0.99</v>
      </c>
      <c r="AS19" s="25">
        <f t="shared" si="5"/>
        <v>4.0789</v>
      </c>
      <c r="AT19" s="35">
        <v>1</v>
      </c>
      <c r="AU19" s="33">
        <v>0</v>
      </c>
      <c r="AV19" s="36">
        <v>0</v>
      </c>
      <c r="AW19" s="29">
        <f t="shared" si="6"/>
        <v>1</v>
      </c>
      <c r="AX19" s="34">
        <v>1.33</v>
      </c>
      <c r="AY19" s="31">
        <v>0.5</v>
      </c>
      <c r="AZ19" s="37">
        <f t="shared" si="7"/>
        <v>82013.4197819324</v>
      </c>
      <c r="BA19" s="39"/>
    </row>
    <row r="20" customHeight="1" spans="1:53">
      <c r="A20" s="32">
        <v>39695</v>
      </c>
      <c r="B20" s="40">
        <v>0.1447</v>
      </c>
      <c r="C20" s="33">
        <v>1.25</v>
      </c>
      <c r="D20" s="33">
        <v>0</v>
      </c>
      <c r="E20" s="22">
        <f t="shared" si="8"/>
        <v>7179.833125</v>
      </c>
      <c r="F20" s="55">
        <v>3.29</v>
      </c>
      <c r="G20" s="33">
        <v>2.69</v>
      </c>
      <c r="H20" s="33">
        <v>0.99</v>
      </c>
      <c r="I20" s="25">
        <f t="shared" si="9"/>
        <v>3.6631</v>
      </c>
      <c r="J20" s="35">
        <v>1</v>
      </c>
      <c r="K20" s="33">
        <v>0</v>
      </c>
      <c r="L20" s="36">
        <v>0</v>
      </c>
      <c r="M20" s="29">
        <f t="shared" si="10"/>
        <v>1</v>
      </c>
      <c r="N20" s="34">
        <v>1.33</v>
      </c>
      <c r="O20" s="31">
        <v>0.5</v>
      </c>
      <c r="P20" s="37">
        <f t="shared" si="11"/>
        <v>57541.4323567622</v>
      </c>
      <c r="Q20" s="39"/>
      <c r="S20" s="32">
        <v>39695</v>
      </c>
      <c r="T20" s="40">
        <v>0.1447</v>
      </c>
      <c r="U20" s="33">
        <v>1.6</v>
      </c>
      <c r="V20" s="33">
        <v>0</v>
      </c>
      <c r="W20" s="22">
        <f t="shared" si="0"/>
        <v>9190.1864</v>
      </c>
      <c r="X20" s="55">
        <v>3.29</v>
      </c>
      <c r="Y20" s="33">
        <v>2.69</v>
      </c>
      <c r="Z20" s="33">
        <v>0.99</v>
      </c>
      <c r="AA20" s="25">
        <f t="shared" si="1"/>
        <v>3.6631</v>
      </c>
      <c r="AB20" s="35">
        <v>1</v>
      </c>
      <c r="AC20" s="33">
        <v>0</v>
      </c>
      <c r="AD20" s="36">
        <v>0</v>
      </c>
      <c r="AE20" s="29">
        <f t="shared" si="2"/>
        <v>1</v>
      </c>
      <c r="AF20" s="34">
        <v>1.33</v>
      </c>
      <c r="AG20" s="31">
        <v>0.5</v>
      </c>
      <c r="AH20" s="37">
        <f t="shared" si="3"/>
        <v>73653.0334166557</v>
      </c>
      <c r="AI20" s="39"/>
      <c r="AK20" s="32">
        <v>39695</v>
      </c>
      <c r="AL20" s="40">
        <v>0.1447</v>
      </c>
      <c r="AM20" s="33">
        <v>1.6</v>
      </c>
      <c r="AN20" s="33">
        <v>0</v>
      </c>
      <c r="AO20" s="22">
        <f t="shared" si="4"/>
        <v>9190.1864</v>
      </c>
      <c r="AP20" s="55">
        <v>3.29</v>
      </c>
      <c r="AQ20" s="33">
        <v>3.11</v>
      </c>
      <c r="AR20" s="33">
        <v>0.99</v>
      </c>
      <c r="AS20" s="25">
        <f t="shared" si="5"/>
        <v>4.0789</v>
      </c>
      <c r="AT20" s="35">
        <v>1</v>
      </c>
      <c r="AU20" s="33">
        <v>0</v>
      </c>
      <c r="AV20" s="36">
        <v>0</v>
      </c>
      <c r="AW20" s="29">
        <f t="shared" si="6"/>
        <v>1</v>
      </c>
      <c r="AX20" s="34">
        <v>1.33</v>
      </c>
      <c r="AY20" s="31">
        <v>0.5</v>
      </c>
      <c r="AZ20" s="37">
        <f t="shared" si="7"/>
        <v>82013.4197819324</v>
      </c>
      <c r="BA20" s="39"/>
    </row>
    <row r="21" customHeight="1" spans="1:53">
      <c r="A21" s="32">
        <v>39695</v>
      </c>
      <c r="B21" s="40">
        <v>0.1447</v>
      </c>
      <c r="C21" s="33">
        <v>1.25</v>
      </c>
      <c r="D21" s="33">
        <v>0</v>
      </c>
      <c r="E21" s="22">
        <f t="shared" si="8"/>
        <v>7179.833125</v>
      </c>
      <c r="F21" s="55">
        <v>3.29</v>
      </c>
      <c r="G21" s="33">
        <v>2.69</v>
      </c>
      <c r="H21" s="33">
        <v>0.99</v>
      </c>
      <c r="I21" s="25">
        <f t="shared" si="9"/>
        <v>3.6631</v>
      </c>
      <c r="J21" s="35">
        <v>1</v>
      </c>
      <c r="K21" s="33">
        <v>0</v>
      </c>
      <c r="L21" s="36">
        <v>0</v>
      </c>
      <c r="M21" s="29">
        <f t="shared" si="10"/>
        <v>1</v>
      </c>
      <c r="N21" s="34">
        <v>1.33</v>
      </c>
      <c r="O21" s="31">
        <v>0.5</v>
      </c>
      <c r="P21" s="37">
        <f t="shared" si="11"/>
        <v>57541.4323567622</v>
      </c>
      <c r="Q21" s="39"/>
      <c r="S21" s="32">
        <v>39695</v>
      </c>
      <c r="T21" s="40">
        <v>0.1447</v>
      </c>
      <c r="U21" s="33">
        <v>1.6</v>
      </c>
      <c r="V21" s="33">
        <v>0</v>
      </c>
      <c r="W21" s="22">
        <f t="shared" si="0"/>
        <v>9190.1864</v>
      </c>
      <c r="X21" s="55">
        <v>3.29</v>
      </c>
      <c r="Y21" s="33">
        <v>2.69</v>
      </c>
      <c r="Z21" s="33">
        <v>0.99</v>
      </c>
      <c r="AA21" s="25">
        <f t="shared" si="1"/>
        <v>3.6631</v>
      </c>
      <c r="AB21" s="35">
        <v>1</v>
      </c>
      <c r="AC21" s="33">
        <v>0</v>
      </c>
      <c r="AD21" s="36">
        <v>0</v>
      </c>
      <c r="AE21" s="29">
        <f t="shared" si="2"/>
        <v>1</v>
      </c>
      <c r="AF21" s="34">
        <v>1.33</v>
      </c>
      <c r="AG21" s="31">
        <v>0.5</v>
      </c>
      <c r="AH21" s="37">
        <f t="shared" si="3"/>
        <v>73653.0334166557</v>
      </c>
      <c r="AI21" s="39"/>
      <c r="AK21" s="32">
        <v>39695</v>
      </c>
      <c r="AL21" s="40">
        <v>0.1447</v>
      </c>
      <c r="AM21" s="33">
        <v>1.6</v>
      </c>
      <c r="AN21" s="33">
        <v>0</v>
      </c>
      <c r="AO21" s="22">
        <f t="shared" si="4"/>
        <v>9190.1864</v>
      </c>
      <c r="AP21" s="55">
        <v>3.29</v>
      </c>
      <c r="AQ21" s="33">
        <v>3.11</v>
      </c>
      <c r="AR21" s="33">
        <v>0.99</v>
      </c>
      <c r="AS21" s="25">
        <f t="shared" si="5"/>
        <v>4.0789</v>
      </c>
      <c r="AT21" s="35">
        <v>1</v>
      </c>
      <c r="AU21" s="33">
        <v>0</v>
      </c>
      <c r="AV21" s="36">
        <v>0</v>
      </c>
      <c r="AW21" s="29">
        <f t="shared" si="6"/>
        <v>1</v>
      </c>
      <c r="AX21" s="34">
        <v>1.33</v>
      </c>
      <c r="AY21" s="31">
        <v>0.5</v>
      </c>
      <c r="AZ21" s="37">
        <f t="shared" si="7"/>
        <v>82013.4197819324</v>
      </c>
      <c r="BA21" s="39"/>
    </row>
    <row r="22" customHeight="1" spans="1:53">
      <c r="A22" s="32">
        <v>39695</v>
      </c>
      <c r="B22" s="27">
        <v>0.1447</v>
      </c>
      <c r="C22" s="33">
        <v>1.25</v>
      </c>
      <c r="D22" s="33">
        <v>0</v>
      </c>
      <c r="E22" s="22">
        <f t="shared" si="8"/>
        <v>7179.833125</v>
      </c>
      <c r="F22" s="41">
        <v>2.59</v>
      </c>
      <c r="G22" s="33">
        <v>2.69</v>
      </c>
      <c r="H22" s="33">
        <v>0.99</v>
      </c>
      <c r="I22" s="25">
        <f t="shared" si="9"/>
        <v>3.6631</v>
      </c>
      <c r="J22" s="35">
        <v>1</v>
      </c>
      <c r="K22" s="33">
        <v>0</v>
      </c>
      <c r="L22" s="36">
        <v>0</v>
      </c>
      <c r="M22" s="29">
        <f t="shared" si="10"/>
        <v>1</v>
      </c>
      <c r="N22" s="35">
        <v>1.13</v>
      </c>
      <c r="O22" s="31">
        <v>0.5</v>
      </c>
      <c r="P22" s="37">
        <f t="shared" si="11"/>
        <v>38486.7587079864</v>
      </c>
      <c r="Q22" s="39"/>
      <c r="S22" s="32">
        <v>39695</v>
      </c>
      <c r="T22" s="27">
        <v>0.1447</v>
      </c>
      <c r="U22" s="33">
        <v>1.6</v>
      </c>
      <c r="V22" s="33">
        <v>0</v>
      </c>
      <c r="W22" s="22">
        <f t="shared" si="0"/>
        <v>9190.1864</v>
      </c>
      <c r="X22" s="41">
        <v>2.59</v>
      </c>
      <c r="Y22" s="33">
        <v>2.69</v>
      </c>
      <c r="Z22" s="33">
        <v>0.99</v>
      </c>
      <c r="AA22" s="25">
        <f t="shared" si="1"/>
        <v>3.6631</v>
      </c>
      <c r="AB22" s="35">
        <v>1</v>
      </c>
      <c r="AC22" s="33">
        <v>0</v>
      </c>
      <c r="AD22" s="36">
        <v>0</v>
      </c>
      <c r="AE22" s="29">
        <f t="shared" si="2"/>
        <v>1</v>
      </c>
      <c r="AF22" s="35">
        <v>1.13</v>
      </c>
      <c r="AG22" s="31">
        <v>0.5</v>
      </c>
      <c r="AH22" s="37">
        <f t="shared" si="3"/>
        <v>49263.0511462226</v>
      </c>
      <c r="AI22" s="39"/>
      <c r="AK22" s="32">
        <v>39695</v>
      </c>
      <c r="AL22" s="27">
        <v>0.1447</v>
      </c>
      <c r="AM22" s="33">
        <v>1.6</v>
      </c>
      <c r="AN22" s="33">
        <v>0</v>
      </c>
      <c r="AO22" s="22">
        <f t="shared" si="4"/>
        <v>9190.1864</v>
      </c>
      <c r="AP22" s="41">
        <v>2.59</v>
      </c>
      <c r="AQ22" s="33">
        <v>3.11</v>
      </c>
      <c r="AR22" s="33">
        <v>0.99</v>
      </c>
      <c r="AS22" s="25">
        <f t="shared" si="5"/>
        <v>4.0789</v>
      </c>
      <c r="AT22" s="35">
        <v>1</v>
      </c>
      <c r="AU22" s="33">
        <v>0</v>
      </c>
      <c r="AV22" s="36">
        <v>0</v>
      </c>
      <c r="AW22" s="29">
        <f t="shared" si="6"/>
        <v>1</v>
      </c>
      <c r="AX22" s="35">
        <v>1.13</v>
      </c>
      <c r="AY22" s="31">
        <v>0.5</v>
      </c>
      <c r="AZ22" s="37">
        <f t="shared" si="7"/>
        <v>54854.9205100399</v>
      </c>
      <c r="BA22" s="39"/>
    </row>
    <row r="23" customHeight="1" spans="1:53">
      <c r="A23" s="32">
        <v>39695</v>
      </c>
      <c r="B23" s="27">
        <v>0.1447</v>
      </c>
      <c r="C23" s="33">
        <v>1.25</v>
      </c>
      <c r="D23" s="33">
        <v>0</v>
      </c>
      <c r="E23" s="22">
        <f t="shared" si="8"/>
        <v>7179.833125</v>
      </c>
      <c r="F23" s="41">
        <v>2.59</v>
      </c>
      <c r="G23" s="33">
        <v>2.69</v>
      </c>
      <c r="H23" s="33">
        <v>0.99</v>
      </c>
      <c r="I23" s="25">
        <f t="shared" si="9"/>
        <v>3.6631</v>
      </c>
      <c r="J23" s="35">
        <v>1</v>
      </c>
      <c r="K23" s="33">
        <v>0</v>
      </c>
      <c r="L23" s="36">
        <v>0</v>
      </c>
      <c r="M23" s="29">
        <f t="shared" si="10"/>
        <v>1</v>
      </c>
      <c r="N23" s="35">
        <v>1.13</v>
      </c>
      <c r="O23" s="31">
        <v>0.5</v>
      </c>
      <c r="P23" s="37">
        <f t="shared" si="11"/>
        <v>38486.7587079864</v>
      </c>
      <c r="Q23" s="39"/>
      <c r="S23" s="32">
        <v>39695</v>
      </c>
      <c r="T23" s="27">
        <v>0.1447</v>
      </c>
      <c r="U23" s="33">
        <v>1.6</v>
      </c>
      <c r="V23" s="33">
        <v>0</v>
      </c>
      <c r="W23" s="22">
        <f t="shared" si="0"/>
        <v>9190.1864</v>
      </c>
      <c r="X23" s="41">
        <v>2.59</v>
      </c>
      <c r="Y23" s="33">
        <v>2.69</v>
      </c>
      <c r="Z23" s="33">
        <v>0.99</v>
      </c>
      <c r="AA23" s="25">
        <f t="shared" si="1"/>
        <v>3.6631</v>
      </c>
      <c r="AB23" s="35">
        <v>1</v>
      </c>
      <c r="AC23" s="33">
        <v>0</v>
      </c>
      <c r="AD23" s="36">
        <v>0</v>
      </c>
      <c r="AE23" s="29">
        <f t="shared" si="2"/>
        <v>1</v>
      </c>
      <c r="AF23" s="35">
        <v>1.13</v>
      </c>
      <c r="AG23" s="31">
        <v>0.5</v>
      </c>
      <c r="AH23" s="37">
        <f t="shared" si="3"/>
        <v>49263.0511462226</v>
      </c>
      <c r="AI23" s="39"/>
      <c r="AK23" s="32">
        <v>39695</v>
      </c>
      <c r="AL23" s="27">
        <v>0.1447</v>
      </c>
      <c r="AM23" s="33">
        <v>1.6</v>
      </c>
      <c r="AN23" s="33">
        <v>0</v>
      </c>
      <c r="AO23" s="22">
        <f t="shared" si="4"/>
        <v>9190.1864</v>
      </c>
      <c r="AP23" s="41">
        <v>2.59</v>
      </c>
      <c r="AQ23" s="33">
        <v>3.11</v>
      </c>
      <c r="AR23" s="33">
        <v>0.99</v>
      </c>
      <c r="AS23" s="25">
        <f t="shared" si="5"/>
        <v>4.0789</v>
      </c>
      <c r="AT23" s="35">
        <v>1</v>
      </c>
      <c r="AU23" s="33">
        <v>0</v>
      </c>
      <c r="AV23" s="36">
        <v>0</v>
      </c>
      <c r="AW23" s="29">
        <f t="shared" si="6"/>
        <v>1</v>
      </c>
      <c r="AX23" s="35">
        <v>1.13</v>
      </c>
      <c r="AY23" s="31">
        <v>0.5</v>
      </c>
      <c r="AZ23" s="37">
        <f t="shared" si="7"/>
        <v>54854.9205100399</v>
      </c>
      <c r="BA23" s="39"/>
    </row>
    <row r="24" customHeight="1" spans="1:53">
      <c r="A24" s="32">
        <v>39695</v>
      </c>
      <c r="B24" s="27">
        <v>0.1447</v>
      </c>
      <c r="C24" s="33">
        <v>1.25</v>
      </c>
      <c r="D24" s="33">
        <v>0</v>
      </c>
      <c r="E24" s="22">
        <f t="shared" si="8"/>
        <v>7179.833125</v>
      </c>
      <c r="F24" s="41">
        <v>2.59</v>
      </c>
      <c r="G24" s="33">
        <v>2.69</v>
      </c>
      <c r="H24" s="33">
        <v>0.99</v>
      </c>
      <c r="I24" s="25">
        <f t="shared" si="9"/>
        <v>3.6631</v>
      </c>
      <c r="J24" s="35">
        <v>1</v>
      </c>
      <c r="K24" s="33">
        <v>0</v>
      </c>
      <c r="L24" s="36">
        <v>0</v>
      </c>
      <c r="M24" s="29">
        <f t="shared" si="10"/>
        <v>1</v>
      </c>
      <c r="N24" s="35">
        <v>1.13</v>
      </c>
      <c r="O24" s="31">
        <v>0.5</v>
      </c>
      <c r="P24" s="37">
        <f t="shared" si="11"/>
        <v>38486.7587079864</v>
      </c>
      <c r="Q24" s="39"/>
      <c r="S24" s="32">
        <v>39695</v>
      </c>
      <c r="T24" s="27">
        <v>0.1447</v>
      </c>
      <c r="U24" s="33">
        <v>1.6</v>
      </c>
      <c r="V24" s="33">
        <v>0</v>
      </c>
      <c r="W24" s="22">
        <f t="shared" si="0"/>
        <v>9190.1864</v>
      </c>
      <c r="X24" s="41">
        <v>2.59</v>
      </c>
      <c r="Y24" s="33">
        <v>2.69</v>
      </c>
      <c r="Z24" s="33">
        <v>0.99</v>
      </c>
      <c r="AA24" s="25">
        <f t="shared" si="1"/>
        <v>3.6631</v>
      </c>
      <c r="AB24" s="35">
        <v>1</v>
      </c>
      <c r="AC24" s="33">
        <v>0</v>
      </c>
      <c r="AD24" s="36">
        <v>0</v>
      </c>
      <c r="AE24" s="29">
        <f t="shared" si="2"/>
        <v>1</v>
      </c>
      <c r="AF24" s="35">
        <v>1.13</v>
      </c>
      <c r="AG24" s="31">
        <v>0.5</v>
      </c>
      <c r="AH24" s="37">
        <f t="shared" si="3"/>
        <v>49263.0511462226</v>
      </c>
      <c r="AI24" s="39"/>
      <c r="AK24" s="32">
        <v>39695</v>
      </c>
      <c r="AL24" s="27">
        <v>0.1447</v>
      </c>
      <c r="AM24" s="33">
        <v>1.6</v>
      </c>
      <c r="AN24" s="33">
        <v>0</v>
      </c>
      <c r="AO24" s="22">
        <f t="shared" si="4"/>
        <v>9190.1864</v>
      </c>
      <c r="AP24" s="41">
        <v>2.59</v>
      </c>
      <c r="AQ24" s="33">
        <v>3.11</v>
      </c>
      <c r="AR24" s="33">
        <v>0.99</v>
      </c>
      <c r="AS24" s="25">
        <f t="shared" si="5"/>
        <v>4.0789</v>
      </c>
      <c r="AT24" s="35">
        <v>1</v>
      </c>
      <c r="AU24" s="33">
        <v>0</v>
      </c>
      <c r="AV24" s="36">
        <v>0</v>
      </c>
      <c r="AW24" s="29">
        <f t="shared" si="6"/>
        <v>1</v>
      </c>
      <c r="AX24" s="35">
        <v>1.13</v>
      </c>
      <c r="AY24" s="31">
        <v>0.5</v>
      </c>
      <c r="AZ24" s="37">
        <f t="shared" si="7"/>
        <v>54854.9205100399</v>
      </c>
      <c r="BA24" s="39"/>
    </row>
    <row r="25" customHeight="1" spans="1:53">
      <c r="A25" s="32">
        <v>39695</v>
      </c>
      <c r="B25" s="27">
        <v>0.1447</v>
      </c>
      <c r="C25" s="33">
        <v>1.25</v>
      </c>
      <c r="D25" s="33">
        <v>0</v>
      </c>
      <c r="E25" s="22">
        <f t="shared" si="8"/>
        <v>7179.833125</v>
      </c>
      <c r="F25" s="41">
        <v>2.59</v>
      </c>
      <c r="G25" s="33">
        <v>2.69</v>
      </c>
      <c r="H25" s="33">
        <v>0.99</v>
      </c>
      <c r="I25" s="25">
        <f t="shared" si="9"/>
        <v>3.6631</v>
      </c>
      <c r="J25" s="35">
        <v>1</v>
      </c>
      <c r="K25" s="33">
        <v>0</v>
      </c>
      <c r="L25" s="36">
        <v>0</v>
      </c>
      <c r="M25" s="29">
        <f t="shared" si="10"/>
        <v>1</v>
      </c>
      <c r="N25" s="35">
        <v>1.13</v>
      </c>
      <c r="O25" s="31">
        <v>0.5</v>
      </c>
      <c r="P25" s="37">
        <f t="shared" si="11"/>
        <v>38486.7587079864</v>
      </c>
      <c r="Q25" s="39"/>
      <c r="S25" s="32">
        <v>39695</v>
      </c>
      <c r="T25" s="27">
        <v>0.1447</v>
      </c>
      <c r="U25" s="33">
        <v>1.6</v>
      </c>
      <c r="V25" s="33">
        <v>0</v>
      </c>
      <c r="W25" s="22">
        <f t="shared" si="0"/>
        <v>9190.1864</v>
      </c>
      <c r="X25" s="41">
        <v>2.59</v>
      </c>
      <c r="Y25" s="33">
        <v>2.69</v>
      </c>
      <c r="Z25" s="33">
        <v>0.99</v>
      </c>
      <c r="AA25" s="25">
        <f t="shared" si="1"/>
        <v>3.6631</v>
      </c>
      <c r="AB25" s="35">
        <v>1</v>
      </c>
      <c r="AC25" s="33">
        <v>0</v>
      </c>
      <c r="AD25" s="36">
        <v>0</v>
      </c>
      <c r="AE25" s="29">
        <f t="shared" si="2"/>
        <v>1</v>
      </c>
      <c r="AF25" s="35">
        <v>1.13</v>
      </c>
      <c r="AG25" s="31">
        <v>0.5</v>
      </c>
      <c r="AH25" s="37">
        <f t="shared" si="3"/>
        <v>49263.0511462226</v>
      </c>
      <c r="AI25" s="39"/>
      <c r="AK25" s="32">
        <v>39695</v>
      </c>
      <c r="AL25" s="27">
        <v>0.1447</v>
      </c>
      <c r="AM25" s="33">
        <v>1.6</v>
      </c>
      <c r="AN25" s="33">
        <v>0</v>
      </c>
      <c r="AO25" s="22">
        <f t="shared" si="4"/>
        <v>9190.1864</v>
      </c>
      <c r="AP25" s="41">
        <v>2.59</v>
      </c>
      <c r="AQ25" s="33">
        <v>3.11</v>
      </c>
      <c r="AR25" s="33">
        <v>0.99</v>
      </c>
      <c r="AS25" s="25">
        <f t="shared" si="5"/>
        <v>4.0789</v>
      </c>
      <c r="AT25" s="35">
        <v>1</v>
      </c>
      <c r="AU25" s="33">
        <v>0</v>
      </c>
      <c r="AV25" s="36">
        <v>0</v>
      </c>
      <c r="AW25" s="29">
        <f t="shared" si="6"/>
        <v>1</v>
      </c>
      <c r="AX25" s="35">
        <v>1.13</v>
      </c>
      <c r="AY25" s="31">
        <v>0.5</v>
      </c>
      <c r="AZ25" s="37">
        <f t="shared" si="7"/>
        <v>54854.9205100399</v>
      </c>
      <c r="BA25" s="39"/>
    </row>
    <row r="26" customHeight="1" spans="1:53">
      <c r="A26" s="32">
        <v>39695</v>
      </c>
      <c r="B26" s="27">
        <v>0.1447</v>
      </c>
      <c r="C26" s="33">
        <v>1.25</v>
      </c>
      <c r="D26" s="33">
        <v>0</v>
      </c>
      <c r="E26" s="22">
        <f t="shared" si="8"/>
        <v>7179.833125</v>
      </c>
      <c r="F26" s="41">
        <v>2.59</v>
      </c>
      <c r="G26" s="33">
        <v>2.69</v>
      </c>
      <c r="H26" s="33">
        <v>0.99</v>
      </c>
      <c r="I26" s="25">
        <f t="shared" si="9"/>
        <v>3.6631</v>
      </c>
      <c r="J26" s="35">
        <v>1</v>
      </c>
      <c r="K26" s="33">
        <v>0</v>
      </c>
      <c r="L26" s="36">
        <v>0</v>
      </c>
      <c r="M26" s="29">
        <f t="shared" si="10"/>
        <v>1</v>
      </c>
      <c r="N26" s="35">
        <v>1.13</v>
      </c>
      <c r="O26" s="31">
        <v>0.5</v>
      </c>
      <c r="P26" s="37">
        <f t="shared" si="11"/>
        <v>38486.7587079864</v>
      </c>
      <c r="Q26" s="39"/>
      <c r="S26" s="32">
        <v>39695</v>
      </c>
      <c r="T26" s="27">
        <v>0.1447</v>
      </c>
      <c r="U26" s="33">
        <v>1.6</v>
      </c>
      <c r="V26" s="33">
        <v>0</v>
      </c>
      <c r="W26" s="22">
        <f t="shared" si="0"/>
        <v>9190.1864</v>
      </c>
      <c r="X26" s="41">
        <v>2.59</v>
      </c>
      <c r="Y26" s="33">
        <v>2.69</v>
      </c>
      <c r="Z26" s="33">
        <v>0.99</v>
      </c>
      <c r="AA26" s="25">
        <f t="shared" si="1"/>
        <v>3.6631</v>
      </c>
      <c r="AB26" s="35">
        <v>1</v>
      </c>
      <c r="AC26" s="33">
        <v>0</v>
      </c>
      <c r="AD26" s="36">
        <v>0</v>
      </c>
      <c r="AE26" s="29">
        <f t="shared" si="2"/>
        <v>1</v>
      </c>
      <c r="AF26" s="35">
        <v>1.13</v>
      </c>
      <c r="AG26" s="31">
        <v>0.5</v>
      </c>
      <c r="AH26" s="37">
        <f t="shared" si="3"/>
        <v>49263.0511462226</v>
      </c>
      <c r="AI26" s="39"/>
      <c r="AK26" s="32">
        <v>39695</v>
      </c>
      <c r="AL26" s="27">
        <v>0.1447</v>
      </c>
      <c r="AM26" s="33">
        <v>1.6</v>
      </c>
      <c r="AN26" s="33">
        <v>0</v>
      </c>
      <c r="AO26" s="22">
        <f t="shared" si="4"/>
        <v>9190.1864</v>
      </c>
      <c r="AP26" s="41">
        <v>2.59</v>
      </c>
      <c r="AQ26" s="33">
        <v>3.11</v>
      </c>
      <c r="AR26" s="33">
        <v>0.99</v>
      </c>
      <c r="AS26" s="25">
        <f t="shared" si="5"/>
        <v>4.0789</v>
      </c>
      <c r="AT26" s="35">
        <v>1</v>
      </c>
      <c r="AU26" s="33">
        <v>0</v>
      </c>
      <c r="AV26" s="36">
        <v>0</v>
      </c>
      <c r="AW26" s="29">
        <f t="shared" si="6"/>
        <v>1</v>
      </c>
      <c r="AX26" s="35">
        <v>1.13</v>
      </c>
      <c r="AY26" s="31">
        <v>0.5</v>
      </c>
      <c r="AZ26" s="37">
        <f t="shared" si="7"/>
        <v>54854.9205100399</v>
      </c>
      <c r="BA26" s="39"/>
    </row>
    <row r="27" customHeight="1" spans="1:53">
      <c r="A27" s="32">
        <v>39695</v>
      </c>
      <c r="B27" s="27">
        <v>0.1447</v>
      </c>
      <c r="C27" s="33">
        <v>1.25</v>
      </c>
      <c r="D27" s="33">
        <v>0</v>
      </c>
      <c r="E27" s="22">
        <f t="shared" si="8"/>
        <v>7179.833125</v>
      </c>
      <c r="F27" s="41">
        <v>2.59</v>
      </c>
      <c r="G27" s="33">
        <v>2.69</v>
      </c>
      <c r="H27" s="33">
        <v>0.99</v>
      </c>
      <c r="I27" s="25">
        <f t="shared" si="9"/>
        <v>3.6631</v>
      </c>
      <c r="J27" s="35">
        <v>1</v>
      </c>
      <c r="K27" s="33">
        <v>0</v>
      </c>
      <c r="L27" s="36">
        <v>0</v>
      </c>
      <c r="M27" s="29">
        <f t="shared" si="10"/>
        <v>1</v>
      </c>
      <c r="N27" s="35">
        <v>1.13</v>
      </c>
      <c r="O27" s="31">
        <v>0.5</v>
      </c>
      <c r="P27" s="37">
        <f t="shared" si="11"/>
        <v>38486.7587079864</v>
      </c>
      <c r="Q27" s="39"/>
      <c r="S27" s="32">
        <v>39695</v>
      </c>
      <c r="T27" s="27">
        <v>0.1447</v>
      </c>
      <c r="U27" s="33">
        <v>1.6</v>
      </c>
      <c r="V27" s="33">
        <v>0</v>
      </c>
      <c r="W27" s="22">
        <f t="shared" si="0"/>
        <v>9190.1864</v>
      </c>
      <c r="X27" s="41">
        <v>2.59</v>
      </c>
      <c r="Y27" s="33">
        <v>2.69</v>
      </c>
      <c r="Z27" s="33">
        <v>0.99</v>
      </c>
      <c r="AA27" s="25">
        <f t="shared" si="1"/>
        <v>3.6631</v>
      </c>
      <c r="AB27" s="35">
        <v>1</v>
      </c>
      <c r="AC27" s="33">
        <v>0</v>
      </c>
      <c r="AD27" s="36">
        <v>0</v>
      </c>
      <c r="AE27" s="29">
        <f t="shared" si="2"/>
        <v>1</v>
      </c>
      <c r="AF27" s="35">
        <v>1.13</v>
      </c>
      <c r="AG27" s="31">
        <v>0.5</v>
      </c>
      <c r="AH27" s="37">
        <f t="shared" si="3"/>
        <v>49263.0511462226</v>
      </c>
      <c r="AI27" s="39"/>
      <c r="AK27" s="32">
        <v>39695</v>
      </c>
      <c r="AL27" s="27">
        <v>0.1447</v>
      </c>
      <c r="AM27" s="33">
        <v>1.6</v>
      </c>
      <c r="AN27" s="33">
        <v>0</v>
      </c>
      <c r="AO27" s="22">
        <f t="shared" si="4"/>
        <v>9190.1864</v>
      </c>
      <c r="AP27" s="41">
        <v>2.59</v>
      </c>
      <c r="AQ27" s="33">
        <v>3.11</v>
      </c>
      <c r="AR27" s="33">
        <v>0.99</v>
      </c>
      <c r="AS27" s="25">
        <f t="shared" si="5"/>
        <v>4.0789</v>
      </c>
      <c r="AT27" s="35">
        <v>1</v>
      </c>
      <c r="AU27" s="33">
        <v>0</v>
      </c>
      <c r="AV27" s="36">
        <v>0</v>
      </c>
      <c r="AW27" s="29">
        <f t="shared" si="6"/>
        <v>1</v>
      </c>
      <c r="AX27" s="35">
        <v>1.13</v>
      </c>
      <c r="AY27" s="31">
        <v>0.5</v>
      </c>
      <c r="AZ27" s="37">
        <f t="shared" si="7"/>
        <v>54854.9205100399</v>
      </c>
      <c r="BA27" s="39"/>
    </row>
    <row r="28" customHeight="1" spans="1:53">
      <c r="A28" s="32">
        <v>39695</v>
      </c>
      <c r="B28" s="42">
        <v>0.2316</v>
      </c>
      <c r="C28" s="33">
        <v>1</v>
      </c>
      <c r="D28" s="33">
        <v>0</v>
      </c>
      <c r="E28" s="22">
        <f t="shared" si="8"/>
        <v>9193.362</v>
      </c>
      <c r="F28" s="35">
        <v>3.12</v>
      </c>
      <c r="G28" s="33">
        <v>2.69</v>
      </c>
      <c r="H28" s="33">
        <v>0.99</v>
      </c>
      <c r="I28" s="25">
        <f t="shared" si="9"/>
        <v>3.6631</v>
      </c>
      <c r="J28" s="35">
        <v>1</v>
      </c>
      <c r="K28" s="33">
        <v>0</v>
      </c>
      <c r="L28" s="36">
        <v>0</v>
      </c>
      <c r="M28" s="29">
        <f t="shared" si="10"/>
        <v>1</v>
      </c>
      <c r="N28" s="35">
        <v>1.33</v>
      </c>
      <c r="O28" s="31">
        <v>0.5</v>
      </c>
      <c r="P28" s="37">
        <f t="shared" si="11"/>
        <v>69871.3887691966</v>
      </c>
      <c r="Q28" s="39"/>
      <c r="S28" s="32">
        <v>39695</v>
      </c>
      <c r="T28" s="42">
        <v>0.2316</v>
      </c>
      <c r="U28" s="33">
        <v>1</v>
      </c>
      <c r="V28" s="33">
        <v>0</v>
      </c>
      <c r="W28" s="22">
        <f t="shared" si="0"/>
        <v>9193.362</v>
      </c>
      <c r="X28" s="35">
        <v>3.12</v>
      </c>
      <c r="Y28" s="33">
        <v>2.69</v>
      </c>
      <c r="Z28" s="33">
        <v>0.99</v>
      </c>
      <c r="AA28" s="25">
        <f t="shared" si="1"/>
        <v>3.6631</v>
      </c>
      <c r="AB28" s="35">
        <v>1</v>
      </c>
      <c r="AC28" s="33">
        <v>0</v>
      </c>
      <c r="AD28" s="36">
        <v>0</v>
      </c>
      <c r="AE28" s="29">
        <f t="shared" si="2"/>
        <v>1</v>
      </c>
      <c r="AF28" s="35">
        <v>1.33</v>
      </c>
      <c r="AG28" s="31">
        <v>0.5</v>
      </c>
      <c r="AH28" s="37">
        <f t="shared" si="3"/>
        <v>69871.3887691966</v>
      </c>
      <c r="AI28" s="39"/>
      <c r="AK28" s="32">
        <v>39695</v>
      </c>
      <c r="AL28" s="42">
        <v>0.2316</v>
      </c>
      <c r="AM28" s="33">
        <v>1</v>
      </c>
      <c r="AN28" s="33">
        <v>0</v>
      </c>
      <c r="AO28" s="22">
        <f t="shared" si="4"/>
        <v>9193.362</v>
      </c>
      <c r="AP28" s="35">
        <v>3.12</v>
      </c>
      <c r="AQ28" s="33">
        <v>2.69</v>
      </c>
      <c r="AR28" s="33">
        <v>0.99</v>
      </c>
      <c r="AS28" s="25">
        <f t="shared" si="5"/>
        <v>3.6631</v>
      </c>
      <c r="AT28" s="35">
        <v>1</v>
      </c>
      <c r="AU28" s="33">
        <v>0</v>
      </c>
      <c r="AV28" s="36">
        <v>0</v>
      </c>
      <c r="AW28" s="29">
        <f t="shared" si="6"/>
        <v>1</v>
      </c>
      <c r="AX28" s="35">
        <v>1.33</v>
      </c>
      <c r="AY28" s="31">
        <v>0.5</v>
      </c>
      <c r="AZ28" s="37">
        <f t="shared" si="7"/>
        <v>69871.3887691966</v>
      </c>
      <c r="BA28" s="39"/>
    </row>
    <row r="29" customHeight="1" spans="1:53">
      <c r="A29" s="32">
        <v>39695</v>
      </c>
      <c r="B29" s="42">
        <v>0.401</v>
      </c>
      <c r="C29" s="33">
        <v>1</v>
      </c>
      <c r="D29" s="33">
        <v>0</v>
      </c>
      <c r="E29" s="22">
        <f t="shared" si="8"/>
        <v>15917.695</v>
      </c>
      <c r="F29" s="35">
        <v>3.12</v>
      </c>
      <c r="G29" s="33">
        <v>2.69</v>
      </c>
      <c r="H29" s="33">
        <v>0.99</v>
      </c>
      <c r="I29" s="25">
        <f t="shared" si="9"/>
        <v>3.6631</v>
      </c>
      <c r="J29" s="35">
        <v>1</v>
      </c>
      <c r="K29" s="33">
        <v>0</v>
      </c>
      <c r="L29" s="36">
        <v>0</v>
      </c>
      <c r="M29" s="29">
        <f t="shared" si="10"/>
        <v>1</v>
      </c>
      <c r="N29" s="35">
        <v>1.33</v>
      </c>
      <c r="O29" s="31">
        <v>0.5</v>
      </c>
      <c r="P29" s="37">
        <f t="shared" si="11"/>
        <v>120977.663628877</v>
      </c>
      <c r="Q29" s="39"/>
      <c r="S29" s="32">
        <v>39695</v>
      </c>
      <c r="T29" s="42">
        <v>0.401</v>
      </c>
      <c r="U29" s="33">
        <v>1</v>
      </c>
      <c r="V29" s="33">
        <v>0</v>
      </c>
      <c r="W29" s="22">
        <f t="shared" si="0"/>
        <v>15917.695</v>
      </c>
      <c r="X29" s="35">
        <v>3.12</v>
      </c>
      <c r="Y29" s="33">
        <v>2.69</v>
      </c>
      <c r="Z29" s="33">
        <v>0.99</v>
      </c>
      <c r="AA29" s="25">
        <f t="shared" si="1"/>
        <v>3.6631</v>
      </c>
      <c r="AB29" s="35">
        <v>1</v>
      </c>
      <c r="AC29" s="33">
        <v>0</v>
      </c>
      <c r="AD29" s="36">
        <v>0</v>
      </c>
      <c r="AE29" s="29">
        <f t="shared" si="2"/>
        <v>1</v>
      </c>
      <c r="AF29" s="35">
        <v>1.33</v>
      </c>
      <c r="AG29" s="31">
        <v>0.5</v>
      </c>
      <c r="AH29" s="37">
        <f t="shared" si="3"/>
        <v>120977.663628877</v>
      </c>
      <c r="AI29" s="39"/>
      <c r="AK29" s="32">
        <v>39695</v>
      </c>
      <c r="AL29" s="42">
        <v>0.401</v>
      </c>
      <c r="AM29" s="33">
        <v>1</v>
      </c>
      <c r="AN29" s="33">
        <v>0</v>
      </c>
      <c r="AO29" s="22">
        <f t="shared" si="4"/>
        <v>15917.695</v>
      </c>
      <c r="AP29" s="35">
        <v>3.12</v>
      </c>
      <c r="AQ29" s="33">
        <v>2.69</v>
      </c>
      <c r="AR29" s="33">
        <v>0.99</v>
      </c>
      <c r="AS29" s="25">
        <f t="shared" si="5"/>
        <v>3.6631</v>
      </c>
      <c r="AT29" s="35">
        <v>1</v>
      </c>
      <c r="AU29" s="33">
        <v>0</v>
      </c>
      <c r="AV29" s="36">
        <v>0</v>
      </c>
      <c r="AW29" s="29">
        <f t="shared" si="6"/>
        <v>1</v>
      </c>
      <c r="AX29" s="35">
        <v>1.33</v>
      </c>
      <c r="AY29" s="31">
        <v>0.5</v>
      </c>
      <c r="AZ29" s="37">
        <f t="shared" si="7"/>
        <v>120977.663628877</v>
      </c>
      <c r="BA29" s="39"/>
    </row>
    <row r="30" customHeight="1" spans="1:53">
      <c r="A30" s="32">
        <v>39695</v>
      </c>
      <c r="B30" s="42">
        <v>0.1639</v>
      </c>
      <c r="C30" s="33">
        <v>1</v>
      </c>
      <c r="D30" s="33">
        <v>0</v>
      </c>
      <c r="E30" s="22">
        <f t="shared" si="8"/>
        <v>6506.0105</v>
      </c>
      <c r="F30" s="35">
        <v>3.12</v>
      </c>
      <c r="G30" s="33">
        <v>2.69</v>
      </c>
      <c r="H30" s="33">
        <v>0.99</v>
      </c>
      <c r="I30" s="25">
        <f t="shared" si="9"/>
        <v>3.6631</v>
      </c>
      <c r="J30" s="35">
        <v>1</v>
      </c>
      <c r="K30" s="33">
        <v>0</v>
      </c>
      <c r="L30" s="36">
        <v>0</v>
      </c>
      <c r="M30" s="29">
        <f t="shared" si="10"/>
        <v>1</v>
      </c>
      <c r="N30" s="35">
        <v>1.33</v>
      </c>
      <c r="O30" s="31">
        <v>0.5</v>
      </c>
      <c r="P30" s="37">
        <f t="shared" si="11"/>
        <v>49446.9802213787</v>
      </c>
      <c r="Q30" s="39"/>
      <c r="S30" s="32">
        <v>39695</v>
      </c>
      <c r="T30" s="42">
        <v>0.1639</v>
      </c>
      <c r="U30" s="33">
        <v>1</v>
      </c>
      <c r="V30" s="33">
        <v>0</v>
      </c>
      <c r="W30" s="22">
        <f t="shared" si="0"/>
        <v>6506.0105</v>
      </c>
      <c r="X30" s="35">
        <v>3.12</v>
      </c>
      <c r="Y30" s="33">
        <v>2.69</v>
      </c>
      <c r="Z30" s="33">
        <v>0.99</v>
      </c>
      <c r="AA30" s="25">
        <f t="shared" si="1"/>
        <v>3.6631</v>
      </c>
      <c r="AB30" s="35">
        <v>1</v>
      </c>
      <c r="AC30" s="33">
        <v>0</v>
      </c>
      <c r="AD30" s="36">
        <v>0</v>
      </c>
      <c r="AE30" s="29">
        <f t="shared" si="2"/>
        <v>1</v>
      </c>
      <c r="AF30" s="35">
        <v>1.33</v>
      </c>
      <c r="AG30" s="31">
        <v>0.5</v>
      </c>
      <c r="AH30" s="37">
        <f t="shared" si="3"/>
        <v>49446.9802213787</v>
      </c>
      <c r="AI30" s="39"/>
      <c r="AK30" s="32">
        <v>39695</v>
      </c>
      <c r="AL30" s="42">
        <v>0.1639</v>
      </c>
      <c r="AM30" s="33">
        <v>1</v>
      </c>
      <c r="AN30" s="33">
        <v>0</v>
      </c>
      <c r="AO30" s="22">
        <f t="shared" si="4"/>
        <v>6506.0105</v>
      </c>
      <c r="AP30" s="35">
        <v>3.12</v>
      </c>
      <c r="AQ30" s="33">
        <v>2.69</v>
      </c>
      <c r="AR30" s="33">
        <v>0.99</v>
      </c>
      <c r="AS30" s="25">
        <f t="shared" si="5"/>
        <v>3.6631</v>
      </c>
      <c r="AT30" s="35">
        <v>1</v>
      </c>
      <c r="AU30" s="33">
        <v>0</v>
      </c>
      <c r="AV30" s="36">
        <v>0</v>
      </c>
      <c r="AW30" s="29">
        <f t="shared" si="6"/>
        <v>1</v>
      </c>
      <c r="AX30" s="35">
        <v>1.33</v>
      </c>
      <c r="AY30" s="31">
        <v>0.5</v>
      </c>
      <c r="AZ30" s="37">
        <f t="shared" si="7"/>
        <v>49446.9802213787</v>
      </c>
      <c r="BA30" s="39"/>
    </row>
    <row r="31" customHeight="1" spans="1:53">
      <c r="A31" s="32">
        <v>39695</v>
      </c>
      <c r="B31" s="42">
        <v>0.1639</v>
      </c>
      <c r="C31" s="33">
        <v>1</v>
      </c>
      <c r="D31" s="33">
        <v>0</v>
      </c>
      <c r="E31" s="22">
        <f t="shared" si="8"/>
        <v>6506.0105</v>
      </c>
      <c r="F31" s="35">
        <v>3.12</v>
      </c>
      <c r="G31" s="33">
        <v>2.69</v>
      </c>
      <c r="H31" s="33">
        <v>0.99</v>
      </c>
      <c r="I31" s="25">
        <f t="shared" si="9"/>
        <v>3.6631</v>
      </c>
      <c r="J31" s="35">
        <v>1</v>
      </c>
      <c r="K31" s="33">
        <v>0</v>
      </c>
      <c r="L31" s="36">
        <v>0</v>
      </c>
      <c r="M31" s="29">
        <f t="shared" si="10"/>
        <v>1</v>
      </c>
      <c r="N31" s="35">
        <v>1.33</v>
      </c>
      <c r="O31" s="31">
        <v>0.5</v>
      </c>
      <c r="P31" s="37">
        <f t="shared" si="11"/>
        <v>49446.9802213787</v>
      </c>
      <c r="Q31" s="39"/>
      <c r="S31" s="32">
        <v>39695</v>
      </c>
      <c r="T31" s="42">
        <v>0.1639</v>
      </c>
      <c r="U31" s="33">
        <v>1</v>
      </c>
      <c r="V31" s="33">
        <v>0</v>
      </c>
      <c r="W31" s="22">
        <f t="shared" si="0"/>
        <v>6506.0105</v>
      </c>
      <c r="X31" s="35">
        <v>3.12</v>
      </c>
      <c r="Y31" s="33">
        <v>2.69</v>
      </c>
      <c r="Z31" s="33">
        <v>0.99</v>
      </c>
      <c r="AA31" s="25">
        <f t="shared" si="1"/>
        <v>3.6631</v>
      </c>
      <c r="AB31" s="35">
        <v>1</v>
      </c>
      <c r="AC31" s="33">
        <v>0</v>
      </c>
      <c r="AD31" s="36">
        <v>0</v>
      </c>
      <c r="AE31" s="29">
        <f t="shared" si="2"/>
        <v>1</v>
      </c>
      <c r="AF31" s="35">
        <v>1.33</v>
      </c>
      <c r="AG31" s="31">
        <v>0.5</v>
      </c>
      <c r="AH31" s="37">
        <f t="shared" si="3"/>
        <v>49446.9802213787</v>
      </c>
      <c r="AI31" s="39"/>
      <c r="AK31" s="32">
        <v>39695</v>
      </c>
      <c r="AL31" s="42">
        <v>0.1639</v>
      </c>
      <c r="AM31" s="33">
        <v>1</v>
      </c>
      <c r="AN31" s="33">
        <v>0</v>
      </c>
      <c r="AO31" s="22">
        <f t="shared" si="4"/>
        <v>6506.0105</v>
      </c>
      <c r="AP31" s="35">
        <v>3.12</v>
      </c>
      <c r="AQ31" s="33">
        <v>2.69</v>
      </c>
      <c r="AR31" s="33">
        <v>0.99</v>
      </c>
      <c r="AS31" s="25">
        <f t="shared" si="5"/>
        <v>3.6631</v>
      </c>
      <c r="AT31" s="35">
        <v>1</v>
      </c>
      <c r="AU31" s="33">
        <v>0</v>
      </c>
      <c r="AV31" s="36">
        <v>0</v>
      </c>
      <c r="AW31" s="29">
        <f t="shared" si="6"/>
        <v>1</v>
      </c>
      <c r="AX31" s="35">
        <v>1.33</v>
      </c>
      <c r="AY31" s="31">
        <v>0.5</v>
      </c>
      <c r="AZ31" s="37">
        <f t="shared" si="7"/>
        <v>49446.9802213787</v>
      </c>
      <c r="BA31" s="39"/>
    </row>
    <row r="32" customHeight="1" spans="1:53">
      <c r="A32" s="43" t="s">
        <v>34</v>
      </c>
      <c r="B32" s="44"/>
      <c r="C32" s="44"/>
      <c r="D32" s="44"/>
      <c r="E32" s="44"/>
      <c r="F32" s="44"/>
      <c r="G32" s="44"/>
      <c r="H32" s="45">
        <f>SUM(P4:P31)</f>
        <v>1654352.21109645</v>
      </c>
      <c r="I32" s="46"/>
      <c r="J32" s="46"/>
      <c r="K32" s="46"/>
      <c r="L32" s="46"/>
      <c r="M32" s="46"/>
      <c r="N32" s="46"/>
      <c r="O32" s="46"/>
      <c r="P32" s="47"/>
      <c r="Q32" s="48"/>
      <c r="S32" s="43" t="s">
        <v>35</v>
      </c>
      <c r="T32" s="44"/>
      <c r="U32" s="44"/>
      <c r="V32" s="44"/>
      <c r="W32" s="44"/>
      <c r="X32" s="44"/>
      <c r="Y32" s="44"/>
      <c r="Z32" s="45">
        <f>SUM(AH4:AH31)</f>
        <v>2036442.78660802</v>
      </c>
      <c r="AA32" s="46"/>
      <c r="AB32" s="46"/>
      <c r="AC32" s="46"/>
      <c r="AD32" s="46"/>
      <c r="AE32" s="46"/>
      <c r="AF32" s="46"/>
      <c r="AG32" s="46"/>
      <c r="AH32" s="47"/>
      <c r="AI32" s="48"/>
      <c r="AK32" s="43" t="s">
        <v>36</v>
      </c>
      <c r="AL32" s="44"/>
      <c r="AM32" s="44"/>
      <c r="AN32" s="44"/>
      <c r="AO32" s="44"/>
      <c r="AP32" s="44"/>
      <c r="AQ32" s="44"/>
      <c r="AR32" s="45">
        <f>SUM(AZ4:AZ31)</f>
        <v>2234711.40224297</v>
      </c>
      <c r="AS32" s="46"/>
      <c r="AT32" s="46"/>
      <c r="AU32" s="46"/>
      <c r="AV32" s="46"/>
      <c r="AW32" s="46"/>
      <c r="AX32" s="46"/>
      <c r="AY32" s="46"/>
      <c r="AZ32" s="47"/>
      <c r="BA32" s="48"/>
    </row>
    <row r="33" customHeight="1" spans="1:53">
      <c r="A33" s="49"/>
      <c r="B33" s="49"/>
      <c r="C33" s="49"/>
      <c r="D33" s="49"/>
      <c r="E33" s="49"/>
      <c r="F33" s="49"/>
      <c r="G33" s="49"/>
      <c r="H33" s="50"/>
      <c r="I33" s="51"/>
      <c r="J33" s="51"/>
      <c r="K33" s="51"/>
      <c r="L33" s="51"/>
      <c r="M33" s="51"/>
      <c r="N33" s="51"/>
      <c r="O33" s="51"/>
      <c r="P33" s="51"/>
      <c r="Q33" s="48"/>
      <c r="S33" s="49"/>
      <c r="T33" s="49"/>
      <c r="U33" s="49"/>
      <c r="V33" s="49"/>
      <c r="W33" s="49"/>
      <c r="X33" s="49"/>
      <c r="Y33" s="49"/>
      <c r="Z33" s="50"/>
      <c r="AA33" s="51"/>
      <c r="AB33" s="51"/>
      <c r="AC33" s="51"/>
      <c r="AD33" s="51"/>
      <c r="AE33" s="51"/>
      <c r="AF33" s="51"/>
      <c r="AG33" s="51"/>
      <c r="AH33" s="51"/>
      <c r="AI33" s="48"/>
      <c r="AK33" s="49"/>
      <c r="AL33" s="49"/>
      <c r="AM33" s="49"/>
      <c r="AN33" s="49"/>
      <c r="AO33" s="49"/>
      <c r="AP33" s="49"/>
      <c r="AQ33" s="49"/>
      <c r="AR33" s="50"/>
      <c r="AS33" s="51"/>
      <c r="AT33" s="51"/>
      <c r="AU33" s="51"/>
      <c r="AV33" s="51"/>
      <c r="AW33" s="51"/>
      <c r="AX33" s="51"/>
      <c r="AY33" s="51"/>
      <c r="AZ33" s="51"/>
      <c r="BA33" s="48"/>
    </row>
    <row r="34" customHeight="1" spans="1:53">
      <c r="A34" s="49"/>
      <c r="B34" s="49"/>
      <c r="C34" s="49"/>
      <c r="D34" s="49"/>
      <c r="E34" s="49"/>
      <c r="F34" s="49"/>
      <c r="G34" s="49"/>
      <c r="H34" s="52"/>
      <c r="I34" s="53"/>
      <c r="J34" s="53"/>
      <c r="K34" s="53"/>
      <c r="L34" s="53"/>
      <c r="M34" s="53"/>
      <c r="N34" s="53"/>
      <c r="O34" s="53"/>
      <c r="P34" s="53"/>
      <c r="Q34" s="54"/>
      <c r="S34" s="49"/>
      <c r="T34" s="49"/>
      <c r="U34" s="49"/>
      <c r="V34" s="49"/>
      <c r="W34" s="49"/>
      <c r="X34" s="49"/>
      <c r="Y34" s="49"/>
      <c r="Z34" s="52"/>
      <c r="AA34" s="53"/>
      <c r="AB34" s="53"/>
      <c r="AC34" s="53"/>
      <c r="AD34" s="53"/>
      <c r="AE34" s="53"/>
      <c r="AF34" s="53"/>
      <c r="AG34" s="53"/>
      <c r="AH34" s="53"/>
      <c r="AI34" s="54"/>
      <c r="AK34" s="49"/>
      <c r="AL34" s="49"/>
      <c r="AM34" s="49"/>
      <c r="AN34" s="49"/>
      <c r="AO34" s="49"/>
      <c r="AP34" s="49"/>
      <c r="AQ34" s="49"/>
      <c r="AR34" s="52"/>
      <c r="AS34" s="53"/>
      <c r="AT34" s="53"/>
      <c r="AU34" s="53"/>
      <c r="AV34" s="53"/>
      <c r="AW34" s="53"/>
      <c r="AX34" s="53"/>
      <c r="AY34" s="53"/>
      <c r="AZ34" s="53"/>
      <c r="BA34" s="54"/>
    </row>
    <row r="36" customHeight="1" spans="1:53">
      <c r="A36" s="2" t="s">
        <v>13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4"/>
      <c r="Q36" s="5"/>
    </row>
    <row r="37" customHeight="1" spans="1:53">
      <c r="A37" s="6" t="s">
        <v>14</v>
      </c>
      <c r="B37" s="7"/>
      <c r="C37" s="7"/>
      <c r="D37" s="7"/>
      <c r="E37" s="8"/>
      <c r="F37" s="9" t="s">
        <v>15</v>
      </c>
      <c r="G37" s="10"/>
      <c r="H37" s="10"/>
      <c r="I37" s="11"/>
      <c r="J37" s="12" t="s">
        <v>16</v>
      </c>
      <c r="K37" s="13"/>
      <c r="L37" s="14"/>
      <c r="M37" s="15"/>
      <c r="N37" s="16" t="s">
        <v>17</v>
      </c>
      <c r="O37" s="17"/>
      <c r="P37" s="18" t="s">
        <v>18</v>
      </c>
      <c r="Q37" s="19" t="s">
        <v>19</v>
      </c>
    </row>
    <row r="38" customHeight="1" spans="1:53">
      <c r="A38" s="20" t="s">
        <v>20</v>
      </c>
      <c r="B38" s="21" t="s">
        <v>21</v>
      </c>
      <c r="C38" s="21" t="s">
        <v>22</v>
      </c>
      <c r="D38" s="21" t="s">
        <v>23</v>
      </c>
      <c r="E38" s="22" t="s">
        <v>14</v>
      </c>
      <c r="F38" s="23" t="s">
        <v>24</v>
      </c>
      <c r="G38" s="24" t="s">
        <v>25</v>
      </c>
      <c r="H38" s="24" t="s">
        <v>26</v>
      </c>
      <c r="I38" s="25" t="s">
        <v>27</v>
      </c>
      <c r="J38" s="26" t="s">
        <v>28</v>
      </c>
      <c r="K38" s="27" t="s">
        <v>29</v>
      </c>
      <c r="L38" s="28" t="s">
        <v>30</v>
      </c>
      <c r="M38" s="29" t="s">
        <v>31</v>
      </c>
      <c r="N38" s="30" t="s">
        <v>32</v>
      </c>
      <c r="O38" s="31" t="s">
        <v>33</v>
      </c>
      <c r="P38" s="18"/>
      <c r="Q38" s="19"/>
    </row>
    <row r="39" customHeight="1" spans="1:53">
      <c r="A39" s="32">
        <v>37170</v>
      </c>
      <c r="B39" s="21">
        <v>0.058</v>
      </c>
      <c r="C39" s="33">
        <v>1.4</v>
      </c>
      <c r="D39" s="33">
        <v>0</v>
      </c>
      <c r="E39" s="22">
        <f>A39*B39*C39+D39</f>
        <v>3018.204</v>
      </c>
      <c r="F39" s="34">
        <v>3.37</v>
      </c>
      <c r="G39" s="33">
        <v>1.54</v>
      </c>
      <c r="H39" s="33">
        <v>0.76</v>
      </c>
      <c r="I39" s="25">
        <f>G39*H39+1</f>
        <v>2.1704</v>
      </c>
      <c r="J39" s="35">
        <v>1</v>
      </c>
      <c r="K39" s="33">
        <v>0</v>
      </c>
      <c r="L39" s="36">
        <v>0</v>
      </c>
      <c r="M39" s="29">
        <f>1+2.78*K39/(K39+1400)+L39</f>
        <v>1</v>
      </c>
      <c r="N39" s="34">
        <v>1.33</v>
      </c>
      <c r="O39" s="31">
        <v>0.5</v>
      </c>
      <c r="P39" s="37">
        <f t="shared" ref="P39:P69" si="12">E39*F39*I39*J39*(M39)*N39*O39</f>
        <v>14680.4685594437</v>
      </c>
      <c r="Q39" s="38"/>
    </row>
    <row r="40" customHeight="1" spans="1:53">
      <c r="A40" s="32">
        <v>37170</v>
      </c>
      <c r="B40" s="21">
        <v>0.058</v>
      </c>
      <c r="C40" s="33">
        <v>1.4</v>
      </c>
      <c r="D40" s="33">
        <v>0</v>
      </c>
      <c r="E40" s="22">
        <f>A40*B40*C40+D40</f>
        <v>3018.204</v>
      </c>
      <c r="F40" s="34">
        <v>3.37</v>
      </c>
      <c r="G40" s="33">
        <v>1.54</v>
      </c>
      <c r="H40" s="33">
        <v>0.76</v>
      </c>
      <c r="I40" s="25">
        <f>G40*H40+1</f>
        <v>2.1704</v>
      </c>
      <c r="J40" s="35">
        <v>1</v>
      </c>
      <c r="K40" s="33">
        <v>0</v>
      </c>
      <c r="L40" s="36">
        <v>0</v>
      </c>
      <c r="M40" s="29">
        <f>1+2.78*K40/(K40+1400)+L40</f>
        <v>1</v>
      </c>
      <c r="N40" s="34">
        <v>1.33</v>
      </c>
      <c r="O40" s="31">
        <v>0.5</v>
      </c>
      <c r="P40" s="37">
        <f t="shared" si="12"/>
        <v>14680.4685594437</v>
      </c>
      <c r="Q40" s="39"/>
    </row>
    <row r="41" customHeight="1" spans="1:53">
      <c r="A41" s="32">
        <v>37170</v>
      </c>
      <c r="B41" s="21">
        <v>0.058</v>
      </c>
      <c r="C41" s="33">
        <v>1.4</v>
      </c>
      <c r="D41" s="33">
        <v>0</v>
      </c>
      <c r="E41" s="22">
        <f t="shared" ref="E41:E69" si="13">A41*B41*C41+D41</f>
        <v>3018.204</v>
      </c>
      <c r="F41" s="34">
        <v>3.37</v>
      </c>
      <c r="G41" s="33">
        <v>1.54</v>
      </c>
      <c r="H41" s="33">
        <v>0.76</v>
      </c>
      <c r="I41" s="25">
        <f t="shared" ref="I41:I69" si="14">G41*H41+1</f>
        <v>2.1704</v>
      </c>
      <c r="J41" s="35">
        <v>1</v>
      </c>
      <c r="K41" s="33">
        <v>0</v>
      </c>
      <c r="L41" s="36">
        <v>0</v>
      </c>
      <c r="M41" s="29">
        <f t="shared" ref="M41:M69" si="15">1+2.78*K41/(K41+1400)+L41</f>
        <v>1</v>
      </c>
      <c r="N41" s="34">
        <v>1.33</v>
      </c>
      <c r="O41" s="31">
        <v>0.5</v>
      </c>
      <c r="P41" s="37">
        <f t="shared" si="12"/>
        <v>14680.4685594437</v>
      </c>
      <c r="Q41" s="39"/>
    </row>
    <row r="42" customHeight="1" spans="1:53">
      <c r="A42" s="32">
        <v>37170</v>
      </c>
      <c r="B42" s="21">
        <v>0.058</v>
      </c>
      <c r="C42" s="33">
        <v>1.4</v>
      </c>
      <c r="D42" s="33">
        <v>0</v>
      </c>
      <c r="E42" s="22">
        <f t="shared" si="13"/>
        <v>3018.204</v>
      </c>
      <c r="F42" s="34">
        <v>3.37</v>
      </c>
      <c r="G42" s="33">
        <v>1.54</v>
      </c>
      <c r="H42" s="33">
        <v>0.76</v>
      </c>
      <c r="I42" s="25">
        <f t="shared" si="14"/>
        <v>2.1704</v>
      </c>
      <c r="J42" s="35">
        <v>1</v>
      </c>
      <c r="K42" s="33">
        <v>0</v>
      </c>
      <c r="L42" s="36">
        <v>0</v>
      </c>
      <c r="M42" s="29">
        <f t="shared" si="15"/>
        <v>1</v>
      </c>
      <c r="N42" s="34">
        <v>1.33</v>
      </c>
      <c r="O42" s="31">
        <v>0.5</v>
      </c>
      <c r="P42" s="37">
        <f t="shared" si="12"/>
        <v>14680.4685594437</v>
      </c>
      <c r="Q42" s="39"/>
    </row>
    <row r="43" customHeight="1" spans="1:53">
      <c r="A43" s="32">
        <v>37170</v>
      </c>
      <c r="B43" s="21">
        <v>0.058</v>
      </c>
      <c r="C43" s="33">
        <v>1.4</v>
      </c>
      <c r="D43" s="33">
        <v>0</v>
      </c>
      <c r="E43" s="22">
        <f t="shared" si="13"/>
        <v>3018.204</v>
      </c>
      <c r="F43" s="34">
        <v>3.37</v>
      </c>
      <c r="G43" s="33">
        <v>1.54</v>
      </c>
      <c r="H43" s="33">
        <v>0.76</v>
      </c>
      <c r="I43" s="25">
        <f t="shared" si="14"/>
        <v>2.1704</v>
      </c>
      <c r="J43" s="35">
        <v>1</v>
      </c>
      <c r="K43" s="33">
        <v>0</v>
      </c>
      <c r="L43" s="36">
        <v>0</v>
      </c>
      <c r="M43" s="29">
        <f t="shared" si="15"/>
        <v>1</v>
      </c>
      <c r="N43" s="34">
        <v>1.33</v>
      </c>
      <c r="O43" s="31">
        <v>0.5</v>
      </c>
      <c r="P43" s="37">
        <f t="shared" si="12"/>
        <v>14680.4685594437</v>
      </c>
      <c r="Q43" s="39"/>
    </row>
    <row r="44" customHeight="1" spans="1:53">
      <c r="A44" s="32">
        <v>37170</v>
      </c>
      <c r="B44" s="21">
        <v>0.058</v>
      </c>
      <c r="C44" s="33">
        <v>1.4</v>
      </c>
      <c r="D44" s="33">
        <v>0</v>
      </c>
      <c r="E44" s="22">
        <f t="shared" si="13"/>
        <v>3018.204</v>
      </c>
      <c r="F44" s="34">
        <v>3.37</v>
      </c>
      <c r="G44" s="33">
        <v>1.54</v>
      </c>
      <c r="H44" s="33">
        <v>0.76</v>
      </c>
      <c r="I44" s="25">
        <f t="shared" si="14"/>
        <v>2.1704</v>
      </c>
      <c r="J44" s="35">
        <v>1</v>
      </c>
      <c r="K44" s="33">
        <v>0</v>
      </c>
      <c r="L44" s="36">
        <v>0</v>
      </c>
      <c r="M44" s="29">
        <f t="shared" si="15"/>
        <v>1</v>
      </c>
      <c r="N44" s="34">
        <v>1.33</v>
      </c>
      <c r="O44" s="31">
        <v>0.5</v>
      </c>
      <c r="P44" s="37">
        <f t="shared" si="12"/>
        <v>14680.4685594437</v>
      </c>
      <c r="Q44" s="39"/>
    </row>
    <row r="45" customHeight="1" spans="1:53">
      <c r="A45" s="32">
        <v>37170</v>
      </c>
      <c r="B45" s="21">
        <v>0.058</v>
      </c>
      <c r="C45" s="33">
        <v>1.4</v>
      </c>
      <c r="D45" s="33">
        <v>0</v>
      </c>
      <c r="E45" s="22">
        <f t="shared" si="13"/>
        <v>3018.204</v>
      </c>
      <c r="F45" s="34">
        <v>3.37</v>
      </c>
      <c r="G45" s="33">
        <v>1.54</v>
      </c>
      <c r="H45" s="33">
        <v>0.76</v>
      </c>
      <c r="I45" s="25">
        <f t="shared" si="14"/>
        <v>2.1704</v>
      </c>
      <c r="J45" s="35">
        <v>1</v>
      </c>
      <c r="K45" s="33">
        <v>0</v>
      </c>
      <c r="L45" s="36">
        <v>0</v>
      </c>
      <c r="M45" s="29">
        <f t="shared" si="15"/>
        <v>1</v>
      </c>
      <c r="N45" s="34">
        <v>1.33</v>
      </c>
      <c r="O45" s="31">
        <v>0.5</v>
      </c>
      <c r="P45" s="37">
        <f t="shared" si="12"/>
        <v>14680.4685594437</v>
      </c>
      <c r="Q45" s="39"/>
    </row>
    <row r="46" customHeight="1" spans="1:53">
      <c r="A46" s="32">
        <v>37170</v>
      </c>
      <c r="B46" s="21">
        <v>0.058</v>
      </c>
      <c r="C46" s="33">
        <v>1.4</v>
      </c>
      <c r="D46" s="33">
        <v>0</v>
      </c>
      <c r="E46" s="22">
        <f t="shared" si="13"/>
        <v>3018.204</v>
      </c>
      <c r="F46" s="34">
        <v>3.37</v>
      </c>
      <c r="G46" s="33">
        <v>1.54</v>
      </c>
      <c r="H46" s="33">
        <v>0.76</v>
      </c>
      <c r="I46" s="25">
        <f t="shared" si="14"/>
        <v>2.1704</v>
      </c>
      <c r="J46" s="35">
        <v>1</v>
      </c>
      <c r="K46" s="33">
        <v>0</v>
      </c>
      <c r="L46" s="36">
        <v>0</v>
      </c>
      <c r="M46" s="29">
        <f t="shared" si="15"/>
        <v>1</v>
      </c>
      <c r="N46" s="34">
        <v>1.33</v>
      </c>
      <c r="O46" s="31">
        <v>0.5</v>
      </c>
      <c r="P46" s="37">
        <f t="shared" si="12"/>
        <v>14680.4685594437</v>
      </c>
      <c r="Q46" s="39"/>
    </row>
    <row r="47" customHeight="1" spans="1:53">
      <c r="A47" s="32">
        <v>37170</v>
      </c>
      <c r="B47" s="21">
        <v>0.058</v>
      </c>
      <c r="C47" s="33">
        <v>1.4</v>
      </c>
      <c r="D47" s="33">
        <v>0</v>
      </c>
      <c r="E47" s="22">
        <f t="shared" si="13"/>
        <v>3018.204</v>
      </c>
      <c r="F47" s="34">
        <v>3.37</v>
      </c>
      <c r="G47" s="33">
        <v>1.54</v>
      </c>
      <c r="H47" s="33">
        <v>0.76</v>
      </c>
      <c r="I47" s="25">
        <f t="shared" si="14"/>
        <v>2.1704</v>
      </c>
      <c r="J47" s="35">
        <v>1</v>
      </c>
      <c r="K47" s="33">
        <v>0</v>
      </c>
      <c r="L47" s="36">
        <v>0</v>
      </c>
      <c r="M47" s="29">
        <f t="shared" si="15"/>
        <v>1</v>
      </c>
      <c r="N47" s="34">
        <v>1.33</v>
      </c>
      <c r="O47" s="31">
        <v>0.5</v>
      </c>
      <c r="P47" s="37">
        <f t="shared" si="12"/>
        <v>14680.4685594437</v>
      </c>
      <c r="Q47" s="39"/>
    </row>
    <row r="48" customHeight="1" spans="1:53">
      <c r="A48" s="32">
        <v>37170</v>
      </c>
      <c r="B48" s="21">
        <v>0.058</v>
      </c>
      <c r="C48" s="33">
        <v>1.4</v>
      </c>
      <c r="D48" s="33">
        <v>0</v>
      </c>
      <c r="E48" s="22">
        <f t="shared" si="13"/>
        <v>3018.204</v>
      </c>
      <c r="F48" s="34">
        <v>3.37</v>
      </c>
      <c r="G48" s="33">
        <v>1.54</v>
      </c>
      <c r="H48" s="33">
        <v>0.76</v>
      </c>
      <c r="I48" s="25">
        <f t="shared" si="14"/>
        <v>2.1704</v>
      </c>
      <c r="J48" s="35">
        <v>1</v>
      </c>
      <c r="K48" s="33">
        <v>0</v>
      </c>
      <c r="L48" s="36">
        <v>0</v>
      </c>
      <c r="M48" s="29">
        <f t="shared" si="15"/>
        <v>1</v>
      </c>
      <c r="N48" s="34">
        <v>1.33</v>
      </c>
      <c r="O48" s="31">
        <v>0.5</v>
      </c>
      <c r="P48" s="37">
        <f t="shared" si="12"/>
        <v>14680.4685594437</v>
      </c>
      <c r="Q48" s="39"/>
    </row>
    <row r="49" customHeight="1" spans="1:17">
      <c r="A49" s="32">
        <v>37170</v>
      </c>
      <c r="B49" s="21">
        <v>0.058</v>
      </c>
      <c r="C49" s="33">
        <v>1.4</v>
      </c>
      <c r="D49" s="33">
        <v>0</v>
      </c>
      <c r="E49" s="22">
        <f t="shared" si="13"/>
        <v>3018.204</v>
      </c>
      <c r="F49" s="34">
        <v>3.37</v>
      </c>
      <c r="G49" s="33">
        <v>1.54</v>
      </c>
      <c r="H49" s="33">
        <v>0.76</v>
      </c>
      <c r="I49" s="25">
        <f t="shared" si="14"/>
        <v>2.1704</v>
      </c>
      <c r="J49" s="35">
        <v>1</v>
      </c>
      <c r="K49" s="33">
        <v>0</v>
      </c>
      <c r="L49" s="36">
        <v>0</v>
      </c>
      <c r="M49" s="29">
        <f t="shared" si="15"/>
        <v>1</v>
      </c>
      <c r="N49" s="34">
        <v>1.33</v>
      </c>
      <c r="O49" s="31">
        <v>0.5</v>
      </c>
      <c r="P49" s="37">
        <f t="shared" si="12"/>
        <v>14680.4685594437</v>
      </c>
      <c r="Q49" s="39"/>
    </row>
    <row r="50" customHeight="1" spans="1:17">
      <c r="A50" s="32">
        <v>37170</v>
      </c>
      <c r="B50" s="21">
        <v>0.058</v>
      </c>
      <c r="C50" s="33">
        <v>1.4</v>
      </c>
      <c r="D50" s="33">
        <v>0</v>
      </c>
      <c r="E50" s="22">
        <f t="shared" si="13"/>
        <v>3018.204</v>
      </c>
      <c r="F50" s="34">
        <v>3.37</v>
      </c>
      <c r="G50" s="33">
        <v>1.54</v>
      </c>
      <c r="H50" s="33">
        <v>0.76</v>
      </c>
      <c r="I50" s="25">
        <f t="shared" si="14"/>
        <v>2.1704</v>
      </c>
      <c r="J50" s="35">
        <v>1</v>
      </c>
      <c r="K50" s="33">
        <v>0</v>
      </c>
      <c r="L50" s="36">
        <v>0</v>
      </c>
      <c r="M50" s="29">
        <f t="shared" si="15"/>
        <v>1</v>
      </c>
      <c r="N50" s="34">
        <v>1.33</v>
      </c>
      <c r="O50" s="31">
        <v>0.5</v>
      </c>
      <c r="P50" s="37">
        <f t="shared" si="12"/>
        <v>14680.4685594437</v>
      </c>
      <c r="Q50" s="39"/>
    </row>
    <row r="51" customHeight="1" spans="1:17">
      <c r="A51" s="32">
        <v>37170</v>
      </c>
      <c r="B51" s="42">
        <v>0.058</v>
      </c>
      <c r="C51" s="33">
        <v>1.4</v>
      </c>
      <c r="D51" s="33">
        <v>0</v>
      </c>
      <c r="E51" s="22">
        <f t="shared" si="13"/>
        <v>3018.204</v>
      </c>
      <c r="F51" s="55">
        <v>2.37</v>
      </c>
      <c r="G51" s="33">
        <v>1.54</v>
      </c>
      <c r="H51" s="33">
        <v>0.76</v>
      </c>
      <c r="I51" s="25">
        <f t="shared" si="14"/>
        <v>2.1704</v>
      </c>
      <c r="J51" s="35">
        <v>1</v>
      </c>
      <c r="K51" s="33">
        <v>0</v>
      </c>
      <c r="L51" s="36">
        <v>0</v>
      </c>
      <c r="M51" s="29">
        <f t="shared" si="15"/>
        <v>1</v>
      </c>
      <c r="N51" s="55">
        <v>1.13</v>
      </c>
      <c r="O51" s="31">
        <v>0.5</v>
      </c>
      <c r="P51" s="37">
        <f t="shared" si="12"/>
        <v>8771.72817408048</v>
      </c>
      <c r="Q51" s="39"/>
    </row>
    <row r="52" customHeight="1" spans="1:17">
      <c r="A52" s="32">
        <v>37170</v>
      </c>
      <c r="B52" s="42">
        <v>0.058</v>
      </c>
      <c r="C52" s="33">
        <v>1.4</v>
      </c>
      <c r="D52" s="33">
        <v>0</v>
      </c>
      <c r="E52" s="22">
        <f t="shared" si="13"/>
        <v>3018.204</v>
      </c>
      <c r="F52" s="55">
        <v>2.37</v>
      </c>
      <c r="G52" s="33">
        <v>1.54</v>
      </c>
      <c r="H52" s="33">
        <v>0.76</v>
      </c>
      <c r="I52" s="25">
        <f t="shared" si="14"/>
        <v>2.1704</v>
      </c>
      <c r="J52" s="35">
        <v>1</v>
      </c>
      <c r="K52" s="33">
        <v>0</v>
      </c>
      <c r="L52" s="36">
        <v>0</v>
      </c>
      <c r="M52" s="29">
        <f t="shared" si="15"/>
        <v>1</v>
      </c>
      <c r="N52" s="55">
        <v>1.13</v>
      </c>
      <c r="O52" s="31">
        <v>0.5</v>
      </c>
      <c r="P52" s="37">
        <f t="shared" si="12"/>
        <v>8771.72817408048</v>
      </c>
      <c r="Q52" s="39"/>
    </row>
    <row r="53" customHeight="1" spans="1:17">
      <c r="A53" s="32">
        <v>37170</v>
      </c>
      <c r="B53" s="42">
        <v>0.058</v>
      </c>
      <c r="C53" s="33">
        <v>1.4</v>
      </c>
      <c r="D53" s="33">
        <v>0</v>
      </c>
      <c r="E53" s="22">
        <f t="shared" si="13"/>
        <v>3018.204</v>
      </c>
      <c r="F53" s="55">
        <v>2.37</v>
      </c>
      <c r="G53" s="33">
        <v>1.54</v>
      </c>
      <c r="H53" s="33">
        <v>0.76</v>
      </c>
      <c r="I53" s="25">
        <f t="shared" si="14"/>
        <v>2.1704</v>
      </c>
      <c r="J53" s="35">
        <v>1</v>
      </c>
      <c r="K53" s="33">
        <v>0</v>
      </c>
      <c r="L53" s="36">
        <v>0</v>
      </c>
      <c r="M53" s="29">
        <f t="shared" si="15"/>
        <v>1</v>
      </c>
      <c r="N53" s="55">
        <v>1.13</v>
      </c>
      <c r="O53" s="31">
        <v>0.5</v>
      </c>
      <c r="P53" s="37">
        <f t="shared" si="12"/>
        <v>8771.72817408048</v>
      </c>
      <c r="Q53" s="39"/>
    </row>
    <row r="54" customHeight="1" spans="1:17">
      <c r="A54" s="32">
        <v>37170</v>
      </c>
      <c r="B54" s="42">
        <v>0.058</v>
      </c>
      <c r="C54" s="33">
        <v>1.4</v>
      </c>
      <c r="D54" s="33">
        <v>0</v>
      </c>
      <c r="E54" s="22">
        <f t="shared" si="13"/>
        <v>3018.204</v>
      </c>
      <c r="F54" s="55">
        <v>2.37</v>
      </c>
      <c r="G54" s="33">
        <v>1.54</v>
      </c>
      <c r="H54" s="33">
        <v>0.76</v>
      </c>
      <c r="I54" s="25">
        <f t="shared" si="14"/>
        <v>2.1704</v>
      </c>
      <c r="J54" s="35">
        <v>1</v>
      </c>
      <c r="K54" s="33">
        <v>0</v>
      </c>
      <c r="L54" s="36">
        <v>0</v>
      </c>
      <c r="M54" s="29">
        <f t="shared" si="15"/>
        <v>1</v>
      </c>
      <c r="N54" s="55">
        <v>1.13</v>
      </c>
      <c r="O54" s="31">
        <v>0.5</v>
      </c>
      <c r="P54" s="37">
        <f t="shared" si="12"/>
        <v>8771.72817408048</v>
      </c>
      <c r="Q54" s="39"/>
    </row>
    <row r="55" customHeight="1" spans="1:17">
      <c r="A55" s="32">
        <v>37170</v>
      </c>
      <c r="B55" s="42">
        <v>0.058</v>
      </c>
      <c r="C55" s="33">
        <v>1.4</v>
      </c>
      <c r="D55" s="33">
        <v>0</v>
      </c>
      <c r="E55" s="22">
        <f t="shared" si="13"/>
        <v>3018.204</v>
      </c>
      <c r="F55" s="55">
        <v>2.37</v>
      </c>
      <c r="G55" s="33">
        <v>1.54</v>
      </c>
      <c r="H55" s="33">
        <v>0.76</v>
      </c>
      <c r="I55" s="25">
        <f t="shared" si="14"/>
        <v>2.1704</v>
      </c>
      <c r="J55" s="35">
        <v>1</v>
      </c>
      <c r="K55" s="33">
        <v>0</v>
      </c>
      <c r="L55" s="36">
        <v>0</v>
      </c>
      <c r="M55" s="29">
        <f t="shared" si="15"/>
        <v>1</v>
      </c>
      <c r="N55" s="55">
        <v>1.13</v>
      </c>
      <c r="O55" s="31">
        <v>0.5</v>
      </c>
      <c r="P55" s="37">
        <f t="shared" si="12"/>
        <v>8771.72817408048</v>
      </c>
      <c r="Q55" s="39"/>
    </row>
    <row r="56" customHeight="1" spans="1:17">
      <c r="A56" s="32">
        <v>37170</v>
      </c>
      <c r="B56" s="42">
        <v>0.058</v>
      </c>
      <c r="C56" s="33">
        <v>1.4</v>
      </c>
      <c r="D56" s="33">
        <v>0</v>
      </c>
      <c r="E56" s="22">
        <f t="shared" si="13"/>
        <v>3018.204</v>
      </c>
      <c r="F56" s="55">
        <v>2.37</v>
      </c>
      <c r="G56" s="33">
        <v>1.54</v>
      </c>
      <c r="H56" s="33">
        <v>0.76</v>
      </c>
      <c r="I56" s="25">
        <f t="shared" si="14"/>
        <v>2.1704</v>
      </c>
      <c r="J56" s="35">
        <v>1</v>
      </c>
      <c r="K56" s="33">
        <v>0</v>
      </c>
      <c r="L56" s="36">
        <v>0</v>
      </c>
      <c r="M56" s="29">
        <f t="shared" si="15"/>
        <v>1</v>
      </c>
      <c r="N56" s="55">
        <v>1.13</v>
      </c>
      <c r="O56" s="31">
        <v>0.5</v>
      </c>
      <c r="P56" s="37">
        <f t="shared" si="12"/>
        <v>8771.72817408048</v>
      </c>
      <c r="Q56" s="39"/>
    </row>
    <row r="57" customHeight="1" spans="1:17">
      <c r="A57" s="32">
        <v>37170</v>
      </c>
      <c r="B57" s="21">
        <v>0.107</v>
      </c>
      <c r="C57" s="33">
        <v>1.4</v>
      </c>
      <c r="D57" s="33">
        <v>0</v>
      </c>
      <c r="E57" s="22">
        <f t="shared" si="13"/>
        <v>5568.066</v>
      </c>
      <c r="F57" s="34">
        <v>3.37</v>
      </c>
      <c r="G57" s="33">
        <v>1.54</v>
      </c>
      <c r="H57" s="33">
        <v>0.76</v>
      </c>
      <c r="I57" s="25">
        <f t="shared" si="14"/>
        <v>2.1704</v>
      </c>
      <c r="J57" s="35">
        <v>1</v>
      </c>
      <c r="K57" s="33">
        <v>0</v>
      </c>
      <c r="L57" s="36">
        <v>0</v>
      </c>
      <c r="M57" s="29">
        <f t="shared" si="15"/>
        <v>1</v>
      </c>
      <c r="N57" s="34">
        <v>1.33</v>
      </c>
      <c r="O57" s="31">
        <v>0.5</v>
      </c>
      <c r="P57" s="37">
        <f t="shared" si="12"/>
        <v>27082.9333769047</v>
      </c>
      <c r="Q57" s="39"/>
    </row>
    <row r="58" customHeight="1" spans="1:17">
      <c r="A58" s="32">
        <v>37170</v>
      </c>
      <c r="B58" s="21">
        <v>0.107</v>
      </c>
      <c r="C58" s="33">
        <v>1.4</v>
      </c>
      <c r="D58" s="33">
        <v>0</v>
      </c>
      <c r="E58" s="22">
        <f t="shared" si="13"/>
        <v>5568.066</v>
      </c>
      <c r="F58" s="34">
        <v>3.37</v>
      </c>
      <c r="G58" s="33">
        <v>1.54</v>
      </c>
      <c r="H58" s="33">
        <v>0.76</v>
      </c>
      <c r="I58" s="25">
        <f t="shared" si="14"/>
        <v>2.1704</v>
      </c>
      <c r="J58" s="35">
        <v>1</v>
      </c>
      <c r="K58" s="33">
        <v>0</v>
      </c>
      <c r="L58" s="36">
        <v>0</v>
      </c>
      <c r="M58" s="29">
        <f t="shared" si="15"/>
        <v>1</v>
      </c>
      <c r="N58" s="34">
        <v>1.33</v>
      </c>
      <c r="O58" s="31">
        <v>0.5</v>
      </c>
      <c r="P58" s="37">
        <f t="shared" si="12"/>
        <v>27082.9333769047</v>
      </c>
      <c r="Q58" s="39"/>
    </row>
    <row r="59" customHeight="1" spans="1:17">
      <c r="A59" s="32">
        <v>37170</v>
      </c>
      <c r="B59" s="21">
        <v>0.107</v>
      </c>
      <c r="C59" s="33">
        <v>1.4</v>
      </c>
      <c r="D59" s="33">
        <v>0</v>
      </c>
      <c r="E59" s="22">
        <f t="shared" si="13"/>
        <v>5568.066</v>
      </c>
      <c r="F59" s="34">
        <v>3.37</v>
      </c>
      <c r="G59" s="33">
        <v>1.54</v>
      </c>
      <c r="H59" s="33">
        <v>0.76</v>
      </c>
      <c r="I59" s="25">
        <f t="shared" si="14"/>
        <v>2.1704</v>
      </c>
      <c r="J59" s="35">
        <v>1</v>
      </c>
      <c r="K59" s="33">
        <v>0</v>
      </c>
      <c r="L59" s="36">
        <v>0</v>
      </c>
      <c r="M59" s="29">
        <f t="shared" si="15"/>
        <v>1</v>
      </c>
      <c r="N59" s="34">
        <v>1.33</v>
      </c>
      <c r="O59" s="31">
        <v>0.5</v>
      </c>
      <c r="P59" s="37">
        <f t="shared" si="12"/>
        <v>27082.9333769047</v>
      </c>
      <c r="Q59" s="39"/>
    </row>
    <row r="60" customHeight="1" spans="1:17">
      <c r="A60" s="32">
        <v>37170</v>
      </c>
      <c r="B60" s="21">
        <v>0.107</v>
      </c>
      <c r="C60" s="33">
        <v>1.4</v>
      </c>
      <c r="D60" s="33">
        <v>0</v>
      </c>
      <c r="E60" s="22">
        <f t="shared" si="13"/>
        <v>5568.066</v>
      </c>
      <c r="F60" s="34">
        <v>3.37</v>
      </c>
      <c r="G60" s="33">
        <v>1.54</v>
      </c>
      <c r="H60" s="33">
        <v>0.76</v>
      </c>
      <c r="I60" s="25">
        <f t="shared" si="14"/>
        <v>2.1704</v>
      </c>
      <c r="J60" s="35">
        <v>1</v>
      </c>
      <c r="K60" s="33">
        <v>0</v>
      </c>
      <c r="L60" s="36">
        <v>0</v>
      </c>
      <c r="M60" s="29">
        <f t="shared" si="15"/>
        <v>1</v>
      </c>
      <c r="N60" s="34">
        <v>1.33</v>
      </c>
      <c r="O60" s="31">
        <v>0.5</v>
      </c>
      <c r="P60" s="37">
        <f t="shared" si="12"/>
        <v>27082.9333769047</v>
      </c>
      <c r="Q60" s="39"/>
    </row>
    <row r="61" customHeight="1" spans="1:17">
      <c r="A61" s="32">
        <v>37170</v>
      </c>
      <c r="B61" s="21">
        <v>0.107</v>
      </c>
      <c r="C61" s="33">
        <v>1.4</v>
      </c>
      <c r="D61" s="33">
        <v>0</v>
      </c>
      <c r="E61" s="22">
        <f t="shared" si="13"/>
        <v>5568.066</v>
      </c>
      <c r="F61" s="34">
        <v>3.37</v>
      </c>
      <c r="G61" s="33">
        <v>1.54</v>
      </c>
      <c r="H61" s="33">
        <v>0.76</v>
      </c>
      <c r="I61" s="25">
        <f t="shared" si="14"/>
        <v>2.1704</v>
      </c>
      <c r="J61" s="35">
        <v>1</v>
      </c>
      <c r="K61" s="33">
        <v>0</v>
      </c>
      <c r="L61" s="36">
        <v>0</v>
      </c>
      <c r="M61" s="29">
        <f t="shared" si="15"/>
        <v>1</v>
      </c>
      <c r="N61" s="34">
        <v>1.33</v>
      </c>
      <c r="O61" s="31">
        <v>0.5</v>
      </c>
      <c r="P61" s="37">
        <f t="shared" si="12"/>
        <v>27082.9333769047</v>
      </c>
      <c r="Q61" s="39"/>
    </row>
    <row r="62" customHeight="1" spans="1:17">
      <c r="A62" s="32">
        <v>37170</v>
      </c>
      <c r="B62" s="42">
        <v>0.107</v>
      </c>
      <c r="C62" s="33">
        <v>1.4</v>
      </c>
      <c r="D62" s="33">
        <v>0</v>
      </c>
      <c r="E62" s="22">
        <f t="shared" si="13"/>
        <v>5568.066</v>
      </c>
      <c r="F62" s="55">
        <v>2.37</v>
      </c>
      <c r="G62" s="33">
        <v>1.54</v>
      </c>
      <c r="H62" s="33">
        <v>0.76</v>
      </c>
      <c r="I62" s="25">
        <f t="shared" si="14"/>
        <v>2.1704</v>
      </c>
      <c r="J62" s="35">
        <v>1</v>
      </c>
      <c r="K62" s="33">
        <v>0</v>
      </c>
      <c r="L62" s="36">
        <v>0</v>
      </c>
      <c r="M62" s="29">
        <f t="shared" si="15"/>
        <v>1</v>
      </c>
      <c r="N62" s="55">
        <v>1.13</v>
      </c>
      <c r="O62" s="31">
        <v>0.5</v>
      </c>
      <c r="P62" s="37">
        <f t="shared" si="12"/>
        <v>16182.3261142519</v>
      </c>
      <c r="Q62" s="39"/>
    </row>
    <row r="63" customHeight="1" spans="1:17">
      <c r="A63" s="32">
        <v>37170</v>
      </c>
      <c r="B63" s="42">
        <v>0.107</v>
      </c>
      <c r="C63" s="33">
        <v>1.4</v>
      </c>
      <c r="D63" s="33">
        <v>0</v>
      </c>
      <c r="E63" s="22">
        <f t="shared" si="13"/>
        <v>5568.066</v>
      </c>
      <c r="F63" s="55">
        <v>2.37</v>
      </c>
      <c r="G63" s="33">
        <v>1.54</v>
      </c>
      <c r="H63" s="33">
        <v>0.76</v>
      </c>
      <c r="I63" s="25">
        <f t="shared" si="14"/>
        <v>2.1704</v>
      </c>
      <c r="J63" s="35">
        <v>1</v>
      </c>
      <c r="K63" s="33">
        <v>0</v>
      </c>
      <c r="L63" s="36">
        <v>0</v>
      </c>
      <c r="M63" s="29">
        <f t="shared" si="15"/>
        <v>1</v>
      </c>
      <c r="N63" s="55">
        <v>1.13</v>
      </c>
      <c r="O63" s="31">
        <v>0.5</v>
      </c>
      <c r="P63" s="37">
        <f t="shared" si="12"/>
        <v>16182.3261142519</v>
      </c>
      <c r="Q63" s="39"/>
    </row>
    <row r="64" customHeight="1" spans="1:17">
      <c r="A64" s="32">
        <v>37170</v>
      </c>
      <c r="B64" s="42">
        <v>0.107</v>
      </c>
      <c r="C64" s="33">
        <v>1.4</v>
      </c>
      <c r="D64" s="33">
        <v>0</v>
      </c>
      <c r="E64" s="22">
        <f t="shared" si="13"/>
        <v>5568.066</v>
      </c>
      <c r="F64" s="55">
        <v>2.37</v>
      </c>
      <c r="G64" s="33">
        <v>1.54</v>
      </c>
      <c r="H64" s="33">
        <v>0.76</v>
      </c>
      <c r="I64" s="25">
        <f t="shared" si="14"/>
        <v>2.1704</v>
      </c>
      <c r="J64" s="35">
        <v>1</v>
      </c>
      <c r="K64" s="33">
        <v>0</v>
      </c>
      <c r="L64" s="36">
        <v>0</v>
      </c>
      <c r="M64" s="29">
        <f t="shared" si="15"/>
        <v>1</v>
      </c>
      <c r="N64" s="55">
        <v>1.13</v>
      </c>
      <c r="O64" s="31">
        <v>0.5</v>
      </c>
      <c r="P64" s="37">
        <f t="shared" si="12"/>
        <v>16182.3261142519</v>
      </c>
      <c r="Q64" s="39"/>
    </row>
    <row r="65" customHeight="1" spans="1:17">
      <c r="A65" s="32">
        <v>37170</v>
      </c>
      <c r="B65" s="21">
        <v>0.149</v>
      </c>
      <c r="C65" s="33">
        <v>1.4</v>
      </c>
      <c r="D65" s="33">
        <v>0</v>
      </c>
      <c r="E65" s="22">
        <f t="shared" si="13"/>
        <v>7753.662</v>
      </c>
      <c r="F65" s="34">
        <v>3.37</v>
      </c>
      <c r="G65" s="33">
        <v>1.54</v>
      </c>
      <c r="H65" s="33">
        <v>0.76</v>
      </c>
      <c r="I65" s="25">
        <f t="shared" si="14"/>
        <v>2.1704</v>
      </c>
      <c r="J65" s="35">
        <v>1</v>
      </c>
      <c r="K65" s="33">
        <v>0</v>
      </c>
      <c r="L65" s="36">
        <v>0</v>
      </c>
      <c r="M65" s="29">
        <f t="shared" si="15"/>
        <v>1</v>
      </c>
      <c r="N65" s="34">
        <v>1.33</v>
      </c>
      <c r="O65" s="31">
        <v>0.5</v>
      </c>
      <c r="P65" s="37">
        <f t="shared" si="12"/>
        <v>37713.617506157</v>
      </c>
      <c r="Q65" s="39"/>
    </row>
    <row r="66" customHeight="1" spans="1:17">
      <c r="A66" s="32">
        <v>37170</v>
      </c>
      <c r="B66" s="21">
        <v>0.149</v>
      </c>
      <c r="C66" s="33">
        <v>1.4</v>
      </c>
      <c r="D66" s="33">
        <v>0</v>
      </c>
      <c r="E66" s="22">
        <f t="shared" si="13"/>
        <v>7753.662</v>
      </c>
      <c r="F66" s="34">
        <v>3.37</v>
      </c>
      <c r="G66" s="33">
        <v>1.54</v>
      </c>
      <c r="H66" s="33">
        <v>0.76</v>
      </c>
      <c r="I66" s="25">
        <f t="shared" si="14"/>
        <v>2.1704</v>
      </c>
      <c r="J66" s="35">
        <v>1</v>
      </c>
      <c r="K66" s="33">
        <v>0</v>
      </c>
      <c r="L66" s="36">
        <v>0</v>
      </c>
      <c r="M66" s="29">
        <f t="shared" si="15"/>
        <v>1</v>
      </c>
      <c r="N66" s="34">
        <v>1.33</v>
      </c>
      <c r="O66" s="31">
        <v>0.5</v>
      </c>
      <c r="P66" s="37">
        <f t="shared" si="12"/>
        <v>37713.617506157</v>
      </c>
      <c r="Q66" s="39"/>
    </row>
    <row r="67" customHeight="1" spans="1:17">
      <c r="A67" s="32">
        <v>37170</v>
      </c>
      <c r="B67" s="21">
        <v>0.149</v>
      </c>
      <c r="C67" s="33">
        <v>1.4</v>
      </c>
      <c r="D67" s="33">
        <v>0</v>
      </c>
      <c r="E67" s="22">
        <f t="shared" si="13"/>
        <v>7753.662</v>
      </c>
      <c r="F67" s="34">
        <v>3.37</v>
      </c>
      <c r="G67" s="33">
        <v>1.54</v>
      </c>
      <c r="H67" s="33">
        <v>0.76</v>
      </c>
      <c r="I67" s="25">
        <f t="shared" si="14"/>
        <v>2.1704</v>
      </c>
      <c r="J67" s="35">
        <v>1</v>
      </c>
      <c r="K67" s="33">
        <v>0</v>
      </c>
      <c r="L67" s="36">
        <v>0</v>
      </c>
      <c r="M67" s="29">
        <f t="shared" si="15"/>
        <v>1</v>
      </c>
      <c r="N67" s="34">
        <v>1.33</v>
      </c>
      <c r="O67" s="31">
        <v>0.5</v>
      </c>
      <c r="P67" s="37">
        <f t="shared" si="12"/>
        <v>37713.617506157</v>
      </c>
      <c r="Q67" s="39"/>
    </row>
    <row r="68" customHeight="1" spans="1:17">
      <c r="A68" s="32">
        <v>37170</v>
      </c>
      <c r="B68" s="42">
        <v>0.149</v>
      </c>
      <c r="C68" s="33">
        <v>1.4</v>
      </c>
      <c r="D68" s="33">
        <v>0</v>
      </c>
      <c r="E68" s="22">
        <f t="shared" si="13"/>
        <v>7753.662</v>
      </c>
      <c r="F68" s="55">
        <v>2.37</v>
      </c>
      <c r="G68" s="33">
        <v>1.54</v>
      </c>
      <c r="H68" s="33">
        <v>0.76</v>
      </c>
      <c r="I68" s="25">
        <f t="shared" si="14"/>
        <v>2.1704</v>
      </c>
      <c r="J68" s="35">
        <v>1</v>
      </c>
      <c r="K68" s="33">
        <v>0</v>
      </c>
      <c r="L68" s="36">
        <v>0</v>
      </c>
      <c r="M68" s="29">
        <f t="shared" si="15"/>
        <v>1</v>
      </c>
      <c r="N68" s="55">
        <v>1.13</v>
      </c>
      <c r="O68" s="31">
        <v>0.5</v>
      </c>
      <c r="P68" s="37">
        <f t="shared" si="12"/>
        <v>22534.2672058274</v>
      </c>
      <c r="Q68" s="39"/>
    </row>
    <row r="69" customHeight="1" spans="1:17">
      <c r="A69" s="32">
        <v>37170</v>
      </c>
      <c r="B69" s="42">
        <v>0.149</v>
      </c>
      <c r="C69" s="33">
        <v>1.4</v>
      </c>
      <c r="D69" s="33">
        <v>0</v>
      </c>
      <c r="E69" s="22">
        <f t="shared" si="13"/>
        <v>7753.662</v>
      </c>
      <c r="F69" s="55">
        <v>2.37</v>
      </c>
      <c r="G69" s="33">
        <v>1.54</v>
      </c>
      <c r="H69" s="33">
        <v>0.76</v>
      </c>
      <c r="I69" s="25">
        <f t="shared" si="14"/>
        <v>2.1704</v>
      </c>
      <c r="J69" s="35">
        <v>1</v>
      </c>
      <c r="K69" s="33">
        <v>0</v>
      </c>
      <c r="L69" s="36">
        <v>0</v>
      </c>
      <c r="M69" s="29">
        <f t="shared" si="15"/>
        <v>1</v>
      </c>
      <c r="N69" s="55">
        <v>1.13</v>
      </c>
      <c r="O69" s="31">
        <v>0.5</v>
      </c>
      <c r="P69" s="37">
        <f t="shared" si="12"/>
        <v>22534.2672058274</v>
      </c>
      <c r="Q69" s="39"/>
    </row>
    <row r="70" customHeight="1" spans="1:17">
      <c r="A70" s="43" t="s">
        <v>37</v>
      </c>
      <c r="B70" s="44"/>
      <c r="C70" s="44"/>
      <c r="D70" s="44"/>
      <c r="E70" s="44"/>
      <c r="F70" s="44"/>
      <c r="G70" s="44"/>
      <c r="H70" s="45">
        <f>SUM(P39:P69)</f>
        <v>570967.023915212</v>
      </c>
      <c r="I70" s="46"/>
      <c r="J70" s="46"/>
      <c r="K70" s="46"/>
      <c r="L70" s="46"/>
      <c r="M70" s="46"/>
      <c r="N70" s="46"/>
      <c r="O70" s="46"/>
      <c r="P70" s="47"/>
      <c r="Q70" s="48"/>
    </row>
    <row r="71" customHeight="1" spans="1:17">
      <c r="A71" s="49"/>
      <c r="B71" s="49"/>
      <c r="C71" s="49"/>
      <c r="D71" s="49"/>
      <c r="E71" s="49"/>
      <c r="F71" s="49"/>
      <c r="G71" s="49"/>
      <c r="H71" s="50"/>
      <c r="I71" s="51"/>
      <c r="J71" s="51"/>
      <c r="K71" s="51"/>
      <c r="L71" s="51"/>
      <c r="M71" s="51"/>
      <c r="N71" s="51"/>
      <c r="O71" s="51"/>
      <c r="P71" s="51"/>
      <c r="Q71" s="48"/>
    </row>
    <row r="72" customHeight="1" spans="1:17">
      <c r="A72" s="49"/>
      <c r="B72" s="49"/>
      <c r="C72" s="49"/>
      <c r="D72" s="49"/>
      <c r="E72" s="49"/>
      <c r="F72" s="49"/>
      <c r="G72" s="49"/>
      <c r="H72" s="52"/>
      <c r="I72" s="53"/>
      <c r="J72" s="53"/>
      <c r="K72" s="53"/>
      <c r="L72" s="53"/>
      <c r="M72" s="53"/>
      <c r="N72" s="53"/>
      <c r="O72" s="53"/>
      <c r="P72" s="53"/>
      <c r="Q72" s="54"/>
    </row>
  </sheetData>
  <mergeCells count="40">
    <mergeCell ref="A1:Q1"/>
    <mergeCell ref="S1:AI1"/>
    <mergeCell ref="AK1:BA1"/>
    <mergeCell ref="A2:E2"/>
    <mergeCell ref="F2:I2"/>
    <mergeCell ref="J2:M2"/>
    <mergeCell ref="N2:O2"/>
    <mergeCell ref="S2:W2"/>
    <mergeCell ref="X2:AA2"/>
    <mergeCell ref="AB2:AE2"/>
    <mergeCell ref="AF2:AG2"/>
    <mergeCell ref="AK2:AO2"/>
    <mergeCell ref="AP2:AS2"/>
    <mergeCell ref="AT2:AW2"/>
    <mergeCell ref="AX2:AY2"/>
    <mergeCell ref="A36:Q36"/>
    <mergeCell ref="A37:E37"/>
    <mergeCell ref="F37:I37"/>
    <mergeCell ref="J37:M37"/>
    <mergeCell ref="N37:O37"/>
    <mergeCell ref="P2:P3"/>
    <mergeCell ref="P37:P38"/>
    <mergeCell ref="Q2:Q3"/>
    <mergeCell ref="Q4:Q31"/>
    <mergeCell ref="Q37:Q38"/>
    <mergeCell ref="Q39:Q69"/>
    <mergeCell ref="AH2:AH3"/>
    <mergeCell ref="AI2:AI3"/>
    <mergeCell ref="AI4:AI31"/>
    <mergeCell ref="AZ2:AZ3"/>
    <mergeCell ref="BA2:BA3"/>
    <mergeCell ref="BA4:BA31"/>
    <mergeCell ref="A32:G34"/>
    <mergeCell ref="H32:Q34"/>
    <mergeCell ref="A70:G72"/>
    <mergeCell ref="H70:Q72"/>
    <mergeCell ref="S32:Y34"/>
    <mergeCell ref="Z32:AI34"/>
    <mergeCell ref="AK32:AQ34"/>
    <mergeCell ref="AR32:BA3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02"/>
  <sheetViews>
    <sheetView zoomScale="40" zoomScaleNormal="40" workbookViewId="0">
      <selection activeCell="R30" sqref="R30"/>
    </sheetView>
  </sheetViews>
  <sheetFormatPr defaultColWidth="25.7777777777778" defaultRowHeight="50" customHeight="1"/>
  <cols>
    <col min="1" max="4" width="25.7777777777778" style="1"/>
    <col min="5" max="5" width="34.4444444444444" style="1"/>
    <col min="6" max="16384" width="25.7777777777778" style="1"/>
  </cols>
  <sheetData>
    <row r="1" customHeight="1" spans="1:53">
      <c r="A1" s="2" t="s">
        <v>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5"/>
      <c r="S1" s="2" t="s">
        <v>13</v>
      </c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4"/>
      <c r="AI1" s="5"/>
      <c r="AK1" s="2" t="s">
        <v>13</v>
      </c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4"/>
      <c r="BA1" s="5"/>
    </row>
    <row r="2" customHeight="1" spans="1:53">
      <c r="A2" s="6" t="s">
        <v>14</v>
      </c>
      <c r="B2" s="7"/>
      <c r="C2" s="7"/>
      <c r="D2" s="7"/>
      <c r="E2" s="8"/>
      <c r="F2" s="9" t="s">
        <v>15</v>
      </c>
      <c r="G2" s="10"/>
      <c r="H2" s="10"/>
      <c r="I2" s="11"/>
      <c r="J2" s="12" t="s">
        <v>16</v>
      </c>
      <c r="K2" s="13"/>
      <c r="L2" s="14"/>
      <c r="M2" s="15"/>
      <c r="N2" s="16" t="s">
        <v>17</v>
      </c>
      <c r="O2" s="17"/>
      <c r="P2" s="18" t="s">
        <v>18</v>
      </c>
      <c r="Q2" s="19" t="s">
        <v>19</v>
      </c>
      <c r="S2" s="6" t="s">
        <v>14</v>
      </c>
      <c r="T2" s="7"/>
      <c r="U2" s="7"/>
      <c r="V2" s="7"/>
      <c r="W2" s="8"/>
      <c r="X2" s="9" t="s">
        <v>15</v>
      </c>
      <c r="Y2" s="10"/>
      <c r="Z2" s="10"/>
      <c r="AA2" s="11"/>
      <c r="AB2" s="12" t="s">
        <v>16</v>
      </c>
      <c r="AC2" s="13"/>
      <c r="AD2" s="14"/>
      <c r="AE2" s="15"/>
      <c r="AF2" s="16" t="s">
        <v>17</v>
      </c>
      <c r="AG2" s="17"/>
      <c r="AH2" s="18" t="s">
        <v>18</v>
      </c>
      <c r="AI2" s="19" t="s">
        <v>19</v>
      </c>
      <c r="AK2" s="6" t="s">
        <v>14</v>
      </c>
      <c r="AL2" s="7"/>
      <c r="AM2" s="7"/>
      <c r="AN2" s="7"/>
      <c r="AO2" s="8"/>
      <c r="AP2" s="9" t="s">
        <v>15</v>
      </c>
      <c r="AQ2" s="10"/>
      <c r="AR2" s="10"/>
      <c r="AS2" s="11"/>
      <c r="AT2" s="12" t="s">
        <v>16</v>
      </c>
      <c r="AU2" s="13"/>
      <c r="AV2" s="14"/>
      <c r="AW2" s="15"/>
      <c r="AX2" s="16" t="s">
        <v>17</v>
      </c>
      <c r="AY2" s="17"/>
      <c r="AZ2" s="18" t="s">
        <v>18</v>
      </c>
      <c r="BA2" s="19" t="s">
        <v>19</v>
      </c>
    </row>
    <row r="3" customHeight="1" spans="1:53">
      <c r="A3" s="20" t="s">
        <v>20</v>
      </c>
      <c r="B3" s="21" t="s">
        <v>21</v>
      </c>
      <c r="C3" s="21" t="s">
        <v>22</v>
      </c>
      <c r="D3" s="21" t="s">
        <v>23</v>
      </c>
      <c r="E3" s="22" t="s">
        <v>14</v>
      </c>
      <c r="F3" s="23" t="s">
        <v>24</v>
      </c>
      <c r="G3" s="24" t="s">
        <v>25</v>
      </c>
      <c r="H3" s="24" t="s">
        <v>26</v>
      </c>
      <c r="I3" s="25" t="s">
        <v>27</v>
      </c>
      <c r="J3" s="26" t="s">
        <v>28</v>
      </c>
      <c r="K3" s="27" t="s">
        <v>29</v>
      </c>
      <c r="L3" s="28" t="s">
        <v>30</v>
      </c>
      <c r="M3" s="29" t="s">
        <v>31</v>
      </c>
      <c r="N3" s="30" t="s">
        <v>32</v>
      </c>
      <c r="O3" s="31" t="s">
        <v>33</v>
      </c>
      <c r="P3" s="18"/>
      <c r="Q3" s="19"/>
      <c r="S3" s="20" t="s">
        <v>20</v>
      </c>
      <c r="T3" s="21" t="s">
        <v>21</v>
      </c>
      <c r="U3" s="21" t="s">
        <v>22</v>
      </c>
      <c r="V3" s="21" t="s">
        <v>23</v>
      </c>
      <c r="W3" s="22" t="s">
        <v>14</v>
      </c>
      <c r="X3" s="23" t="s">
        <v>24</v>
      </c>
      <c r="Y3" s="24" t="s">
        <v>25</v>
      </c>
      <c r="Z3" s="24" t="s">
        <v>26</v>
      </c>
      <c r="AA3" s="25" t="s">
        <v>27</v>
      </c>
      <c r="AB3" s="26" t="s">
        <v>28</v>
      </c>
      <c r="AC3" s="27" t="s">
        <v>29</v>
      </c>
      <c r="AD3" s="28" t="s">
        <v>30</v>
      </c>
      <c r="AE3" s="29" t="s">
        <v>31</v>
      </c>
      <c r="AF3" s="30" t="s">
        <v>32</v>
      </c>
      <c r="AG3" s="31" t="s">
        <v>33</v>
      </c>
      <c r="AH3" s="18"/>
      <c r="AI3" s="19"/>
      <c r="AK3" s="20" t="s">
        <v>20</v>
      </c>
      <c r="AL3" s="21" t="s">
        <v>21</v>
      </c>
      <c r="AM3" s="21" t="s">
        <v>22</v>
      </c>
      <c r="AN3" s="21" t="s">
        <v>23</v>
      </c>
      <c r="AO3" s="22" t="s">
        <v>14</v>
      </c>
      <c r="AP3" s="23" t="s">
        <v>24</v>
      </c>
      <c r="AQ3" s="24" t="s">
        <v>25</v>
      </c>
      <c r="AR3" s="24" t="s">
        <v>26</v>
      </c>
      <c r="AS3" s="25" t="s">
        <v>27</v>
      </c>
      <c r="AT3" s="26" t="s">
        <v>28</v>
      </c>
      <c r="AU3" s="27" t="s">
        <v>29</v>
      </c>
      <c r="AV3" s="28" t="s">
        <v>30</v>
      </c>
      <c r="AW3" s="29" t="s">
        <v>31</v>
      </c>
      <c r="AX3" s="30" t="s">
        <v>32</v>
      </c>
      <c r="AY3" s="31" t="s">
        <v>33</v>
      </c>
      <c r="AZ3" s="18"/>
      <c r="BA3" s="19"/>
    </row>
    <row r="4" customHeight="1" spans="1:53">
      <c r="A4" s="32">
        <v>39695</v>
      </c>
      <c r="B4" s="21">
        <v>0.1447</v>
      </c>
      <c r="C4" s="33">
        <v>1.25</v>
      </c>
      <c r="D4" s="33">
        <v>0</v>
      </c>
      <c r="E4" s="22">
        <f t="shared" ref="E4:E31" si="0">A4*B4*C4+D4</f>
        <v>7179.833125</v>
      </c>
      <c r="F4" s="34">
        <v>3.29</v>
      </c>
      <c r="G4" s="33">
        <v>2.69</v>
      </c>
      <c r="H4" s="33">
        <v>0.99</v>
      </c>
      <c r="I4" s="25">
        <f t="shared" ref="I4:I31" si="1">G4*H4+1</f>
        <v>3.6631</v>
      </c>
      <c r="J4" s="35">
        <v>1</v>
      </c>
      <c r="K4" s="33">
        <v>0</v>
      </c>
      <c r="L4" s="36">
        <v>0</v>
      </c>
      <c r="M4" s="29">
        <f t="shared" ref="M4:M31" si="2">1+2.78*K4/(K4+1400)+L4</f>
        <v>1</v>
      </c>
      <c r="N4" s="34">
        <v>1.13</v>
      </c>
      <c r="O4" s="31">
        <v>0.5</v>
      </c>
      <c r="P4" s="37">
        <f t="shared" ref="P4:P31" si="3">E4*F4*I4*J4*(M4)*N4*O4</f>
        <v>48888.5853858205</v>
      </c>
      <c r="Q4" s="38"/>
      <c r="S4" s="32">
        <v>39695</v>
      </c>
      <c r="T4" s="21">
        <v>0.1447</v>
      </c>
      <c r="U4" s="33">
        <v>1.6</v>
      </c>
      <c r="V4" s="33">
        <v>0</v>
      </c>
      <c r="W4" s="22">
        <f t="shared" ref="W4:W31" si="4">S4*T4*U4+V4</f>
        <v>9190.1864</v>
      </c>
      <c r="X4" s="34">
        <v>3.29</v>
      </c>
      <c r="Y4" s="33">
        <v>2.69</v>
      </c>
      <c r="Z4" s="33">
        <v>0.99</v>
      </c>
      <c r="AA4" s="25">
        <f t="shared" ref="AA4:AA31" si="5">Y4*Z4+1</f>
        <v>3.6631</v>
      </c>
      <c r="AB4" s="35">
        <v>1</v>
      </c>
      <c r="AC4" s="33">
        <v>0</v>
      </c>
      <c r="AD4" s="36">
        <v>0</v>
      </c>
      <c r="AE4" s="29">
        <f t="shared" ref="AE4:AE31" si="6">1+2.78*AC4/(AC4+1400)+AD4</f>
        <v>1</v>
      </c>
      <c r="AF4" s="34">
        <v>1.13</v>
      </c>
      <c r="AG4" s="31">
        <v>0.5</v>
      </c>
      <c r="AH4" s="37">
        <f t="shared" ref="AH4:AH31" si="7">W4*X4*AA4*AB4*(AE4)*AF4*AG4</f>
        <v>62577.3892938503</v>
      </c>
      <c r="AI4" s="38"/>
      <c r="AK4" s="32">
        <v>39695</v>
      </c>
      <c r="AL4" s="21">
        <v>0.1447</v>
      </c>
      <c r="AM4" s="33">
        <v>1.6</v>
      </c>
      <c r="AN4" s="33">
        <v>0</v>
      </c>
      <c r="AO4" s="22">
        <f t="shared" ref="AO4:AO31" si="8">AK4*AL4*AM4+AN4</f>
        <v>9190.1864</v>
      </c>
      <c r="AP4" s="34">
        <v>3.29</v>
      </c>
      <c r="AQ4" s="33">
        <v>3.11</v>
      </c>
      <c r="AR4" s="33">
        <v>0.99</v>
      </c>
      <c r="AS4" s="25">
        <f t="shared" ref="AS4:AS31" si="9">AQ4*AR4+1</f>
        <v>4.0789</v>
      </c>
      <c r="AT4" s="35">
        <v>1</v>
      </c>
      <c r="AU4" s="33">
        <v>0</v>
      </c>
      <c r="AV4" s="36">
        <v>0</v>
      </c>
      <c r="AW4" s="29">
        <f t="shared" ref="AW4:AW31" si="10">1+2.78*AU4/(AU4+1400)+AV4</f>
        <v>1</v>
      </c>
      <c r="AX4" s="34">
        <v>1.13</v>
      </c>
      <c r="AY4" s="31">
        <v>0.5</v>
      </c>
      <c r="AZ4" s="37">
        <f t="shared" ref="AZ4:AZ31" si="11">AO4*AP4*AS4*AT4*(AW4)*AX4*AY4</f>
        <v>69680.5747019426</v>
      </c>
      <c r="BA4" s="38"/>
    </row>
    <row r="5" customHeight="1" spans="1:53">
      <c r="A5" s="32">
        <v>39695</v>
      </c>
      <c r="B5" s="21">
        <v>0.1447</v>
      </c>
      <c r="C5" s="33">
        <v>1.25</v>
      </c>
      <c r="D5" s="33">
        <v>0</v>
      </c>
      <c r="E5" s="22">
        <f t="shared" si="0"/>
        <v>7179.833125</v>
      </c>
      <c r="F5" s="34">
        <v>3.29</v>
      </c>
      <c r="G5" s="33">
        <v>2.69</v>
      </c>
      <c r="H5" s="33">
        <v>0.99</v>
      </c>
      <c r="I5" s="25">
        <f t="shared" si="1"/>
        <v>3.6631</v>
      </c>
      <c r="J5" s="35">
        <v>1</v>
      </c>
      <c r="K5" s="33">
        <v>0</v>
      </c>
      <c r="L5" s="36">
        <v>0</v>
      </c>
      <c r="M5" s="29">
        <f t="shared" si="2"/>
        <v>1</v>
      </c>
      <c r="N5" s="34">
        <v>1.13</v>
      </c>
      <c r="O5" s="31">
        <v>0.5</v>
      </c>
      <c r="P5" s="37">
        <f t="shared" si="3"/>
        <v>48888.5853858205</v>
      </c>
      <c r="Q5" s="39"/>
      <c r="S5" s="32">
        <v>39695</v>
      </c>
      <c r="T5" s="21">
        <v>0.1447</v>
      </c>
      <c r="U5" s="33">
        <v>1.6</v>
      </c>
      <c r="V5" s="33">
        <v>0</v>
      </c>
      <c r="W5" s="22">
        <f t="shared" si="4"/>
        <v>9190.1864</v>
      </c>
      <c r="X5" s="34">
        <v>3.29</v>
      </c>
      <c r="Y5" s="33">
        <v>2.69</v>
      </c>
      <c r="Z5" s="33">
        <v>0.99</v>
      </c>
      <c r="AA5" s="25">
        <f t="shared" si="5"/>
        <v>3.6631</v>
      </c>
      <c r="AB5" s="35">
        <v>1</v>
      </c>
      <c r="AC5" s="33">
        <v>0</v>
      </c>
      <c r="AD5" s="36">
        <v>0</v>
      </c>
      <c r="AE5" s="29">
        <f t="shared" si="6"/>
        <v>1</v>
      </c>
      <c r="AF5" s="34">
        <v>1.13</v>
      </c>
      <c r="AG5" s="31">
        <v>0.5</v>
      </c>
      <c r="AH5" s="37">
        <f t="shared" si="7"/>
        <v>62577.3892938503</v>
      </c>
      <c r="AI5" s="39"/>
      <c r="AK5" s="32">
        <v>39695</v>
      </c>
      <c r="AL5" s="21">
        <v>0.1447</v>
      </c>
      <c r="AM5" s="33">
        <v>1.6</v>
      </c>
      <c r="AN5" s="33">
        <v>0</v>
      </c>
      <c r="AO5" s="22">
        <f t="shared" si="8"/>
        <v>9190.1864</v>
      </c>
      <c r="AP5" s="34">
        <v>3.29</v>
      </c>
      <c r="AQ5" s="33">
        <v>3.11</v>
      </c>
      <c r="AR5" s="33">
        <v>0.99</v>
      </c>
      <c r="AS5" s="25">
        <f t="shared" si="9"/>
        <v>4.0789</v>
      </c>
      <c r="AT5" s="35">
        <v>1</v>
      </c>
      <c r="AU5" s="33">
        <v>0</v>
      </c>
      <c r="AV5" s="36">
        <v>0</v>
      </c>
      <c r="AW5" s="29">
        <f t="shared" si="10"/>
        <v>1</v>
      </c>
      <c r="AX5" s="34">
        <v>1.13</v>
      </c>
      <c r="AY5" s="31">
        <v>0.5</v>
      </c>
      <c r="AZ5" s="37">
        <f t="shared" si="11"/>
        <v>69680.5747019426</v>
      </c>
      <c r="BA5" s="39"/>
    </row>
    <row r="6" customHeight="1" spans="1:53">
      <c r="A6" s="32">
        <v>39695</v>
      </c>
      <c r="B6" s="21">
        <v>0.1447</v>
      </c>
      <c r="C6" s="33">
        <v>1.25</v>
      </c>
      <c r="D6" s="33">
        <v>0</v>
      </c>
      <c r="E6" s="22">
        <f t="shared" si="0"/>
        <v>7179.833125</v>
      </c>
      <c r="F6" s="34">
        <v>3.29</v>
      </c>
      <c r="G6" s="33">
        <v>2.69</v>
      </c>
      <c r="H6" s="33">
        <v>0.99</v>
      </c>
      <c r="I6" s="25">
        <f t="shared" si="1"/>
        <v>3.6631</v>
      </c>
      <c r="J6" s="35">
        <v>1</v>
      </c>
      <c r="K6" s="33">
        <v>0</v>
      </c>
      <c r="L6" s="36">
        <v>0</v>
      </c>
      <c r="M6" s="29">
        <f t="shared" si="2"/>
        <v>1</v>
      </c>
      <c r="N6" s="34">
        <v>1.13</v>
      </c>
      <c r="O6" s="31">
        <v>0.5</v>
      </c>
      <c r="P6" s="37">
        <f t="shared" si="3"/>
        <v>48888.5853858205</v>
      </c>
      <c r="Q6" s="39"/>
      <c r="S6" s="32">
        <v>39695</v>
      </c>
      <c r="T6" s="21">
        <v>0.1447</v>
      </c>
      <c r="U6" s="33">
        <v>1.6</v>
      </c>
      <c r="V6" s="33">
        <v>0</v>
      </c>
      <c r="W6" s="22">
        <f t="shared" si="4"/>
        <v>9190.1864</v>
      </c>
      <c r="X6" s="34">
        <v>3.29</v>
      </c>
      <c r="Y6" s="33">
        <v>2.69</v>
      </c>
      <c r="Z6" s="33">
        <v>0.99</v>
      </c>
      <c r="AA6" s="25">
        <f t="shared" si="5"/>
        <v>3.6631</v>
      </c>
      <c r="AB6" s="35">
        <v>1</v>
      </c>
      <c r="AC6" s="33">
        <v>0</v>
      </c>
      <c r="AD6" s="36">
        <v>0</v>
      </c>
      <c r="AE6" s="29">
        <f t="shared" si="6"/>
        <v>1</v>
      </c>
      <c r="AF6" s="34">
        <v>1.13</v>
      </c>
      <c r="AG6" s="31">
        <v>0.5</v>
      </c>
      <c r="AH6" s="37">
        <f t="shared" si="7"/>
        <v>62577.3892938503</v>
      </c>
      <c r="AI6" s="39"/>
      <c r="AK6" s="32">
        <v>39695</v>
      </c>
      <c r="AL6" s="21">
        <v>0.1447</v>
      </c>
      <c r="AM6" s="33">
        <v>1.6</v>
      </c>
      <c r="AN6" s="33">
        <v>0</v>
      </c>
      <c r="AO6" s="22">
        <f t="shared" si="8"/>
        <v>9190.1864</v>
      </c>
      <c r="AP6" s="34">
        <v>3.29</v>
      </c>
      <c r="AQ6" s="33">
        <v>3.11</v>
      </c>
      <c r="AR6" s="33">
        <v>0.99</v>
      </c>
      <c r="AS6" s="25">
        <f t="shared" si="9"/>
        <v>4.0789</v>
      </c>
      <c r="AT6" s="35">
        <v>1</v>
      </c>
      <c r="AU6" s="33">
        <v>0</v>
      </c>
      <c r="AV6" s="36">
        <v>0</v>
      </c>
      <c r="AW6" s="29">
        <f t="shared" si="10"/>
        <v>1</v>
      </c>
      <c r="AX6" s="34">
        <v>1.13</v>
      </c>
      <c r="AY6" s="31">
        <v>0.5</v>
      </c>
      <c r="AZ6" s="37">
        <f t="shared" si="11"/>
        <v>69680.5747019426</v>
      </c>
      <c r="BA6" s="39"/>
    </row>
    <row r="7" customHeight="1" spans="1:53">
      <c r="A7" s="32">
        <v>39695</v>
      </c>
      <c r="B7" s="21">
        <v>0.1447</v>
      </c>
      <c r="C7" s="33">
        <v>1.25</v>
      </c>
      <c r="D7" s="33">
        <v>0</v>
      </c>
      <c r="E7" s="22">
        <f t="shared" si="0"/>
        <v>7179.833125</v>
      </c>
      <c r="F7" s="34">
        <v>3.29</v>
      </c>
      <c r="G7" s="33">
        <v>2.69</v>
      </c>
      <c r="H7" s="33">
        <v>0.99</v>
      </c>
      <c r="I7" s="25">
        <f t="shared" si="1"/>
        <v>3.6631</v>
      </c>
      <c r="J7" s="35">
        <v>1</v>
      </c>
      <c r="K7" s="33">
        <v>0</v>
      </c>
      <c r="L7" s="36">
        <v>0</v>
      </c>
      <c r="M7" s="29">
        <f t="shared" si="2"/>
        <v>1</v>
      </c>
      <c r="N7" s="34">
        <v>1.13</v>
      </c>
      <c r="O7" s="31">
        <v>0.5</v>
      </c>
      <c r="P7" s="37">
        <f t="shared" si="3"/>
        <v>48888.5853858205</v>
      </c>
      <c r="Q7" s="39"/>
      <c r="S7" s="32">
        <v>39695</v>
      </c>
      <c r="T7" s="21">
        <v>0.1447</v>
      </c>
      <c r="U7" s="33">
        <v>1.6</v>
      </c>
      <c r="V7" s="33">
        <v>0</v>
      </c>
      <c r="W7" s="22">
        <f t="shared" si="4"/>
        <v>9190.1864</v>
      </c>
      <c r="X7" s="34">
        <v>3.29</v>
      </c>
      <c r="Y7" s="33">
        <v>2.69</v>
      </c>
      <c r="Z7" s="33">
        <v>0.99</v>
      </c>
      <c r="AA7" s="25">
        <f t="shared" si="5"/>
        <v>3.6631</v>
      </c>
      <c r="AB7" s="35">
        <v>1</v>
      </c>
      <c r="AC7" s="33">
        <v>0</v>
      </c>
      <c r="AD7" s="36">
        <v>0</v>
      </c>
      <c r="AE7" s="29">
        <f t="shared" si="6"/>
        <v>1</v>
      </c>
      <c r="AF7" s="34">
        <v>1.13</v>
      </c>
      <c r="AG7" s="31">
        <v>0.5</v>
      </c>
      <c r="AH7" s="37">
        <f t="shared" si="7"/>
        <v>62577.3892938503</v>
      </c>
      <c r="AI7" s="39"/>
      <c r="AK7" s="32">
        <v>39695</v>
      </c>
      <c r="AL7" s="21">
        <v>0.1447</v>
      </c>
      <c r="AM7" s="33">
        <v>1.6</v>
      </c>
      <c r="AN7" s="33">
        <v>0</v>
      </c>
      <c r="AO7" s="22">
        <f t="shared" si="8"/>
        <v>9190.1864</v>
      </c>
      <c r="AP7" s="34">
        <v>3.29</v>
      </c>
      <c r="AQ7" s="33">
        <v>3.11</v>
      </c>
      <c r="AR7" s="33">
        <v>0.99</v>
      </c>
      <c r="AS7" s="25">
        <f t="shared" si="9"/>
        <v>4.0789</v>
      </c>
      <c r="AT7" s="35">
        <v>1</v>
      </c>
      <c r="AU7" s="33">
        <v>0</v>
      </c>
      <c r="AV7" s="36">
        <v>0</v>
      </c>
      <c r="AW7" s="29">
        <f t="shared" si="10"/>
        <v>1</v>
      </c>
      <c r="AX7" s="34">
        <v>1.13</v>
      </c>
      <c r="AY7" s="31">
        <v>0.5</v>
      </c>
      <c r="AZ7" s="37">
        <f t="shared" si="11"/>
        <v>69680.5747019426</v>
      </c>
      <c r="BA7" s="39"/>
    </row>
    <row r="8" customHeight="1" spans="1:53">
      <c r="A8" s="32">
        <v>39695</v>
      </c>
      <c r="B8" s="21">
        <v>0.1447</v>
      </c>
      <c r="C8" s="33">
        <v>1.25</v>
      </c>
      <c r="D8" s="33">
        <v>0</v>
      </c>
      <c r="E8" s="22">
        <f t="shared" si="0"/>
        <v>7179.833125</v>
      </c>
      <c r="F8" s="34">
        <v>3.29</v>
      </c>
      <c r="G8" s="33">
        <v>2.69</v>
      </c>
      <c r="H8" s="33">
        <v>0.99</v>
      </c>
      <c r="I8" s="25">
        <f t="shared" si="1"/>
        <v>3.6631</v>
      </c>
      <c r="J8" s="35">
        <v>1</v>
      </c>
      <c r="K8" s="33">
        <v>0</v>
      </c>
      <c r="L8" s="36">
        <v>0</v>
      </c>
      <c r="M8" s="29">
        <f t="shared" si="2"/>
        <v>1</v>
      </c>
      <c r="N8" s="34">
        <v>1.13</v>
      </c>
      <c r="O8" s="31">
        <v>0.5</v>
      </c>
      <c r="P8" s="37">
        <f t="shared" si="3"/>
        <v>48888.5853858205</v>
      </c>
      <c r="Q8" s="39"/>
      <c r="S8" s="32">
        <v>39695</v>
      </c>
      <c r="T8" s="21">
        <v>0.1447</v>
      </c>
      <c r="U8" s="33">
        <v>1.6</v>
      </c>
      <c r="V8" s="33">
        <v>0</v>
      </c>
      <c r="W8" s="22">
        <f t="shared" si="4"/>
        <v>9190.1864</v>
      </c>
      <c r="X8" s="34">
        <v>3.29</v>
      </c>
      <c r="Y8" s="33">
        <v>2.69</v>
      </c>
      <c r="Z8" s="33">
        <v>0.99</v>
      </c>
      <c r="AA8" s="25">
        <f t="shared" si="5"/>
        <v>3.6631</v>
      </c>
      <c r="AB8" s="35">
        <v>1</v>
      </c>
      <c r="AC8" s="33">
        <v>0</v>
      </c>
      <c r="AD8" s="36">
        <v>0</v>
      </c>
      <c r="AE8" s="29">
        <f t="shared" si="6"/>
        <v>1</v>
      </c>
      <c r="AF8" s="34">
        <v>1.13</v>
      </c>
      <c r="AG8" s="31">
        <v>0.5</v>
      </c>
      <c r="AH8" s="37">
        <f t="shared" si="7"/>
        <v>62577.3892938503</v>
      </c>
      <c r="AI8" s="39"/>
      <c r="AK8" s="32">
        <v>39695</v>
      </c>
      <c r="AL8" s="21">
        <v>0.1447</v>
      </c>
      <c r="AM8" s="33">
        <v>1.6</v>
      </c>
      <c r="AN8" s="33">
        <v>0</v>
      </c>
      <c r="AO8" s="22">
        <f t="shared" si="8"/>
        <v>9190.1864</v>
      </c>
      <c r="AP8" s="34">
        <v>3.29</v>
      </c>
      <c r="AQ8" s="33">
        <v>3.11</v>
      </c>
      <c r="AR8" s="33">
        <v>0.99</v>
      </c>
      <c r="AS8" s="25">
        <f t="shared" si="9"/>
        <v>4.0789</v>
      </c>
      <c r="AT8" s="35">
        <v>1</v>
      </c>
      <c r="AU8" s="33">
        <v>0</v>
      </c>
      <c r="AV8" s="36">
        <v>0</v>
      </c>
      <c r="AW8" s="29">
        <f t="shared" si="10"/>
        <v>1</v>
      </c>
      <c r="AX8" s="34">
        <v>1.13</v>
      </c>
      <c r="AY8" s="31">
        <v>0.5</v>
      </c>
      <c r="AZ8" s="37">
        <f t="shared" si="11"/>
        <v>69680.5747019426</v>
      </c>
      <c r="BA8" s="39"/>
    </row>
    <row r="9" customHeight="1" spans="1:53">
      <c r="A9" s="32">
        <v>39695</v>
      </c>
      <c r="B9" s="21">
        <v>0.1447</v>
      </c>
      <c r="C9" s="33">
        <v>1.25</v>
      </c>
      <c r="D9" s="33">
        <v>0</v>
      </c>
      <c r="E9" s="22">
        <f t="shared" si="0"/>
        <v>7179.833125</v>
      </c>
      <c r="F9" s="34">
        <v>3.29</v>
      </c>
      <c r="G9" s="33">
        <v>2.69</v>
      </c>
      <c r="H9" s="33">
        <v>0.99</v>
      </c>
      <c r="I9" s="25">
        <f t="shared" si="1"/>
        <v>3.6631</v>
      </c>
      <c r="J9" s="35">
        <v>1</v>
      </c>
      <c r="K9" s="33">
        <v>0</v>
      </c>
      <c r="L9" s="36">
        <v>0</v>
      </c>
      <c r="M9" s="29">
        <f t="shared" si="2"/>
        <v>1</v>
      </c>
      <c r="N9" s="34">
        <v>1.13</v>
      </c>
      <c r="O9" s="31">
        <v>0.5</v>
      </c>
      <c r="P9" s="37">
        <f t="shared" si="3"/>
        <v>48888.5853858205</v>
      </c>
      <c r="Q9" s="39"/>
      <c r="S9" s="32">
        <v>39695</v>
      </c>
      <c r="T9" s="21">
        <v>0.1447</v>
      </c>
      <c r="U9" s="33">
        <v>1.6</v>
      </c>
      <c r="V9" s="33">
        <v>0</v>
      </c>
      <c r="W9" s="22">
        <f t="shared" si="4"/>
        <v>9190.1864</v>
      </c>
      <c r="X9" s="34">
        <v>3.29</v>
      </c>
      <c r="Y9" s="33">
        <v>2.69</v>
      </c>
      <c r="Z9" s="33">
        <v>0.99</v>
      </c>
      <c r="AA9" s="25">
        <f t="shared" si="5"/>
        <v>3.6631</v>
      </c>
      <c r="AB9" s="35">
        <v>1</v>
      </c>
      <c r="AC9" s="33">
        <v>0</v>
      </c>
      <c r="AD9" s="36">
        <v>0</v>
      </c>
      <c r="AE9" s="29">
        <f t="shared" si="6"/>
        <v>1</v>
      </c>
      <c r="AF9" s="34">
        <v>1.13</v>
      </c>
      <c r="AG9" s="31">
        <v>0.5</v>
      </c>
      <c r="AH9" s="37">
        <f t="shared" si="7"/>
        <v>62577.3892938503</v>
      </c>
      <c r="AI9" s="39"/>
      <c r="AK9" s="32">
        <v>39695</v>
      </c>
      <c r="AL9" s="21">
        <v>0.1447</v>
      </c>
      <c r="AM9" s="33">
        <v>1.6</v>
      </c>
      <c r="AN9" s="33">
        <v>0</v>
      </c>
      <c r="AO9" s="22">
        <f t="shared" si="8"/>
        <v>9190.1864</v>
      </c>
      <c r="AP9" s="34">
        <v>3.29</v>
      </c>
      <c r="AQ9" s="33">
        <v>3.11</v>
      </c>
      <c r="AR9" s="33">
        <v>0.99</v>
      </c>
      <c r="AS9" s="25">
        <f t="shared" si="9"/>
        <v>4.0789</v>
      </c>
      <c r="AT9" s="35">
        <v>1</v>
      </c>
      <c r="AU9" s="33">
        <v>0</v>
      </c>
      <c r="AV9" s="36">
        <v>0</v>
      </c>
      <c r="AW9" s="29">
        <f t="shared" si="10"/>
        <v>1</v>
      </c>
      <c r="AX9" s="34">
        <v>1.13</v>
      </c>
      <c r="AY9" s="31">
        <v>0.5</v>
      </c>
      <c r="AZ9" s="37">
        <f t="shared" si="11"/>
        <v>69680.5747019426</v>
      </c>
      <c r="BA9" s="39"/>
    </row>
    <row r="10" customHeight="1" spans="1:53">
      <c r="A10" s="32">
        <v>39695</v>
      </c>
      <c r="B10" s="21">
        <v>0.1447</v>
      </c>
      <c r="C10" s="33">
        <v>1.25</v>
      </c>
      <c r="D10" s="33">
        <v>0</v>
      </c>
      <c r="E10" s="22">
        <f t="shared" si="0"/>
        <v>7179.833125</v>
      </c>
      <c r="F10" s="34">
        <v>3.29</v>
      </c>
      <c r="G10" s="33">
        <v>2.69</v>
      </c>
      <c r="H10" s="33">
        <v>0.99</v>
      </c>
      <c r="I10" s="25">
        <f t="shared" si="1"/>
        <v>3.6631</v>
      </c>
      <c r="J10" s="35">
        <v>1</v>
      </c>
      <c r="K10" s="33">
        <v>0</v>
      </c>
      <c r="L10" s="36">
        <v>0</v>
      </c>
      <c r="M10" s="29">
        <f t="shared" si="2"/>
        <v>1</v>
      </c>
      <c r="N10" s="34">
        <v>1.13</v>
      </c>
      <c r="O10" s="31">
        <v>0.5</v>
      </c>
      <c r="P10" s="37">
        <f t="shared" si="3"/>
        <v>48888.5853858205</v>
      </c>
      <c r="Q10" s="39"/>
      <c r="S10" s="32">
        <v>39695</v>
      </c>
      <c r="T10" s="21">
        <v>0.1447</v>
      </c>
      <c r="U10" s="33">
        <v>1.6</v>
      </c>
      <c r="V10" s="33">
        <v>0</v>
      </c>
      <c r="W10" s="22">
        <f t="shared" si="4"/>
        <v>9190.1864</v>
      </c>
      <c r="X10" s="34">
        <v>3.29</v>
      </c>
      <c r="Y10" s="33">
        <v>2.69</v>
      </c>
      <c r="Z10" s="33">
        <v>0.99</v>
      </c>
      <c r="AA10" s="25">
        <f t="shared" si="5"/>
        <v>3.6631</v>
      </c>
      <c r="AB10" s="35">
        <v>1</v>
      </c>
      <c r="AC10" s="33">
        <v>0</v>
      </c>
      <c r="AD10" s="36">
        <v>0</v>
      </c>
      <c r="AE10" s="29">
        <f t="shared" si="6"/>
        <v>1</v>
      </c>
      <c r="AF10" s="34">
        <v>1.13</v>
      </c>
      <c r="AG10" s="31">
        <v>0.5</v>
      </c>
      <c r="AH10" s="37">
        <f t="shared" si="7"/>
        <v>62577.3892938503</v>
      </c>
      <c r="AI10" s="39"/>
      <c r="AK10" s="32">
        <v>39695</v>
      </c>
      <c r="AL10" s="21">
        <v>0.1447</v>
      </c>
      <c r="AM10" s="33">
        <v>1.6</v>
      </c>
      <c r="AN10" s="33">
        <v>0</v>
      </c>
      <c r="AO10" s="22">
        <f t="shared" si="8"/>
        <v>9190.1864</v>
      </c>
      <c r="AP10" s="34">
        <v>3.29</v>
      </c>
      <c r="AQ10" s="33">
        <v>3.11</v>
      </c>
      <c r="AR10" s="33">
        <v>0.99</v>
      </c>
      <c r="AS10" s="25">
        <f t="shared" si="9"/>
        <v>4.0789</v>
      </c>
      <c r="AT10" s="35">
        <v>1</v>
      </c>
      <c r="AU10" s="33">
        <v>0</v>
      </c>
      <c r="AV10" s="36">
        <v>0</v>
      </c>
      <c r="AW10" s="29">
        <f t="shared" si="10"/>
        <v>1</v>
      </c>
      <c r="AX10" s="34">
        <v>1.13</v>
      </c>
      <c r="AY10" s="31">
        <v>0.5</v>
      </c>
      <c r="AZ10" s="37">
        <f t="shared" si="11"/>
        <v>69680.5747019426</v>
      </c>
      <c r="BA10" s="39"/>
    </row>
    <row r="11" customHeight="1" spans="1:53">
      <c r="A11" s="32">
        <v>39695</v>
      </c>
      <c r="B11" s="21">
        <v>0.1447</v>
      </c>
      <c r="C11" s="33">
        <v>1.25</v>
      </c>
      <c r="D11" s="33">
        <v>0</v>
      </c>
      <c r="E11" s="22">
        <f t="shared" si="0"/>
        <v>7179.833125</v>
      </c>
      <c r="F11" s="34">
        <v>3.29</v>
      </c>
      <c r="G11" s="33">
        <v>2.69</v>
      </c>
      <c r="H11" s="33">
        <v>0.99</v>
      </c>
      <c r="I11" s="25">
        <f t="shared" si="1"/>
        <v>3.6631</v>
      </c>
      <c r="J11" s="35">
        <v>1</v>
      </c>
      <c r="K11" s="33">
        <v>0</v>
      </c>
      <c r="L11" s="36">
        <v>0</v>
      </c>
      <c r="M11" s="29">
        <f t="shared" si="2"/>
        <v>1</v>
      </c>
      <c r="N11" s="34">
        <v>1.13</v>
      </c>
      <c r="O11" s="31">
        <v>0.5</v>
      </c>
      <c r="P11" s="37">
        <f t="shared" si="3"/>
        <v>48888.5853858205</v>
      </c>
      <c r="Q11" s="39"/>
      <c r="S11" s="32">
        <v>39695</v>
      </c>
      <c r="T11" s="21">
        <v>0.1447</v>
      </c>
      <c r="U11" s="33">
        <v>1.6</v>
      </c>
      <c r="V11" s="33">
        <v>0</v>
      </c>
      <c r="W11" s="22">
        <f t="shared" si="4"/>
        <v>9190.1864</v>
      </c>
      <c r="X11" s="34">
        <v>3.29</v>
      </c>
      <c r="Y11" s="33">
        <v>2.69</v>
      </c>
      <c r="Z11" s="33">
        <v>0.99</v>
      </c>
      <c r="AA11" s="25">
        <f t="shared" si="5"/>
        <v>3.6631</v>
      </c>
      <c r="AB11" s="35">
        <v>1</v>
      </c>
      <c r="AC11" s="33">
        <v>0</v>
      </c>
      <c r="AD11" s="36">
        <v>0</v>
      </c>
      <c r="AE11" s="29">
        <f t="shared" si="6"/>
        <v>1</v>
      </c>
      <c r="AF11" s="34">
        <v>1.13</v>
      </c>
      <c r="AG11" s="31">
        <v>0.5</v>
      </c>
      <c r="AH11" s="37">
        <f t="shared" si="7"/>
        <v>62577.3892938503</v>
      </c>
      <c r="AI11" s="39"/>
      <c r="AK11" s="32">
        <v>39695</v>
      </c>
      <c r="AL11" s="21">
        <v>0.1447</v>
      </c>
      <c r="AM11" s="33">
        <v>1.6</v>
      </c>
      <c r="AN11" s="33">
        <v>0</v>
      </c>
      <c r="AO11" s="22">
        <f t="shared" si="8"/>
        <v>9190.1864</v>
      </c>
      <c r="AP11" s="34">
        <v>3.29</v>
      </c>
      <c r="AQ11" s="33">
        <v>3.11</v>
      </c>
      <c r="AR11" s="33">
        <v>0.99</v>
      </c>
      <c r="AS11" s="25">
        <f t="shared" si="9"/>
        <v>4.0789</v>
      </c>
      <c r="AT11" s="35">
        <v>1</v>
      </c>
      <c r="AU11" s="33">
        <v>0</v>
      </c>
      <c r="AV11" s="36">
        <v>0</v>
      </c>
      <c r="AW11" s="29">
        <f t="shared" si="10"/>
        <v>1</v>
      </c>
      <c r="AX11" s="34">
        <v>1.13</v>
      </c>
      <c r="AY11" s="31">
        <v>0.5</v>
      </c>
      <c r="AZ11" s="37">
        <f t="shared" si="11"/>
        <v>69680.5747019426</v>
      </c>
      <c r="BA11" s="39"/>
    </row>
    <row r="12" customHeight="1" spans="1:53">
      <c r="A12" s="32">
        <v>39695</v>
      </c>
      <c r="B12" s="21">
        <v>0.1447</v>
      </c>
      <c r="C12" s="33">
        <v>1.25</v>
      </c>
      <c r="D12" s="33">
        <v>0</v>
      </c>
      <c r="E12" s="22">
        <f t="shared" si="0"/>
        <v>7179.833125</v>
      </c>
      <c r="F12" s="34">
        <v>3.29</v>
      </c>
      <c r="G12" s="33">
        <v>2.69</v>
      </c>
      <c r="H12" s="33">
        <v>0.99</v>
      </c>
      <c r="I12" s="25">
        <f t="shared" si="1"/>
        <v>3.6631</v>
      </c>
      <c r="J12" s="35">
        <v>1</v>
      </c>
      <c r="K12" s="33">
        <v>0</v>
      </c>
      <c r="L12" s="36">
        <v>0</v>
      </c>
      <c r="M12" s="29">
        <f t="shared" si="2"/>
        <v>1</v>
      </c>
      <c r="N12" s="34">
        <v>1.13</v>
      </c>
      <c r="O12" s="31">
        <v>0.5</v>
      </c>
      <c r="P12" s="37">
        <f t="shared" si="3"/>
        <v>48888.5853858205</v>
      </c>
      <c r="Q12" s="39"/>
      <c r="S12" s="32">
        <v>39695</v>
      </c>
      <c r="T12" s="21">
        <v>0.1447</v>
      </c>
      <c r="U12" s="33">
        <v>1.6</v>
      </c>
      <c r="V12" s="33">
        <v>0</v>
      </c>
      <c r="W12" s="22">
        <f t="shared" si="4"/>
        <v>9190.1864</v>
      </c>
      <c r="X12" s="34">
        <v>3.29</v>
      </c>
      <c r="Y12" s="33">
        <v>2.69</v>
      </c>
      <c r="Z12" s="33">
        <v>0.99</v>
      </c>
      <c r="AA12" s="25">
        <f t="shared" si="5"/>
        <v>3.6631</v>
      </c>
      <c r="AB12" s="35">
        <v>1</v>
      </c>
      <c r="AC12" s="33">
        <v>0</v>
      </c>
      <c r="AD12" s="36">
        <v>0</v>
      </c>
      <c r="AE12" s="29">
        <f t="shared" si="6"/>
        <v>1</v>
      </c>
      <c r="AF12" s="34">
        <v>1.13</v>
      </c>
      <c r="AG12" s="31">
        <v>0.5</v>
      </c>
      <c r="AH12" s="37">
        <f t="shared" si="7"/>
        <v>62577.3892938503</v>
      </c>
      <c r="AI12" s="39"/>
      <c r="AK12" s="32">
        <v>39695</v>
      </c>
      <c r="AL12" s="21">
        <v>0.1447</v>
      </c>
      <c r="AM12" s="33">
        <v>1.6</v>
      </c>
      <c r="AN12" s="33">
        <v>0</v>
      </c>
      <c r="AO12" s="22">
        <f t="shared" si="8"/>
        <v>9190.1864</v>
      </c>
      <c r="AP12" s="34">
        <v>3.29</v>
      </c>
      <c r="AQ12" s="33">
        <v>3.11</v>
      </c>
      <c r="AR12" s="33">
        <v>0.99</v>
      </c>
      <c r="AS12" s="25">
        <f t="shared" si="9"/>
        <v>4.0789</v>
      </c>
      <c r="AT12" s="35">
        <v>1</v>
      </c>
      <c r="AU12" s="33">
        <v>0</v>
      </c>
      <c r="AV12" s="36">
        <v>0</v>
      </c>
      <c r="AW12" s="29">
        <f t="shared" si="10"/>
        <v>1</v>
      </c>
      <c r="AX12" s="34">
        <v>1.13</v>
      </c>
      <c r="AY12" s="31">
        <v>0.5</v>
      </c>
      <c r="AZ12" s="37">
        <f t="shared" si="11"/>
        <v>69680.5747019426</v>
      </c>
      <c r="BA12" s="39"/>
    </row>
    <row r="13" customHeight="1" spans="1:53">
      <c r="A13" s="32">
        <v>39695</v>
      </c>
      <c r="B13" s="21">
        <v>0.1447</v>
      </c>
      <c r="C13" s="33">
        <v>1.25</v>
      </c>
      <c r="D13" s="33">
        <v>0</v>
      </c>
      <c r="E13" s="22">
        <f t="shared" si="0"/>
        <v>7179.833125</v>
      </c>
      <c r="F13" s="34">
        <v>3.29</v>
      </c>
      <c r="G13" s="33">
        <v>2.69</v>
      </c>
      <c r="H13" s="33">
        <v>0.99</v>
      </c>
      <c r="I13" s="25">
        <f t="shared" si="1"/>
        <v>3.6631</v>
      </c>
      <c r="J13" s="35">
        <v>1</v>
      </c>
      <c r="K13" s="33">
        <v>0</v>
      </c>
      <c r="L13" s="36">
        <v>0</v>
      </c>
      <c r="M13" s="29">
        <f t="shared" si="2"/>
        <v>1</v>
      </c>
      <c r="N13" s="34">
        <v>1.13</v>
      </c>
      <c r="O13" s="31">
        <v>0.5</v>
      </c>
      <c r="P13" s="37">
        <f t="shared" si="3"/>
        <v>48888.5853858205</v>
      </c>
      <c r="Q13" s="39"/>
      <c r="S13" s="32">
        <v>39695</v>
      </c>
      <c r="T13" s="21">
        <v>0.1447</v>
      </c>
      <c r="U13" s="33">
        <v>1.6</v>
      </c>
      <c r="V13" s="33">
        <v>0</v>
      </c>
      <c r="W13" s="22">
        <f t="shared" si="4"/>
        <v>9190.1864</v>
      </c>
      <c r="X13" s="34">
        <v>3.29</v>
      </c>
      <c r="Y13" s="33">
        <v>2.69</v>
      </c>
      <c r="Z13" s="33">
        <v>0.99</v>
      </c>
      <c r="AA13" s="25">
        <f t="shared" si="5"/>
        <v>3.6631</v>
      </c>
      <c r="AB13" s="35">
        <v>1</v>
      </c>
      <c r="AC13" s="33">
        <v>0</v>
      </c>
      <c r="AD13" s="36">
        <v>0</v>
      </c>
      <c r="AE13" s="29">
        <f t="shared" si="6"/>
        <v>1</v>
      </c>
      <c r="AF13" s="34">
        <v>1.13</v>
      </c>
      <c r="AG13" s="31">
        <v>0.5</v>
      </c>
      <c r="AH13" s="37">
        <f t="shared" si="7"/>
        <v>62577.3892938503</v>
      </c>
      <c r="AI13" s="39"/>
      <c r="AK13" s="32">
        <v>39695</v>
      </c>
      <c r="AL13" s="21">
        <v>0.1447</v>
      </c>
      <c r="AM13" s="33">
        <v>1.6</v>
      </c>
      <c r="AN13" s="33">
        <v>0</v>
      </c>
      <c r="AO13" s="22">
        <f t="shared" si="8"/>
        <v>9190.1864</v>
      </c>
      <c r="AP13" s="34">
        <v>3.29</v>
      </c>
      <c r="AQ13" s="33">
        <v>3.11</v>
      </c>
      <c r="AR13" s="33">
        <v>0.99</v>
      </c>
      <c r="AS13" s="25">
        <f t="shared" si="9"/>
        <v>4.0789</v>
      </c>
      <c r="AT13" s="35">
        <v>1</v>
      </c>
      <c r="AU13" s="33">
        <v>0</v>
      </c>
      <c r="AV13" s="36">
        <v>0</v>
      </c>
      <c r="AW13" s="29">
        <f t="shared" si="10"/>
        <v>1</v>
      </c>
      <c r="AX13" s="34">
        <v>1.13</v>
      </c>
      <c r="AY13" s="31">
        <v>0.5</v>
      </c>
      <c r="AZ13" s="37">
        <f t="shared" si="11"/>
        <v>69680.5747019426</v>
      </c>
      <c r="BA13" s="39"/>
    </row>
    <row r="14" customHeight="1" spans="1:53">
      <c r="A14" s="32">
        <v>39695</v>
      </c>
      <c r="B14" s="21">
        <v>0.1447</v>
      </c>
      <c r="C14" s="33">
        <v>1.25</v>
      </c>
      <c r="D14" s="33">
        <v>0</v>
      </c>
      <c r="E14" s="22">
        <f t="shared" si="0"/>
        <v>7179.833125</v>
      </c>
      <c r="F14" s="34">
        <v>3.29</v>
      </c>
      <c r="G14" s="33">
        <v>2.69</v>
      </c>
      <c r="H14" s="33">
        <v>0.99</v>
      </c>
      <c r="I14" s="25">
        <f t="shared" si="1"/>
        <v>3.6631</v>
      </c>
      <c r="J14" s="35">
        <v>1</v>
      </c>
      <c r="K14" s="33">
        <v>0</v>
      </c>
      <c r="L14" s="36">
        <v>0</v>
      </c>
      <c r="M14" s="29">
        <f t="shared" si="2"/>
        <v>1</v>
      </c>
      <c r="N14" s="34">
        <v>1.13</v>
      </c>
      <c r="O14" s="31">
        <v>0.5</v>
      </c>
      <c r="P14" s="37">
        <f t="shared" si="3"/>
        <v>48888.5853858205</v>
      </c>
      <c r="Q14" s="39"/>
      <c r="S14" s="32">
        <v>39695</v>
      </c>
      <c r="T14" s="21">
        <v>0.1447</v>
      </c>
      <c r="U14" s="33">
        <v>1.6</v>
      </c>
      <c r="V14" s="33">
        <v>0</v>
      </c>
      <c r="W14" s="22">
        <f t="shared" si="4"/>
        <v>9190.1864</v>
      </c>
      <c r="X14" s="34">
        <v>3.29</v>
      </c>
      <c r="Y14" s="33">
        <v>2.69</v>
      </c>
      <c r="Z14" s="33">
        <v>0.99</v>
      </c>
      <c r="AA14" s="25">
        <f t="shared" si="5"/>
        <v>3.6631</v>
      </c>
      <c r="AB14" s="35">
        <v>1</v>
      </c>
      <c r="AC14" s="33">
        <v>0</v>
      </c>
      <c r="AD14" s="36">
        <v>0</v>
      </c>
      <c r="AE14" s="29">
        <f t="shared" si="6"/>
        <v>1</v>
      </c>
      <c r="AF14" s="34">
        <v>1.13</v>
      </c>
      <c r="AG14" s="31">
        <v>0.5</v>
      </c>
      <c r="AH14" s="37">
        <f t="shared" si="7"/>
        <v>62577.3892938503</v>
      </c>
      <c r="AI14" s="39"/>
      <c r="AK14" s="32">
        <v>39695</v>
      </c>
      <c r="AL14" s="21">
        <v>0.1447</v>
      </c>
      <c r="AM14" s="33">
        <v>1.6</v>
      </c>
      <c r="AN14" s="33">
        <v>0</v>
      </c>
      <c r="AO14" s="22">
        <f t="shared" si="8"/>
        <v>9190.1864</v>
      </c>
      <c r="AP14" s="34">
        <v>3.29</v>
      </c>
      <c r="AQ14" s="33">
        <v>3.11</v>
      </c>
      <c r="AR14" s="33">
        <v>0.99</v>
      </c>
      <c r="AS14" s="25">
        <f t="shared" si="9"/>
        <v>4.0789</v>
      </c>
      <c r="AT14" s="35">
        <v>1</v>
      </c>
      <c r="AU14" s="33">
        <v>0</v>
      </c>
      <c r="AV14" s="36">
        <v>0</v>
      </c>
      <c r="AW14" s="29">
        <f t="shared" si="10"/>
        <v>1</v>
      </c>
      <c r="AX14" s="34">
        <v>1.13</v>
      </c>
      <c r="AY14" s="31">
        <v>0.5</v>
      </c>
      <c r="AZ14" s="37">
        <f t="shared" si="11"/>
        <v>69680.5747019426</v>
      </c>
      <c r="BA14" s="39"/>
    </row>
    <row r="15" customHeight="1" spans="1:53">
      <c r="A15" s="32">
        <v>39695</v>
      </c>
      <c r="B15" s="21">
        <v>0.1447</v>
      </c>
      <c r="C15" s="33">
        <v>1.25</v>
      </c>
      <c r="D15" s="33">
        <v>0</v>
      </c>
      <c r="E15" s="22">
        <f t="shared" si="0"/>
        <v>7179.833125</v>
      </c>
      <c r="F15" s="34">
        <v>3.29</v>
      </c>
      <c r="G15" s="33">
        <v>2.69</v>
      </c>
      <c r="H15" s="33">
        <v>0.99</v>
      </c>
      <c r="I15" s="25">
        <f t="shared" si="1"/>
        <v>3.6631</v>
      </c>
      <c r="J15" s="35">
        <v>1</v>
      </c>
      <c r="K15" s="33">
        <v>0</v>
      </c>
      <c r="L15" s="36">
        <v>0</v>
      </c>
      <c r="M15" s="29">
        <f t="shared" si="2"/>
        <v>1</v>
      </c>
      <c r="N15" s="34">
        <v>1.13</v>
      </c>
      <c r="O15" s="31">
        <v>0.5</v>
      </c>
      <c r="P15" s="37">
        <f t="shared" si="3"/>
        <v>48888.5853858205</v>
      </c>
      <c r="Q15" s="39"/>
      <c r="S15" s="32">
        <v>39695</v>
      </c>
      <c r="T15" s="21">
        <v>0.1447</v>
      </c>
      <c r="U15" s="33">
        <v>1.6</v>
      </c>
      <c r="V15" s="33">
        <v>0</v>
      </c>
      <c r="W15" s="22">
        <f t="shared" si="4"/>
        <v>9190.1864</v>
      </c>
      <c r="X15" s="34">
        <v>3.29</v>
      </c>
      <c r="Y15" s="33">
        <v>2.69</v>
      </c>
      <c r="Z15" s="33">
        <v>0.99</v>
      </c>
      <c r="AA15" s="25">
        <f t="shared" si="5"/>
        <v>3.6631</v>
      </c>
      <c r="AB15" s="35">
        <v>1</v>
      </c>
      <c r="AC15" s="33">
        <v>0</v>
      </c>
      <c r="AD15" s="36">
        <v>0</v>
      </c>
      <c r="AE15" s="29">
        <f t="shared" si="6"/>
        <v>1</v>
      </c>
      <c r="AF15" s="34">
        <v>1.13</v>
      </c>
      <c r="AG15" s="31">
        <v>0.5</v>
      </c>
      <c r="AH15" s="37">
        <f t="shared" si="7"/>
        <v>62577.3892938503</v>
      </c>
      <c r="AI15" s="39"/>
      <c r="AK15" s="32">
        <v>39695</v>
      </c>
      <c r="AL15" s="21">
        <v>0.1447</v>
      </c>
      <c r="AM15" s="33">
        <v>1.6</v>
      </c>
      <c r="AN15" s="33">
        <v>0</v>
      </c>
      <c r="AO15" s="22">
        <f t="shared" si="8"/>
        <v>9190.1864</v>
      </c>
      <c r="AP15" s="34">
        <v>3.29</v>
      </c>
      <c r="AQ15" s="33">
        <v>3.11</v>
      </c>
      <c r="AR15" s="33">
        <v>0.99</v>
      </c>
      <c r="AS15" s="25">
        <f t="shared" si="9"/>
        <v>4.0789</v>
      </c>
      <c r="AT15" s="35">
        <v>1</v>
      </c>
      <c r="AU15" s="33">
        <v>0</v>
      </c>
      <c r="AV15" s="36">
        <v>0</v>
      </c>
      <c r="AW15" s="29">
        <f t="shared" si="10"/>
        <v>1</v>
      </c>
      <c r="AX15" s="34">
        <v>1.13</v>
      </c>
      <c r="AY15" s="31">
        <v>0.5</v>
      </c>
      <c r="AZ15" s="37">
        <f t="shared" si="11"/>
        <v>69680.5747019426</v>
      </c>
      <c r="BA15" s="39"/>
    </row>
    <row r="16" customHeight="1" spans="1:53">
      <c r="A16" s="32">
        <v>39695</v>
      </c>
      <c r="B16" s="21">
        <v>0.1447</v>
      </c>
      <c r="C16" s="33">
        <v>1.25</v>
      </c>
      <c r="D16" s="33">
        <v>0</v>
      </c>
      <c r="E16" s="22">
        <f t="shared" si="0"/>
        <v>7179.833125</v>
      </c>
      <c r="F16" s="34">
        <v>3.29</v>
      </c>
      <c r="G16" s="33">
        <v>2.69</v>
      </c>
      <c r="H16" s="33">
        <v>0.99</v>
      </c>
      <c r="I16" s="25">
        <f t="shared" si="1"/>
        <v>3.6631</v>
      </c>
      <c r="J16" s="35">
        <v>1</v>
      </c>
      <c r="K16" s="33">
        <v>0</v>
      </c>
      <c r="L16" s="36">
        <v>0</v>
      </c>
      <c r="M16" s="29">
        <f t="shared" si="2"/>
        <v>1</v>
      </c>
      <c r="N16" s="34">
        <v>1.13</v>
      </c>
      <c r="O16" s="31">
        <v>0.5</v>
      </c>
      <c r="P16" s="37">
        <f t="shared" si="3"/>
        <v>48888.5853858205</v>
      </c>
      <c r="Q16" s="39"/>
      <c r="S16" s="32">
        <v>39695</v>
      </c>
      <c r="T16" s="21">
        <v>0.1447</v>
      </c>
      <c r="U16" s="33">
        <v>1.6</v>
      </c>
      <c r="V16" s="33">
        <v>0</v>
      </c>
      <c r="W16" s="22">
        <f t="shared" si="4"/>
        <v>9190.1864</v>
      </c>
      <c r="X16" s="34">
        <v>3.29</v>
      </c>
      <c r="Y16" s="33">
        <v>2.69</v>
      </c>
      <c r="Z16" s="33">
        <v>0.99</v>
      </c>
      <c r="AA16" s="25">
        <f t="shared" si="5"/>
        <v>3.6631</v>
      </c>
      <c r="AB16" s="35">
        <v>1</v>
      </c>
      <c r="AC16" s="33">
        <v>0</v>
      </c>
      <c r="AD16" s="36">
        <v>0</v>
      </c>
      <c r="AE16" s="29">
        <f t="shared" si="6"/>
        <v>1</v>
      </c>
      <c r="AF16" s="34">
        <v>1.13</v>
      </c>
      <c r="AG16" s="31">
        <v>0.5</v>
      </c>
      <c r="AH16" s="37">
        <f t="shared" si="7"/>
        <v>62577.3892938503</v>
      </c>
      <c r="AI16" s="39"/>
      <c r="AK16" s="32">
        <v>39695</v>
      </c>
      <c r="AL16" s="21">
        <v>0.1447</v>
      </c>
      <c r="AM16" s="33">
        <v>1.6</v>
      </c>
      <c r="AN16" s="33">
        <v>0</v>
      </c>
      <c r="AO16" s="22">
        <f t="shared" si="8"/>
        <v>9190.1864</v>
      </c>
      <c r="AP16" s="34">
        <v>3.29</v>
      </c>
      <c r="AQ16" s="33">
        <v>3.11</v>
      </c>
      <c r="AR16" s="33">
        <v>0.99</v>
      </c>
      <c r="AS16" s="25">
        <f t="shared" si="9"/>
        <v>4.0789</v>
      </c>
      <c r="AT16" s="35">
        <v>1</v>
      </c>
      <c r="AU16" s="33">
        <v>0</v>
      </c>
      <c r="AV16" s="36">
        <v>0</v>
      </c>
      <c r="AW16" s="29">
        <f t="shared" si="10"/>
        <v>1</v>
      </c>
      <c r="AX16" s="34">
        <v>1.13</v>
      </c>
      <c r="AY16" s="31">
        <v>0.5</v>
      </c>
      <c r="AZ16" s="37">
        <f t="shared" si="11"/>
        <v>69680.5747019426</v>
      </c>
      <c r="BA16" s="39"/>
    </row>
    <row r="17" customHeight="1" spans="1:53">
      <c r="A17" s="32">
        <v>39695</v>
      </c>
      <c r="B17" s="21">
        <v>0.1447</v>
      </c>
      <c r="C17" s="33">
        <v>1.25</v>
      </c>
      <c r="D17" s="33">
        <v>0</v>
      </c>
      <c r="E17" s="22">
        <f t="shared" si="0"/>
        <v>7179.833125</v>
      </c>
      <c r="F17" s="34">
        <v>3.29</v>
      </c>
      <c r="G17" s="33">
        <v>2.69</v>
      </c>
      <c r="H17" s="33">
        <v>0.99</v>
      </c>
      <c r="I17" s="25">
        <f t="shared" si="1"/>
        <v>3.6631</v>
      </c>
      <c r="J17" s="35">
        <v>1</v>
      </c>
      <c r="K17" s="33">
        <v>0</v>
      </c>
      <c r="L17" s="36">
        <v>0</v>
      </c>
      <c r="M17" s="29">
        <f t="shared" si="2"/>
        <v>1</v>
      </c>
      <c r="N17" s="34">
        <v>1.13</v>
      </c>
      <c r="O17" s="31">
        <v>0.5</v>
      </c>
      <c r="P17" s="37">
        <f t="shared" si="3"/>
        <v>48888.5853858205</v>
      </c>
      <c r="Q17" s="39"/>
      <c r="S17" s="32">
        <v>39695</v>
      </c>
      <c r="T17" s="21">
        <v>0.1447</v>
      </c>
      <c r="U17" s="33">
        <v>1.6</v>
      </c>
      <c r="V17" s="33">
        <v>0</v>
      </c>
      <c r="W17" s="22">
        <f t="shared" si="4"/>
        <v>9190.1864</v>
      </c>
      <c r="X17" s="34">
        <v>3.29</v>
      </c>
      <c r="Y17" s="33">
        <v>2.69</v>
      </c>
      <c r="Z17" s="33">
        <v>0.99</v>
      </c>
      <c r="AA17" s="25">
        <f t="shared" si="5"/>
        <v>3.6631</v>
      </c>
      <c r="AB17" s="35">
        <v>1</v>
      </c>
      <c r="AC17" s="33">
        <v>0</v>
      </c>
      <c r="AD17" s="36">
        <v>0</v>
      </c>
      <c r="AE17" s="29">
        <f t="shared" si="6"/>
        <v>1</v>
      </c>
      <c r="AF17" s="34">
        <v>1.13</v>
      </c>
      <c r="AG17" s="31">
        <v>0.5</v>
      </c>
      <c r="AH17" s="37">
        <f t="shared" si="7"/>
        <v>62577.3892938503</v>
      </c>
      <c r="AI17" s="39"/>
      <c r="AK17" s="32">
        <v>39695</v>
      </c>
      <c r="AL17" s="21">
        <v>0.1447</v>
      </c>
      <c r="AM17" s="33">
        <v>1.6</v>
      </c>
      <c r="AN17" s="33">
        <v>0</v>
      </c>
      <c r="AO17" s="22">
        <f t="shared" si="8"/>
        <v>9190.1864</v>
      </c>
      <c r="AP17" s="34">
        <v>3.29</v>
      </c>
      <c r="AQ17" s="33">
        <v>3.11</v>
      </c>
      <c r="AR17" s="33">
        <v>0.99</v>
      </c>
      <c r="AS17" s="25">
        <f t="shared" si="9"/>
        <v>4.0789</v>
      </c>
      <c r="AT17" s="35">
        <v>1</v>
      </c>
      <c r="AU17" s="33">
        <v>0</v>
      </c>
      <c r="AV17" s="36">
        <v>0</v>
      </c>
      <c r="AW17" s="29">
        <f t="shared" si="10"/>
        <v>1</v>
      </c>
      <c r="AX17" s="34">
        <v>1.13</v>
      </c>
      <c r="AY17" s="31">
        <v>0.5</v>
      </c>
      <c r="AZ17" s="37">
        <f t="shared" si="11"/>
        <v>69680.5747019426</v>
      </c>
      <c r="BA17" s="39"/>
    </row>
    <row r="18" customHeight="1" spans="1:53">
      <c r="A18" s="32">
        <v>39695</v>
      </c>
      <c r="B18" s="21">
        <v>0.1447</v>
      </c>
      <c r="C18" s="33">
        <v>1.25</v>
      </c>
      <c r="D18" s="33">
        <v>0</v>
      </c>
      <c r="E18" s="22">
        <f t="shared" si="0"/>
        <v>7179.833125</v>
      </c>
      <c r="F18" s="34">
        <v>3.29</v>
      </c>
      <c r="G18" s="33">
        <v>2.69</v>
      </c>
      <c r="H18" s="33">
        <v>0.99</v>
      </c>
      <c r="I18" s="25">
        <f t="shared" si="1"/>
        <v>3.6631</v>
      </c>
      <c r="J18" s="35">
        <v>1</v>
      </c>
      <c r="K18" s="33">
        <v>0</v>
      </c>
      <c r="L18" s="36">
        <v>0</v>
      </c>
      <c r="M18" s="29">
        <f t="shared" si="2"/>
        <v>1</v>
      </c>
      <c r="N18" s="34">
        <v>1.13</v>
      </c>
      <c r="O18" s="31">
        <v>0.5</v>
      </c>
      <c r="P18" s="37">
        <f t="shared" si="3"/>
        <v>48888.5853858205</v>
      </c>
      <c r="Q18" s="39"/>
      <c r="S18" s="32">
        <v>39695</v>
      </c>
      <c r="T18" s="21">
        <v>0.1447</v>
      </c>
      <c r="U18" s="33">
        <v>1.6</v>
      </c>
      <c r="V18" s="33">
        <v>0</v>
      </c>
      <c r="W18" s="22">
        <f t="shared" si="4"/>
        <v>9190.1864</v>
      </c>
      <c r="X18" s="34">
        <v>3.29</v>
      </c>
      <c r="Y18" s="33">
        <v>2.69</v>
      </c>
      <c r="Z18" s="33">
        <v>0.99</v>
      </c>
      <c r="AA18" s="25">
        <f t="shared" si="5"/>
        <v>3.6631</v>
      </c>
      <c r="AB18" s="35">
        <v>1</v>
      </c>
      <c r="AC18" s="33">
        <v>0</v>
      </c>
      <c r="AD18" s="36">
        <v>0</v>
      </c>
      <c r="AE18" s="29">
        <f t="shared" si="6"/>
        <v>1</v>
      </c>
      <c r="AF18" s="34">
        <v>1.13</v>
      </c>
      <c r="AG18" s="31">
        <v>0.5</v>
      </c>
      <c r="AH18" s="37">
        <f t="shared" si="7"/>
        <v>62577.3892938503</v>
      </c>
      <c r="AI18" s="39"/>
      <c r="AK18" s="32">
        <v>39695</v>
      </c>
      <c r="AL18" s="21">
        <v>0.1447</v>
      </c>
      <c r="AM18" s="33">
        <v>1.6</v>
      </c>
      <c r="AN18" s="33">
        <v>0</v>
      </c>
      <c r="AO18" s="22">
        <f t="shared" si="8"/>
        <v>9190.1864</v>
      </c>
      <c r="AP18" s="34">
        <v>3.29</v>
      </c>
      <c r="AQ18" s="33">
        <v>3.11</v>
      </c>
      <c r="AR18" s="33">
        <v>0.99</v>
      </c>
      <c r="AS18" s="25">
        <f t="shared" si="9"/>
        <v>4.0789</v>
      </c>
      <c r="AT18" s="35">
        <v>1</v>
      </c>
      <c r="AU18" s="33">
        <v>0</v>
      </c>
      <c r="AV18" s="36">
        <v>0</v>
      </c>
      <c r="AW18" s="29">
        <f t="shared" si="10"/>
        <v>1</v>
      </c>
      <c r="AX18" s="34">
        <v>1.13</v>
      </c>
      <c r="AY18" s="31">
        <v>0.5</v>
      </c>
      <c r="AZ18" s="37">
        <f t="shared" si="11"/>
        <v>69680.5747019426</v>
      </c>
      <c r="BA18" s="39"/>
    </row>
    <row r="19" customHeight="1" spans="1:53">
      <c r="A19" s="32">
        <v>39695</v>
      </c>
      <c r="B19" s="21">
        <v>0.1447</v>
      </c>
      <c r="C19" s="33">
        <v>1.25</v>
      </c>
      <c r="D19" s="33">
        <v>0</v>
      </c>
      <c r="E19" s="22">
        <f t="shared" si="0"/>
        <v>7179.833125</v>
      </c>
      <c r="F19" s="34">
        <v>3.29</v>
      </c>
      <c r="G19" s="33">
        <v>2.69</v>
      </c>
      <c r="H19" s="33">
        <v>0.99</v>
      </c>
      <c r="I19" s="25">
        <f t="shared" si="1"/>
        <v>3.6631</v>
      </c>
      <c r="J19" s="35">
        <v>1</v>
      </c>
      <c r="K19" s="33">
        <v>0</v>
      </c>
      <c r="L19" s="36">
        <v>0</v>
      </c>
      <c r="M19" s="29">
        <f t="shared" si="2"/>
        <v>1</v>
      </c>
      <c r="N19" s="34">
        <v>1.13</v>
      </c>
      <c r="O19" s="31">
        <v>0.5</v>
      </c>
      <c r="P19" s="37">
        <f t="shared" si="3"/>
        <v>48888.5853858205</v>
      </c>
      <c r="Q19" s="39"/>
      <c r="S19" s="32">
        <v>39695</v>
      </c>
      <c r="T19" s="21">
        <v>0.1447</v>
      </c>
      <c r="U19" s="33">
        <v>1.6</v>
      </c>
      <c r="V19" s="33">
        <v>0</v>
      </c>
      <c r="W19" s="22">
        <f t="shared" si="4"/>
        <v>9190.1864</v>
      </c>
      <c r="X19" s="34">
        <v>3.29</v>
      </c>
      <c r="Y19" s="33">
        <v>2.69</v>
      </c>
      <c r="Z19" s="33">
        <v>0.99</v>
      </c>
      <c r="AA19" s="25">
        <f t="shared" si="5"/>
        <v>3.6631</v>
      </c>
      <c r="AB19" s="35">
        <v>1</v>
      </c>
      <c r="AC19" s="33">
        <v>0</v>
      </c>
      <c r="AD19" s="36">
        <v>0</v>
      </c>
      <c r="AE19" s="29">
        <f t="shared" si="6"/>
        <v>1</v>
      </c>
      <c r="AF19" s="34">
        <v>1.13</v>
      </c>
      <c r="AG19" s="31">
        <v>0.5</v>
      </c>
      <c r="AH19" s="37">
        <f t="shared" si="7"/>
        <v>62577.3892938503</v>
      </c>
      <c r="AI19" s="39"/>
      <c r="AK19" s="32">
        <v>39695</v>
      </c>
      <c r="AL19" s="21">
        <v>0.1447</v>
      </c>
      <c r="AM19" s="33">
        <v>1.6</v>
      </c>
      <c r="AN19" s="33">
        <v>0</v>
      </c>
      <c r="AO19" s="22">
        <f t="shared" si="8"/>
        <v>9190.1864</v>
      </c>
      <c r="AP19" s="34">
        <v>3.29</v>
      </c>
      <c r="AQ19" s="33">
        <v>3.11</v>
      </c>
      <c r="AR19" s="33">
        <v>0.99</v>
      </c>
      <c r="AS19" s="25">
        <f t="shared" si="9"/>
        <v>4.0789</v>
      </c>
      <c r="AT19" s="35">
        <v>1</v>
      </c>
      <c r="AU19" s="33">
        <v>0</v>
      </c>
      <c r="AV19" s="36">
        <v>0</v>
      </c>
      <c r="AW19" s="29">
        <f t="shared" si="10"/>
        <v>1</v>
      </c>
      <c r="AX19" s="34">
        <v>1.13</v>
      </c>
      <c r="AY19" s="31">
        <v>0.5</v>
      </c>
      <c r="AZ19" s="37">
        <f t="shared" si="11"/>
        <v>69680.5747019426</v>
      </c>
      <c r="BA19" s="39"/>
    </row>
    <row r="20" customHeight="1" spans="1:53">
      <c r="A20" s="32">
        <v>39695</v>
      </c>
      <c r="B20" s="21">
        <v>0.1447</v>
      </c>
      <c r="C20" s="33">
        <v>1.25</v>
      </c>
      <c r="D20" s="33">
        <v>0</v>
      </c>
      <c r="E20" s="22">
        <f t="shared" si="0"/>
        <v>7179.833125</v>
      </c>
      <c r="F20" s="34">
        <v>3.29</v>
      </c>
      <c r="G20" s="33">
        <v>2.69</v>
      </c>
      <c r="H20" s="33">
        <v>0.99</v>
      </c>
      <c r="I20" s="25">
        <f t="shared" si="1"/>
        <v>3.6631</v>
      </c>
      <c r="J20" s="35">
        <v>1</v>
      </c>
      <c r="K20" s="33">
        <v>0</v>
      </c>
      <c r="L20" s="36">
        <v>0</v>
      </c>
      <c r="M20" s="29">
        <f t="shared" si="2"/>
        <v>1</v>
      </c>
      <c r="N20" s="34">
        <v>1.13</v>
      </c>
      <c r="O20" s="31">
        <v>0.5</v>
      </c>
      <c r="P20" s="37">
        <f t="shared" si="3"/>
        <v>48888.5853858205</v>
      </c>
      <c r="Q20" s="39"/>
      <c r="S20" s="32">
        <v>39695</v>
      </c>
      <c r="T20" s="21">
        <v>0.1447</v>
      </c>
      <c r="U20" s="33">
        <v>1.6</v>
      </c>
      <c r="V20" s="33">
        <v>0</v>
      </c>
      <c r="W20" s="22">
        <f t="shared" si="4"/>
        <v>9190.1864</v>
      </c>
      <c r="X20" s="34">
        <v>3.29</v>
      </c>
      <c r="Y20" s="33">
        <v>2.69</v>
      </c>
      <c r="Z20" s="33">
        <v>0.99</v>
      </c>
      <c r="AA20" s="25">
        <f t="shared" si="5"/>
        <v>3.6631</v>
      </c>
      <c r="AB20" s="35">
        <v>1</v>
      </c>
      <c r="AC20" s="33">
        <v>0</v>
      </c>
      <c r="AD20" s="36">
        <v>0</v>
      </c>
      <c r="AE20" s="29">
        <f t="shared" si="6"/>
        <v>1</v>
      </c>
      <c r="AF20" s="34">
        <v>1.13</v>
      </c>
      <c r="AG20" s="31">
        <v>0.5</v>
      </c>
      <c r="AH20" s="37">
        <f t="shared" si="7"/>
        <v>62577.3892938503</v>
      </c>
      <c r="AI20" s="39"/>
      <c r="AK20" s="32">
        <v>39695</v>
      </c>
      <c r="AL20" s="21">
        <v>0.1447</v>
      </c>
      <c r="AM20" s="33">
        <v>1.6</v>
      </c>
      <c r="AN20" s="33">
        <v>0</v>
      </c>
      <c r="AO20" s="22">
        <f t="shared" si="8"/>
        <v>9190.1864</v>
      </c>
      <c r="AP20" s="34">
        <v>3.29</v>
      </c>
      <c r="AQ20" s="33">
        <v>3.11</v>
      </c>
      <c r="AR20" s="33">
        <v>0.99</v>
      </c>
      <c r="AS20" s="25">
        <f t="shared" si="9"/>
        <v>4.0789</v>
      </c>
      <c r="AT20" s="35">
        <v>1</v>
      </c>
      <c r="AU20" s="33">
        <v>0</v>
      </c>
      <c r="AV20" s="36">
        <v>0</v>
      </c>
      <c r="AW20" s="29">
        <f t="shared" si="10"/>
        <v>1</v>
      </c>
      <c r="AX20" s="34">
        <v>1.13</v>
      </c>
      <c r="AY20" s="31">
        <v>0.5</v>
      </c>
      <c r="AZ20" s="37">
        <f t="shared" si="11"/>
        <v>69680.5747019426</v>
      </c>
      <c r="BA20" s="39"/>
    </row>
    <row r="21" customHeight="1" spans="1:53">
      <c r="A21" s="32">
        <v>39695</v>
      </c>
      <c r="B21" s="21">
        <v>0.1447</v>
      </c>
      <c r="C21" s="33">
        <v>1.25</v>
      </c>
      <c r="D21" s="33">
        <v>0</v>
      </c>
      <c r="E21" s="22">
        <f t="shared" si="0"/>
        <v>7179.833125</v>
      </c>
      <c r="F21" s="34">
        <v>3.29</v>
      </c>
      <c r="G21" s="33">
        <v>2.69</v>
      </c>
      <c r="H21" s="33">
        <v>0.99</v>
      </c>
      <c r="I21" s="25">
        <f t="shared" si="1"/>
        <v>3.6631</v>
      </c>
      <c r="J21" s="35">
        <v>1</v>
      </c>
      <c r="K21" s="33">
        <v>0</v>
      </c>
      <c r="L21" s="36">
        <v>0</v>
      </c>
      <c r="M21" s="29">
        <f t="shared" si="2"/>
        <v>1</v>
      </c>
      <c r="N21" s="34">
        <v>1.13</v>
      </c>
      <c r="O21" s="31">
        <v>0.5</v>
      </c>
      <c r="P21" s="37">
        <f t="shared" si="3"/>
        <v>48888.5853858205</v>
      </c>
      <c r="Q21" s="39"/>
      <c r="S21" s="32">
        <v>39695</v>
      </c>
      <c r="T21" s="21">
        <v>0.1447</v>
      </c>
      <c r="U21" s="33">
        <v>1.6</v>
      </c>
      <c r="V21" s="33">
        <v>0</v>
      </c>
      <c r="W21" s="22">
        <f t="shared" si="4"/>
        <v>9190.1864</v>
      </c>
      <c r="X21" s="34">
        <v>3.29</v>
      </c>
      <c r="Y21" s="33">
        <v>2.69</v>
      </c>
      <c r="Z21" s="33">
        <v>0.99</v>
      </c>
      <c r="AA21" s="25">
        <f t="shared" si="5"/>
        <v>3.6631</v>
      </c>
      <c r="AB21" s="35">
        <v>1</v>
      </c>
      <c r="AC21" s="33">
        <v>0</v>
      </c>
      <c r="AD21" s="36">
        <v>0</v>
      </c>
      <c r="AE21" s="29">
        <f t="shared" si="6"/>
        <v>1</v>
      </c>
      <c r="AF21" s="34">
        <v>1.13</v>
      </c>
      <c r="AG21" s="31">
        <v>0.5</v>
      </c>
      <c r="AH21" s="37">
        <f t="shared" si="7"/>
        <v>62577.3892938503</v>
      </c>
      <c r="AI21" s="39"/>
      <c r="AK21" s="32">
        <v>39695</v>
      </c>
      <c r="AL21" s="21">
        <v>0.1447</v>
      </c>
      <c r="AM21" s="33">
        <v>1.6</v>
      </c>
      <c r="AN21" s="33">
        <v>0</v>
      </c>
      <c r="AO21" s="22">
        <f t="shared" si="8"/>
        <v>9190.1864</v>
      </c>
      <c r="AP21" s="34">
        <v>3.29</v>
      </c>
      <c r="AQ21" s="33">
        <v>3.11</v>
      </c>
      <c r="AR21" s="33">
        <v>0.99</v>
      </c>
      <c r="AS21" s="25">
        <f t="shared" si="9"/>
        <v>4.0789</v>
      </c>
      <c r="AT21" s="35">
        <v>1</v>
      </c>
      <c r="AU21" s="33">
        <v>0</v>
      </c>
      <c r="AV21" s="36">
        <v>0</v>
      </c>
      <c r="AW21" s="29">
        <f t="shared" si="10"/>
        <v>1</v>
      </c>
      <c r="AX21" s="34">
        <v>1.13</v>
      </c>
      <c r="AY21" s="31">
        <v>0.5</v>
      </c>
      <c r="AZ21" s="37">
        <f t="shared" si="11"/>
        <v>69680.5747019426</v>
      </c>
      <c r="BA21" s="39"/>
    </row>
    <row r="22" customHeight="1" spans="1:53">
      <c r="A22" s="32">
        <v>39695</v>
      </c>
      <c r="B22" s="27">
        <v>0.1447</v>
      </c>
      <c r="C22" s="33">
        <v>1.25</v>
      </c>
      <c r="D22" s="33">
        <v>0</v>
      </c>
      <c r="E22" s="22">
        <f t="shared" si="0"/>
        <v>7179.833125</v>
      </c>
      <c r="F22" s="41">
        <v>2.69</v>
      </c>
      <c r="G22" s="33">
        <v>2.69</v>
      </c>
      <c r="H22" s="33">
        <v>0.99</v>
      </c>
      <c r="I22" s="25">
        <f t="shared" si="1"/>
        <v>3.6631</v>
      </c>
      <c r="J22" s="35">
        <v>1</v>
      </c>
      <c r="K22" s="33">
        <v>0</v>
      </c>
      <c r="L22" s="36">
        <v>0</v>
      </c>
      <c r="M22" s="29">
        <f t="shared" si="2"/>
        <v>1</v>
      </c>
      <c r="N22" s="34">
        <v>1.13</v>
      </c>
      <c r="O22" s="31">
        <v>0.5</v>
      </c>
      <c r="P22" s="37">
        <f t="shared" si="3"/>
        <v>39972.733947677</v>
      </c>
      <c r="Q22" s="39"/>
      <c r="S22" s="32">
        <v>39695</v>
      </c>
      <c r="T22" s="27">
        <v>0.1447</v>
      </c>
      <c r="U22" s="33">
        <v>1.6</v>
      </c>
      <c r="V22" s="33">
        <v>0</v>
      </c>
      <c r="W22" s="22">
        <f t="shared" si="4"/>
        <v>9190.1864</v>
      </c>
      <c r="X22" s="41">
        <v>2.69</v>
      </c>
      <c r="Y22" s="33">
        <v>2.69</v>
      </c>
      <c r="Z22" s="33">
        <v>0.99</v>
      </c>
      <c r="AA22" s="25">
        <f t="shared" si="5"/>
        <v>3.6631</v>
      </c>
      <c r="AB22" s="35">
        <v>1</v>
      </c>
      <c r="AC22" s="33">
        <v>0</v>
      </c>
      <c r="AD22" s="36">
        <v>0</v>
      </c>
      <c r="AE22" s="29">
        <f t="shared" si="6"/>
        <v>1</v>
      </c>
      <c r="AF22" s="34">
        <v>1.13</v>
      </c>
      <c r="AG22" s="31">
        <v>0.5</v>
      </c>
      <c r="AH22" s="37">
        <f t="shared" si="7"/>
        <v>51165.0994530265</v>
      </c>
      <c r="AI22" s="39"/>
      <c r="AK22" s="32">
        <v>39695</v>
      </c>
      <c r="AL22" s="27">
        <v>0.1447</v>
      </c>
      <c r="AM22" s="33">
        <v>1.6</v>
      </c>
      <c r="AN22" s="33">
        <v>0</v>
      </c>
      <c r="AO22" s="22">
        <f t="shared" si="8"/>
        <v>9190.1864</v>
      </c>
      <c r="AP22" s="41">
        <v>2.69</v>
      </c>
      <c r="AQ22" s="33">
        <v>3.11</v>
      </c>
      <c r="AR22" s="33">
        <v>0.99</v>
      </c>
      <c r="AS22" s="25">
        <f t="shared" si="9"/>
        <v>4.0789</v>
      </c>
      <c r="AT22" s="35">
        <v>1</v>
      </c>
      <c r="AU22" s="33">
        <v>0</v>
      </c>
      <c r="AV22" s="36">
        <v>0</v>
      </c>
      <c r="AW22" s="29">
        <f t="shared" si="10"/>
        <v>1</v>
      </c>
      <c r="AX22" s="34">
        <v>1.13</v>
      </c>
      <c r="AY22" s="31">
        <v>0.5</v>
      </c>
      <c r="AZ22" s="37">
        <f t="shared" si="11"/>
        <v>56972.8711088831</v>
      </c>
      <c r="BA22" s="39"/>
    </row>
    <row r="23" customHeight="1" spans="1:53">
      <c r="A23" s="32">
        <v>39695</v>
      </c>
      <c r="B23" s="27">
        <v>0.1447</v>
      </c>
      <c r="C23" s="33">
        <v>1.25</v>
      </c>
      <c r="D23" s="33">
        <v>0</v>
      </c>
      <c r="E23" s="22">
        <f t="shared" si="0"/>
        <v>7179.833125</v>
      </c>
      <c r="F23" s="41">
        <v>2.69</v>
      </c>
      <c r="G23" s="33">
        <v>2.69</v>
      </c>
      <c r="H23" s="33">
        <v>0.99</v>
      </c>
      <c r="I23" s="25">
        <f t="shared" si="1"/>
        <v>3.6631</v>
      </c>
      <c r="J23" s="35">
        <v>1</v>
      </c>
      <c r="K23" s="33">
        <v>0</v>
      </c>
      <c r="L23" s="36">
        <v>0</v>
      </c>
      <c r="M23" s="29">
        <f t="shared" si="2"/>
        <v>1</v>
      </c>
      <c r="N23" s="34">
        <v>1.13</v>
      </c>
      <c r="O23" s="31">
        <v>0.5</v>
      </c>
      <c r="P23" s="37">
        <f t="shared" si="3"/>
        <v>39972.733947677</v>
      </c>
      <c r="Q23" s="39"/>
      <c r="S23" s="32">
        <v>39695</v>
      </c>
      <c r="T23" s="27">
        <v>0.1447</v>
      </c>
      <c r="U23" s="33">
        <v>1.6</v>
      </c>
      <c r="V23" s="33">
        <v>0</v>
      </c>
      <c r="W23" s="22">
        <f t="shared" si="4"/>
        <v>9190.1864</v>
      </c>
      <c r="X23" s="41">
        <v>2.69</v>
      </c>
      <c r="Y23" s="33">
        <v>2.69</v>
      </c>
      <c r="Z23" s="33">
        <v>0.99</v>
      </c>
      <c r="AA23" s="25">
        <f t="shared" si="5"/>
        <v>3.6631</v>
      </c>
      <c r="AB23" s="35">
        <v>1</v>
      </c>
      <c r="AC23" s="33">
        <v>0</v>
      </c>
      <c r="AD23" s="36">
        <v>0</v>
      </c>
      <c r="AE23" s="29">
        <f t="shared" si="6"/>
        <v>1</v>
      </c>
      <c r="AF23" s="34">
        <v>1.13</v>
      </c>
      <c r="AG23" s="31">
        <v>0.5</v>
      </c>
      <c r="AH23" s="37">
        <f t="shared" si="7"/>
        <v>51165.0994530265</v>
      </c>
      <c r="AI23" s="39"/>
      <c r="AK23" s="32">
        <v>39695</v>
      </c>
      <c r="AL23" s="27">
        <v>0.1447</v>
      </c>
      <c r="AM23" s="33">
        <v>1.6</v>
      </c>
      <c r="AN23" s="33">
        <v>0</v>
      </c>
      <c r="AO23" s="22">
        <f t="shared" si="8"/>
        <v>9190.1864</v>
      </c>
      <c r="AP23" s="41">
        <v>2.69</v>
      </c>
      <c r="AQ23" s="33">
        <v>3.11</v>
      </c>
      <c r="AR23" s="33">
        <v>0.99</v>
      </c>
      <c r="AS23" s="25">
        <f t="shared" si="9"/>
        <v>4.0789</v>
      </c>
      <c r="AT23" s="35">
        <v>1</v>
      </c>
      <c r="AU23" s="33">
        <v>0</v>
      </c>
      <c r="AV23" s="36">
        <v>0</v>
      </c>
      <c r="AW23" s="29">
        <f t="shared" si="10"/>
        <v>1</v>
      </c>
      <c r="AX23" s="34">
        <v>1.13</v>
      </c>
      <c r="AY23" s="31">
        <v>0.5</v>
      </c>
      <c r="AZ23" s="37">
        <f t="shared" si="11"/>
        <v>56972.8711088831</v>
      </c>
      <c r="BA23" s="39"/>
    </row>
    <row r="24" customHeight="1" spans="1:53">
      <c r="A24" s="32">
        <v>39695</v>
      </c>
      <c r="B24" s="27">
        <v>0.1447</v>
      </c>
      <c r="C24" s="33">
        <v>1.25</v>
      </c>
      <c r="D24" s="33">
        <v>0</v>
      </c>
      <c r="E24" s="22">
        <f t="shared" si="0"/>
        <v>7179.833125</v>
      </c>
      <c r="F24" s="41">
        <v>2.69</v>
      </c>
      <c r="G24" s="33">
        <v>2.69</v>
      </c>
      <c r="H24" s="33">
        <v>0.99</v>
      </c>
      <c r="I24" s="25">
        <f t="shared" si="1"/>
        <v>3.6631</v>
      </c>
      <c r="J24" s="35">
        <v>1</v>
      </c>
      <c r="K24" s="33">
        <v>0</v>
      </c>
      <c r="L24" s="36">
        <v>0</v>
      </c>
      <c r="M24" s="29">
        <f t="shared" si="2"/>
        <v>1</v>
      </c>
      <c r="N24" s="34">
        <v>1.13</v>
      </c>
      <c r="O24" s="31">
        <v>0.5</v>
      </c>
      <c r="P24" s="37">
        <f t="shared" si="3"/>
        <v>39972.733947677</v>
      </c>
      <c r="Q24" s="39"/>
      <c r="S24" s="32">
        <v>39695</v>
      </c>
      <c r="T24" s="27">
        <v>0.1447</v>
      </c>
      <c r="U24" s="33">
        <v>1.6</v>
      </c>
      <c r="V24" s="33">
        <v>0</v>
      </c>
      <c r="W24" s="22">
        <f t="shared" si="4"/>
        <v>9190.1864</v>
      </c>
      <c r="X24" s="41">
        <v>2.69</v>
      </c>
      <c r="Y24" s="33">
        <v>2.69</v>
      </c>
      <c r="Z24" s="33">
        <v>0.99</v>
      </c>
      <c r="AA24" s="25">
        <f t="shared" si="5"/>
        <v>3.6631</v>
      </c>
      <c r="AB24" s="35">
        <v>1</v>
      </c>
      <c r="AC24" s="33">
        <v>0</v>
      </c>
      <c r="AD24" s="36">
        <v>0</v>
      </c>
      <c r="AE24" s="29">
        <f t="shared" si="6"/>
        <v>1</v>
      </c>
      <c r="AF24" s="34">
        <v>1.13</v>
      </c>
      <c r="AG24" s="31">
        <v>0.5</v>
      </c>
      <c r="AH24" s="37">
        <f t="shared" si="7"/>
        <v>51165.0994530265</v>
      </c>
      <c r="AI24" s="39"/>
      <c r="AK24" s="32">
        <v>39695</v>
      </c>
      <c r="AL24" s="27">
        <v>0.1447</v>
      </c>
      <c r="AM24" s="33">
        <v>1.6</v>
      </c>
      <c r="AN24" s="33">
        <v>0</v>
      </c>
      <c r="AO24" s="22">
        <f t="shared" si="8"/>
        <v>9190.1864</v>
      </c>
      <c r="AP24" s="41">
        <v>2.69</v>
      </c>
      <c r="AQ24" s="33">
        <v>3.11</v>
      </c>
      <c r="AR24" s="33">
        <v>0.99</v>
      </c>
      <c r="AS24" s="25">
        <f t="shared" si="9"/>
        <v>4.0789</v>
      </c>
      <c r="AT24" s="35">
        <v>1</v>
      </c>
      <c r="AU24" s="33">
        <v>0</v>
      </c>
      <c r="AV24" s="36">
        <v>0</v>
      </c>
      <c r="AW24" s="29">
        <f t="shared" si="10"/>
        <v>1</v>
      </c>
      <c r="AX24" s="34">
        <v>1.13</v>
      </c>
      <c r="AY24" s="31">
        <v>0.5</v>
      </c>
      <c r="AZ24" s="37">
        <f t="shared" si="11"/>
        <v>56972.8711088831</v>
      </c>
      <c r="BA24" s="39"/>
    </row>
    <row r="25" customHeight="1" spans="1:53">
      <c r="A25" s="32">
        <v>39695</v>
      </c>
      <c r="B25" s="27">
        <v>0.1447</v>
      </c>
      <c r="C25" s="33">
        <v>1.25</v>
      </c>
      <c r="D25" s="33">
        <v>0</v>
      </c>
      <c r="E25" s="22">
        <f t="shared" si="0"/>
        <v>7179.833125</v>
      </c>
      <c r="F25" s="41">
        <v>2.69</v>
      </c>
      <c r="G25" s="33">
        <v>2.69</v>
      </c>
      <c r="H25" s="33">
        <v>0.99</v>
      </c>
      <c r="I25" s="25">
        <f t="shared" si="1"/>
        <v>3.6631</v>
      </c>
      <c r="J25" s="35">
        <v>1</v>
      </c>
      <c r="K25" s="33">
        <v>0</v>
      </c>
      <c r="L25" s="36">
        <v>0</v>
      </c>
      <c r="M25" s="29">
        <f t="shared" si="2"/>
        <v>1</v>
      </c>
      <c r="N25" s="34">
        <v>1.13</v>
      </c>
      <c r="O25" s="31">
        <v>0.5</v>
      </c>
      <c r="P25" s="37">
        <f t="shared" si="3"/>
        <v>39972.733947677</v>
      </c>
      <c r="Q25" s="39"/>
      <c r="S25" s="32">
        <v>39695</v>
      </c>
      <c r="T25" s="27">
        <v>0.1447</v>
      </c>
      <c r="U25" s="33">
        <v>1.6</v>
      </c>
      <c r="V25" s="33">
        <v>0</v>
      </c>
      <c r="W25" s="22">
        <f t="shared" si="4"/>
        <v>9190.1864</v>
      </c>
      <c r="X25" s="41">
        <v>2.69</v>
      </c>
      <c r="Y25" s="33">
        <v>2.69</v>
      </c>
      <c r="Z25" s="33">
        <v>0.99</v>
      </c>
      <c r="AA25" s="25">
        <f t="shared" si="5"/>
        <v>3.6631</v>
      </c>
      <c r="AB25" s="35">
        <v>1</v>
      </c>
      <c r="AC25" s="33">
        <v>0</v>
      </c>
      <c r="AD25" s="36">
        <v>0</v>
      </c>
      <c r="AE25" s="29">
        <f t="shared" si="6"/>
        <v>1</v>
      </c>
      <c r="AF25" s="34">
        <v>1.13</v>
      </c>
      <c r="AG25" s="31">
        <v>0.5</v>
      </c>
      <c r="AH25" s="37">
        <f t="shared" si="7"/>
        <v>51165.0994530265</v>
      </c>
      <c r="AI25" s="39"/>
      <c r="AK25" s="32">
        <v>39695</v>
      </c>
      <c r="AL25" s="27">
        <v>0.1447</v>
      </c>
      <c r="AM25" s="33">
        <v>1.6</v>
      </c>
      <c r="AN25" s="33">
        <v>0</v>
      </c>
      <c r="AO25" s="22">
        <f t="shared" si="8"/>
        <v>9190.1864</v>
      </c>
      <c r="AP25" s="41">
        <v>2.69</v>
      </c>
      <c r="AQ25" s="33">
        <v>3.11</v>
      </c>
      <c r="AR25" s="33">
        <v>0.99</v>
      </c>
      <c r="AS25" s="25">
        <f t="shared" si="9"/>
        <v>4.0789</v>
      </c>
      <c r="AT25" s="35">
        <v>1</v>
      </c>
      <c r="AU25" s="33">
        <v>0</v>
      </c>
      <c r="AV25" s="36">
        <v>0</v>
      </c>
      <c r="AW25" s="29">
        <f t="shared" si="10"/>
        <v>1</v>
      </c>
      <c r="AX25" s="34">
        <v>1.13</v>
      </c>
      <c r="AY25" s="31">
        <v>0.5</v>
      </c>
      <c r="AZ25" s="37">
        <f t="shared" si="11"/>
        <v>56972.8711088831</v>
      </c>
      <c r="BA25" s="39"/>
    </row>
    <row r="26" customHeight="1" spans="1:53">
      <c r="A26" s="32">
        <v>39695</v>
      </c>
      <c r="B26" s="27">
        <v>0.1447</v>
      </c>
      <c r="C26" s="33">
        <v>1.25</v>
      </c>
      <c r="D26" s="33">
        <v>0</v>
      </c>
      <c r="E26" s="22">
        <f t="shared" si="0"/>
        <v>7179.833125</v>
      </c>
      <c r="F26" s="41">
        <v>2.69</v>
      </c>
      <c r="G26" s="33">
        <v>2.69</v>
      </c>
      <c r="H26" s="33">
        <v>0.99</v>
      </c>
      <c r="I26" s="25">
        <f t="shared" si="1"/>
        <v>3.6631</v>
      </c>
      <c r="J26" s="35">
        <v>1</v>
      </c>
      <c r="K26" s="33">
        <v>0</v>
      </c>
      <c r="L26" s="36">
        <v>0</v>
      </c>
      <c r="M26" s="29">
        <f t="shared" si="2"/>
        <v>1</v>
      </c>
      <c r="N26" s="34">
        <v>1.13</v>
      </c>
      <c r="O26" s="31">
        <v>0.5</v>
      </c>
      <c r="P26" s="37">
        <f t="shared" si="3"/>
        <v>39972.733947677</v>
      </c>
      <c r="Q26" s="39"/>
      <c r="S26" s="32">
        <v>39695</v>
      </c>
      <c r="T26" s="27">
        <v>0.1447</v>
      </c>
      <c r="U26" s="33">
        <v>1.6</v>
      </c>
      <c r="V26" s="33">
        <v>0</v>
      </c>
      <c r="W26" s="22">
        <f t="shared" si="4"/>
        <v>9190.1864</v>
      </c>
      <c r="X26" s="41">
        <v>2.69</v>
      </c>
      <c r="Y26" s="33">
        <v>2.69</v>
      </c>
      <c r="Z26" s="33">
        <v>0.99</v>
      </c>
      <c r="AA26" s="25">
        <f t="shared" si="5"/>
        <v>3.6631</v>
      </c>
      <c r="AB26" s="35">
        <v>1</v>
      </c>
      <c r="AC26" s="33">
        <v>0</v>
      </c>
      <c r="AD26" s="36">
        <v>0</v>
      </c>
      <c r="AE26" s="29">
        <f t="shared" si="6"/>
        <v>1</v>
      </c>
      <c r="AF26" s="34">
        <v>1.13</v>
      </c>
      <c r="AG26" s="31">
        <v>0.5</v>
      </c>
      <c r="AH26" s="37">
        <f t="shared" si="7"/>
        <v>51165.0994530265</v>
      </c>
      <c r="AI26" s="39"/>
      <c r="AK26" s="32">
        <v>39695</v>
      </c>
      <c r="AL26" s="27">
        <v>0.1447</v>
      </c>
      <c r="AM26" s="33">
        <v>1.6</v>
      </c>
      <c r="AN26" s="33">
        <v>0</v>
      </c>
      <c r="AO26" s="22">
        <f t="shared" si="8"/>
        <v>9190.1864</v>
      </c>
      <c r="AP26" s="41">
        <v>2.69</v>
      </c>
      <c r="AQ26" s="33">
        <v>3.11</v>
      </c>
      <c r="AR26" s="33">
        <v>0.99</v>
      </c>
      <c r="AS26" s="25">
        <f t="shared" si="9"/>
        <v>4.0789</v>
      </c>
      <c r="AT26" s="35">
        <v>1</v>
      </c>
      <c r="AU26" s="33">
        <v>0</v>
      </c>
      <c r="AV26" s="36">
        <v>0</v>
      </c>
      <c r="AW26" s="29">
        <f t="shared" si="10"/>
        <v>1</v>
      </c>
      <c r="AX26" s="34">
        <v>1.13</v>
      </c>
      <c r="AY26" s="31">
        <v>0.5</v>
      </c>
      <c r="AZ26" s="37">
        <f t="shared" si="11"/>
        <v>56972.8711088831</v>
      </c>
      <c r="BA26" s="39"/>
    </row>
    <row r="27" customHeight="1" spans="1:53">
      <c r="A27" s="32">
        <v>39695</v>
      </c>
      <c r="B27" s="27">
        <v>0.1447</v>
      </c>
      <c r="C27" s="33">
        <v>1.25</v>
      </c>
      <c r="D27" s="33">
        <v>0</v>
      </c>
      <c r="E27" s="22">
        <f t="shared" si="0"/>
        <v>7179.833125</v>
      </c>
      <c r="F27" s="41">
        <v>2.69</v>
      </c>
      <c r="G27" s="33">
        <v>2.69</v>
      </c>
      <c r="H27" s="33">
        <v>0.99</v>
      </c>
      <c r="I27" s="25">
        <f t="shared" si="1"/>
        <v>3.6631</v>
      </c>
      <c r="J27" s="35">
        <v>1</v>
      </c>
      <c r="K27" s="33">
        <v>0</v>
      </c>
      <c r="L27" s="36">
        <v>0</v>
      </c>
      <c r="M27" s="29">
        <f t="shared" si="2"/>
        <v>1</v>
      </c>
      <c r="N27" s="34">
        <v>1.13</v>
      </c>
      <c r="O27" s="31">
        <v>0.5</v>
      </c>
      <c r="P27" s="37">
        <f t="shared" si="3"/>
        <v>39972.733947677</v>
      </c>
      <c r="Q27" s="39"/>
      <c r="S27" s="32">
        <v>39695</v>
      </c>
      <c r="T27" s="27">
        <v>0.1447</v>
      </c>
      <c r="U27" s="33">
        <v>1.6</v>
      </c>
      <c r="V27" s="33">
        <v>0</v>
      </c>
      <c r="W27" s="22">
        <f t="shared" si="4"/>
        <v>9190.1864</v>
      </c>
      <c r="X27" s="41">
        <v>2.69</v>
      </c>
      <c r="Y27" s="33">
        <v>2.69</v>
      </c>
      <c r="Z27" s="33">
        <v>0.99</v>
      </c>
      <c r="AA27" s="25">
        <f t="shared" si="5"/>
        <v>3.6631</v>
      </c>
      <c r="AB27" s="35">
        <v>1</v>
      </c>
      <c r="AC27" s="33">
        <v>0</v>
      </c>
      <c r="AD27" s="36">
        <v>0</v>
      </c>
      <c r="AE27" s="29">
        <f t="shared" si="6"/>
        <v>1</v>
      </c>
      <c r="AF27" s="34">
        <v>1.13</v>
      </c>
      <c r="AG27" s="31">
        <v>0.5</v>
      </c>
      <c r="AH27" s="37">
        <f t="shared" si="7"/>
        <v>51165.0994530265</v>
      </c>
      <c r="AI27" s="39"/>
      <c r="AK27" s="32">
        <v>39695</v>
      </c>
      <c r="AL27" s="27">
        <v>0.1447</v>
      </c>
      <c r="AM27" s="33">
        <v>1.6</v>
      </c>
      <c r="AN27" s="33">
        <v>0</v>
      </c>
      <c r="AO27" s="22">
        <f t="shared" si="8"/>
        <v>9190.1864</v>
      </c>
      <c r="AP27" s="41">
        <v>2.69</v>
      </c>
      <c r="AQ27" s="33">
        <v>3.11</v>
      </c>
      <c r="AR27" s="33">
        <v>0.99</v>
      </c>
      <c r="AS27" s="25">
        <f t="shared" si="9"/>
        <v>4.0789</v>
      </c>
      <c r="AT27" s="35">
        <v>1</v>
      </c>
      <c r="AU27" s="33">
        <v>0</v>
      </c>
      <c r="AV27" s="36">
        <v>0</v>
      </c>
      <c r="AW27" s="29">
        <f t="shared" si="10"/>
        <v>1</v>
      </c>
      <c r="AX27" s="34">
        <v>1.13</v>
      </c>
      <c r="AY27" s="31">
        <v>0.5</v>
      </c>
      <c r="AZ27" s="37">
        <f t="shared" si="11"/>
        <v>56972.8711088831</v>
      </c>
      <c r="BA27" s="39"/>
    </row>
    <row r="28" customHeight="1" spans="1:53">
      <c r="A28" s="32">
        <v>39695</v>
      </c>
      <c r="B28" s="42">
        <v>0.2316</v>
      </c>
      <c r="C28" s="33">
        <v>1</v>
      </c>
      <c r="D28" s="33">
        <v>0</v>
      </c>
      <c r="E28" s="22">
        <f t="shared" si="0"/>
        <v>9193.362</v>
      </c>
      <c r="F28" s="35">
        <v>2.87</v>
      </c>
      <c r="G28" s="33">
        <v>2.69</v>
      </c>
      <c r="H28" s="33">
        <v>0.99</v>
      </c>
      <c r="I28" s="25">
        <f t="shared" si="1"/>
        <v>3.6631</v>
      </c>
      <c r="J28" s="35">
        <v>1</v>
      </c>
      <c r="K28" s="33">
        <v>0</v>
      </c>
      <c r="L28" s="36">
        <v>0</v>
      </c>
      <c r="M28" s="29">
        <f t="shared" si="2"/>
        <v>1</v>
      </c>
      <c r="N28" s="34">
        <v>1.13</v>
      </c>
      <c r="O28" s="31">
        <v>0.5</v>
      </c>
      <c r="P28" s="37">
        <f t="shared" si="3"/>
        <v>54607.6491510944</v>
      </c>
      <c r="Q28" s="39"/>
      <c r="S28" s="32">
        <v>39695</v>
      </c>
      <c r="T28" s="42">
        <v>0.2316</v>
      </c>
      <c r="U28" s="33">
        <v>1</v>
      </c>
      <c r="V28" s="33">
        <v>0</v>
      </c>
      <c r="W28" s="22">
        <f t="shared" si="4"/>
        <v>9193.362</v>
      </c>
      <c r="X28" s="35">
        <v>2.87</v>
      </c>
      <c r="Y28" s="33">
        <v>2.69</v>
      </c>
      <c r="Z28" s="33">
        <v>0.99</v>
      </c>
      <c r="AA28" s="25">
        <f t="shared" si="5"/>
        <v>3.6631</v>
      </c>
      <c r="AB28" s="35">
        <v>1</v>
      </c>
      <c r="AC28" s="33">
        <v>0</v>
      </c>
      <c r="AD28" s="36">
        <v>0</v>
      </c>
      <c r="AE28" s="29">
        <f t="shared" si="6"/>
        <v>1</v>
      </c>
      <c r="AF28" s="34">
        <v>1.13</v>
      </c>
      <c r="AG28" s="31">
        <v>0.5</v>
      </c>
      <c r="AH28" s="37">
        <f t="shared" si="7"/>
        <v>54607.6491510944</v>
      </c>
      <c r="AI28" s="39"/>
      <c r="AK28" s="32">
        <v>39695</v>
      </c>
      <c r="AL28" s="42">
        <v>0.2316</v>
      </c>
      <c r="AM28" s="33">
        <v>1</v>
      </c>
      <c r="AN28" s="33">
        <v>0</v>
      </c>
      <c r="AO28" s="22">
        <f t="shared" si="8"/>
        <v>9193.362</v>
      </c>
      <c r="AP28" s="35">
        <v>2.87</v>
      </c>
      <c r="AQ28" s="33">
        <v>2.69</v>
      </c>
      <c r="AR28" s="33">
        <v>0.99</v>
      </c>
      <c r="AS28" s="25">
        <f t="shared" si="9"/>
        <v>3.6631</v>
      </c>
      <c r="AT28" s="35">
        <v>1</v>
      </c>
      <c r="AU28" s="33">
        <v>0</v>
      </c>
      <c r="AV28" s="36">
        <v>0</v>
      </c>
      <c r="AW28" s="29">
        <f t="shared" si="10"/>
        <v>1</v>
      </c>
      <c r="AX28" s="34">
        <v>1.13</v>
      </c>
      <c r="AY28" s="31">
        <v>0.5</v>
      </c>
      <c r="AZ28" s="37">
        <f t="shared" si="11"/>
        <v>54607.6491510944</v>
      </c>
      <c r="BA28" s="39"/>
    </row>
    <row r="29" customHeight="1" spans="1:53">
      <c r="A29" s="32">
        <v>39695</v>
      </c>
      <c r="B29" s="42">
        <v>0.401</v>
      </c>
      <c r="C29" s="33">
        <v>1</v>
      </c>
      <c r="D29" s="33">
        <v>0</v>
      </c>
      <c r="E29" s="22">
        <f t="shared" si="0"/>
        <v>15917.695</v>
      </c>
      <c r="F29" s="35">
        <v>2.87</v>
      </c>
      <c r="G29" s="33">
        <v>2.69</v>
      </c>
      <c r="H29" s="33">
        <v>0.99</v>
      </c>
      <c r="I29" s="25">
        <f t="shared" si="1"/>
        <v>3.6631</v>
      </c>
      <c r="J29" s="35">
        <v>1</v>
      </c>
      <c r="K29" s="33">
        <v>0</v>
      </c>
      <c r="L29" s="36">
        <v>0</v>
      </c>
      <c r="M29" s="29">
        <f t="shared" si="2"/>
        <v>1</v>
      </c>
      <c r="N29" s="34">
        <v>1.13</v>
      </c>
      <c r="O29" s="31">
        <v>0.5</v>
      </c>
      <c r="P29" s="37">
        <f t="shared" si="3"/>
        <v>94549.5134265495</v>
      </c>
      <c r="Q29" s="39"/>
      <c r="S29" s="32">
        <v>39695</v>
      </c>
      <c r="T29" s="42">
        <v>0.401</v>
      </c>
      <c r="U29" s="33">
        <v>1</v>
      </c>
      <c r="V29" s="33">
        <v>0</v>
      </c>
      <c r="W29" s="22">
        <f t="shared" si="4"/>
        <v>15917.695</v>
      </c>
      <c r="X29" s="35">
        <v>2.87</v>
      </c>
      <c r="Y29" s="33">
        <v>2.69</v>
      </c>
      <c r="Z29" s="33">
        <v>0.99</v>
      </c>
      <c r="AA29" s="25">
        <f t="shared" si="5"/>
        <v>3.6631</v>
      </c>
      <c r="AB29" s="35">
        <v>1</v>
      </c>
      <c r="AC29" s="33">
        <v>0</v>
      </c>
      <c r="AD29" s="36">
        <v>0</v>
      </c>
      <c r="AE29" s="29">
        <f t="shared" si="6"/>
        <v>1</v>
      </c>
      <c r="AF29" s="34">
        <v>1.13</v>
      </c>
      <c r="AG29" s="31">
        <v>0.5</v>
      </c>
      <c r="AH29" s="37">
        <f t="shared" si="7"/>
        <v>94549.5134265495</v>
      </c>
      <c r="AI29" s="39"/>
      <c r="AK29" s="32">
        <v>39695</v>
      </c>
      <c r="AL29" s="42">
        <v>0.401</v>
      </c>
      <c r="AM29" s="33">
        <v>1</v>
      </c>
      <c r="AN29" s="33">
        <v>0</v>
      </c>
      <c r="AO29" s="22">
        <f t="shared" si="8"/>
        <v>15917.695</v>
      </c>
      <c r="AP29" s="35">
        <v>2.87</v>
      </c>
      <c r="AQ29" s="33">
        <v>2.69</v>
      </c>
      <c r="AR29" s="33">
        <v>0.99</v>
      </c>
      <c r="AS29" s="25">
        <f t="shared" si="9"/>
        <v>3.6631</v>
      </c>
      <c r="AT29" s="35">
        <v>1</v>
      </c>
      <c r="AU29" s="33">
        <v>0</v>
      </c>
      <c r="AV29" s="36">
        <v>0</v>
      </c>
      <c r="AW29" s="29">
        <f t="shared" si="10"/>
        <v>1</v>
      </c>
      <c r="AX29" s="34">
        <v>1.13</v>
      </c>
      <c r="AY29" s="31">
        <v>0.5</v>
      </c>
      <c r="AZ29" s="37">
        <f t="shared" si="11"/>
        <v>94549.5134265495</v>
      </c>
      <c r="BA29" s="39"/>
    </row>
    <row r="30" customHeight="1" spans="1:53">
      <c r="A30" s="32">
        <v>39695</v>
      </c>
      <c r="B30" s="42">
        <v>0.1639</v>
      </c>
      <c r="C30" s="33">
        <v>1</v>
      </c>
      <c r="D30" s="33">
        <v>0</v>
      </c>
      <c r="E30" s="22">
        <f t="shared" si="0"/>
        <v>6506.0105</v>
      </c>
      <c r="F30" s="35">
        <v>2.87</v>
      </c>
      <c r="G30" s="33">
        <v>2.69</v>
      </c>
      <c r="H30" s="33">
        <v>0.99</v>
      </c>
      <c r="I30" s="25">
        <f t="shared" si="1"/>
        <v>3.6631</v>
      </c>
      <c r="J30" s="35">
        <v>1</v>
      </c>
      <c r="K30" s="33">
        <v>0</v>
      </c>
      <c r="L30" s="36">
        <v>0</v>
      </c>
      <c r="M30" s="29">
        <f t="shared" si="2"/>
        <v>1</v>
      </c>
      <c r="N30" s="34">
        <v>1.13</v>
      </c>
      <c r="O30" s="31">
        <v>0.5</v>
      </c>
      <c r="P30" s="37">
        <f t="shared" si="3"/>
        <v>38645.0505002779</v>
      </c>
      <c r="Q30" s="39"/>
      <c r="S30" s="32">
        <v>39695</v>
      </c>
      <c r="T30" s="42">
        <v>0.1639</v>
      </c>
      <c r="U30" s="33">
        <v>1</v>
      </c>
      <c r="V30" s="33">
        <v>0</v>
      </c>
      <c r="W30" s="22">
        <f t="shared" si="4"/>
        <v>6506.0105</v>
      </c>
      <c r="X30" s="35">
        <v>2.87</v>
      </c>
      <c r="Y30" s="33">
        <v>2.69</v>
      </c>
      <c r="Z30" s="33">
        <v>0.99</v>
      </c>
      <c r="AA30" s="25">
        <f t="shared" si="5"/>
        <v>3.6631</v>
      </c>
      <c r="AB30" s="35">
        <v>1</v>
      </c>
      <c r="AC30" s="33">
        <v>0</v>
      </c>
      <c r="AD30" s="36">
        <v>0</v>
      </c>
      <c r="AE30" s="29">
        <f t="shared" si="6"/>
        <v>1</v>
      </c>
      <c r="AF30" s="34">
        <v>1.13</v>
      </c>
      <c r="AG30" s="31">
        <v>0.5</v>
      </c>
      <c r="AH30" s="37">
        <f t="shared" si="7"/>
        <v>38645.0505002779</v>
      </c>
      <c r="AI30" s="39"/>
      <c r="AK30" s="32">
        <v>39695</v>
      </c>
      <c r="AL30" s="42">
        <v>0.1639</v>
      </c>
      <c r="AM30" s="33">
        <v>1</v>
      </c>
      <c r="AN30" s="33">
        <v>0</v>
      </c>
      <c r="AO30" s="22">
        <f t="shared" si="8"/>
        <v>6506.0105</v>
      </c>
      <c r="AP30" s="35">
        <v>2.87</v>
      </c>
      <c r="AQ30" s="33">
        <v>2.69</v>
      </c>
      <c r="AR30" s="33">
        <v>0.99</v>
      </c>
      <c r="AS30" s="25">
        <f t="shared" si="9"/>
        <v>3.6631</v>
      </c>
      <c r="AT30" s="35">
        <v>1</v>
      </c>
      <c r="AU30" s="33">
        <v>0</v>
      </c>
      <c r="AV30" s="36">
        <v>0</v>
      </c>
      <c r="AW30" s="29">
        <f t="shared" si="10"/>
        <v>1</v>
      </c>
      <c r="AX30" s="34">
        <v>1.13</v>
      </c>
      <c r="AY30" s="31">
        <v>0.5</v>
      </c>
      <c r="AZ30" s="37">
        <f t="shared" si="11"/>
        <v>38645.0505002779</v>
      </c>
      <c r="BA30" s="39"/>
    </row>
    <row r="31" customHeight="1" spans="1:53">
      <c r="A31" s="32">
        <v>39695</v>
      </c>
      <c r="B31" s="42">
        <v>0.1639</v>
      </c>
      <c r="C31" s="33">
        <v>1</v>
      </c>
      <c r="D31" s="33">
        <v>0</v>
      </c>
      <c r="E31" s="22">
        <f t="shared" si="0"/>
        <v>6506.0105</v>
      </c>
      <c r="F31" s="35">
        <v>2.87</v>
      </c>
      <c r="G31" s="33">
        <v>2.69</v>
      </c>
      <c r="H31" s="33">
        <v>0.99</v>
      </c>
      <c r="I31" s="25">
        <f t="shared" si="1"/>
        <v>3.6631</v>
      </c>
      <c r="J31" s="35">
        <v>1</v>
      </c>
      <c r="K31" s="33">
        <v>0</v>
      </c>
      <c r="L31" s="36">
        <v>0</v>
      </c>
      <c r="M31" s="29">
        <f t="shared" si="2"/>
        <v>1</v>
      </c>
      <c r="N31" s="34">
        <v>1.13</v>
      </c>
      <c r="O31" s="31">
        <v>0.5</v>
      </c>
      <c r="P31" s="37">
        <f t="shared" si="3"/>
        <v>38645.0505002779</v>
      </c>
      <c r="Q31" s="39"/>
      <c r="S31" s="32">
        <v>39695</v>
      </c>
      <c r="T31" s="42">
        <v>0.1639</v>
      </c>
      <c r="U31" s="33">
        <v>1</v>
      </c>
      <c r="V31" s="33">
        <v>0</v>
      </c>
      <c r="W31" s="22">
        <f t="shared" si="4"/>
        <v>6506.0105</v>
      </c>
      <c r="X31" s="35">
        <v>2.87</v>
      </c>
      <c r="Y31" s="33">
        <v>2.69</v>
      </c>
      <c r="Z31" s="33">
        <v>0.99</v>
      </c>
      <c r="AA31" s="25">
        <f t="shared" si="5"/>
        <v>3.6631</v>
      </c>
      <c r="AB31" s="35">
        <v>1</v>
      </c>
      <c r="AC31" s="33">
        <v>0</v>
      </c>
      <c r="AD31" s="36">
        <v>0</v>
      </c>
      <c r="AE31" s="29">
        <f t="shared" si="6"/>
        <v>1</v>
      </c>
      <c r="AF31" s="34">
        <v>1.13</v>
      </c>
      <c r="AG31" s="31">
        <v>0.5</v>
      </c>
      <c r="AH31" s="37">
        <f t="shared" si="7"/>
        <v>38645.0505002779</v>
      </c>
      <c r="AI31" s="39"/>
      <c r="AK31" s="32">
        <v>39695</v>
      </c>
      <c r="AL31" s="42">
        <v>0.1639</v>
      </c>
      <c r="AM31" s="33">
        <v>1</v>
      </c>
      <c r="AN31" s="33">
        <v>0</v>
      </c>
      <c r="AO31" s="22">
        <f t="shared" si="8"/>
        <v>6506.0105</v>
      </c>
      <c r="AP31" s="35">
        <v>2.87</v>
      </c>
      <c r="AQ31" s="33">
        <v>2.69</v>
      </c>
      <c r="AR31" s="33">
        <v>0.99</v>
      </c>
      <c r="AS31" s="25">
        <f t="shared" si="9"/>
        <v>3.6631</v>
      </c>
      <c r="AT31" s="35">
        <v>1</v>
      </c>
      <c r="AU31" s="33">
        <v>0</v>
      </c>
      <c r="AV31" s="36">
        <v>0</v>
      </c>
      <c r="AW31" s="29">
        <f t="shared" si="10"/>
        <v>1</v>
      </c>
      <c r="AX31" s="34">
        <v>1.13</v>
      </c>
      <c r="AY31" s="31">
        <v>0.5</v>
      </c>
      <c r="AZ31" s="37">
        <f t="shared" si="11"/>
        <v>38645.0505002779</v>
      </c>
      <c r="BA31" s="39"/>
    </row>
    <row r="32" customHeight="1" spans="1:53">
      <c r="A32" s="43" t="s">
        <v>38</v>
      </c>
      <c r="B32" s="44"/>
      <c r="C32" s="44"/>
      <c r="D32" s="44"/>
      <c r="E32" s="44"/>
      <c r="F32" s="44"/>
      <c r="G32" s="44"/>
      <c r="H32" s="45">
        <f>SUM(P4:P31)</f>
        <v>1346278.20420903</v>
      </c>
      <c r="I32" s="46"/>
      <c r="J32" s="46"/>
      <c r="K32" s="46"/>
      <c r="L32" s="46"/>
      <c r="M32" s="46"/>
      <c r="N32" s="46"/>
      <c r="O32" s="46"/>
      <c r="P32" s="47"/>
      <c r="Q32" s="48"/>
      <c r="S32" s="43" t="s">
        <v>39</v>
      </c>
      <c r="T32" s="44"/>
      <c r="U32" s="44"/>
      <c r="V32" s="44"/>
      <c r="W32" s="44"/>
      <c r="X32" s="44"/>
      <c r="Y32" s="44"/>
      <c r="Z32" s="45">
        <f>SUM(AH4:AH31)</f>
        <v>1659830.86758566</v>
      </c>
      <c r="AA32" s="46"/>
      <c r="AB32" s="46"/>
      <c r="AC32" s="46"/>
      <c r="AD32" s="46"/>
      <c r="AE32" s="46"/>
      <c r="AF32" s="46"/>
      <c r="AG32" s="46"/>
      <c r="AH32" s="47"/>
      <c r="AI32" s="48"/>
      <c r="AK32" s="43" t="s">
        <v>40</v>
      </c>
      <c r="AL32" s="44"/>
      <c r="AM32" s="44"/>
      <c r="AN32" s="44"/>
      <c r="AO32" s="44"/>
      <c r="AP32" s="44"/>
      <c r="AQ32" s="44"/>
      <c r="AR32" s="45">
        <f>SUM(AZ4:AZ31)</f>
        <v>1822534.83486646</v>
      </c>
      <c r="AS32" s="46"/>
      <c r="AT32" s="46"/>
      <c r="AU32" s="46"/>
      <c r="AV32" s="46"/>
      <c r="AW32" s="46"/>
      <c r="AX32" s="46"/>
      <c r="AY32" s="46"/>
      <c r="AZ32" s="47"/>
      <c r="BA32" s="48"/>
    </row>
    <row r="33" customHeight="1" spans="1:53">
      <c r="A33" s="49"/>
      <c r="B33" s="49"/>
      <c r="C33" s="49"/>
      <c r="D33" s="49"/>
      <c r="E33" s="49"/>
      <c r="F33" s="49"/>
      <c r="G33" s="49"/>
      <c r="H33" s="50"/>
      <c r="I33" s="51"/>
      <c r="J33" s="51"/>
      <c r="K33" s="51"/>
      <c r="L33" s="51"/>
      <c r="M33" s="51"/>
      <c r="N33" s="51"/>
      <c r="O33" s="51"/>
      <c r="P33" s="51"/>
      <c r="Q33" s="48"/>
      <c r="S33" s="49"/>
      <c r="T33" s="49"/>
      <c r="U33" s="49"/>
      <c r="V33" s="49"/>
      <c r="W33" s="49"/>
      <c r="X33" s="49"/>
      <c r="Y33" s="49"/>
      <c r="Z33" s="50"/>
      <c r="AA33" s="51"/>
      <c r="AB33" s="51"/>
      <c r="AC33" s="51"/>
      <c r="AD33" s="51"/>
      <c r="AE33" s="51"/>
      <c r="AF33" s="51"/>
      <c r="AG33" s="51"/>
      <c r="AH33" s="51"/>
      <c r="AI33" s="48"/>
      <c r="AK33" s="49"/>
      <c r="AL33" s="49"/>
      <c r="AM33" s="49"/>
      <c r="AN33" s="49"/>
      <c r="AO33" s="49"/>
      <c r="AP33" s="49"/>
      <c r="AQ33" s="49"/>
      <c r="AR33" s="50"/>
      <c r="AS33" s="51"/>
      <c r="AT33" s="51"/>
      <c r="AU33" s="51"/>
      <c r="AV33" s="51"/>
      <c r="AW33" s="51"/>
      <c r="AX33" s="51"/>
      <c r="AY33" s="51"/>
      <c r="AZ33" s="51"/>
      <c r="BA33" s="48"/>
    </row>
    <row r="34" customHeight="1" spans="1:53">
      <c r="A34" s="49"/>
      <c r="B34" s="49"/>
      <c r="C34" s="49"/>
      <c r="D34" s="49"/>
      <c r="E34" s="49"/>
      <c r="F34" s="49"/>
      <c r="G34" s="49"/>
      <c r="H34" s="52"/>
      <c r="I34" s="53"/>
      <c r="J34" s="53"/>
      <c r="K34" s="53"/>
      <c r="L34" s="53"/>
      <c r="M34" s="53"/>
      <c r="N34" s="53"/>
      <c r="O34" s="53"/>
      <c r="P34" s="53"/>
      <c r="Q34" s="54"/>
      <c r="S34" s="49"/>
      <c r="T34" s="49"/>
      <c r="U34" s="49"/>
      <c r="V34" s="49"/>
      <c r="W34" s="49"/>
      <c r="X34" s="49"/>
      <c r="Y34" s="49"/>
      <c r="Z34" s="52"/>
      <c r="AA34" s="53"/>
      <c r="AB34" s="53"/>
      <c r="AC34" s="53"/>
      <c r="AD34" s="53"/>
      <c r="AE34" s="53"/>
      <c r="AF34" s="53"/>
      <c r="AG34" s="53"/>
      <c r="AH34" s="53"/>
      <c r="AI34" s="54"/>
      <c r="AK34" s="49"/>
      <c r="AL34" s="49"/>
      <c r="AM34" s="49"/>
      <c r="AN34" s="49"/>
      <c r="AO34" s="49"/>
      <c r="AP34" s="49"/>
      <c r="AQ34" s="49"/>
      <c r="AR34" s="52"/>
      <c r="AS34" s="53"/>
      <c r="AT34" s="53"/>
      <c r="AU34" s="53"/>
      <c r="AV34" s="53"/>
      <c r="AW34" s="53"/>
      <c r="AX34" s="53"/>
      <c r="AY34" s="53"/>
      <c r="AZ34" s="53"/>
      <c r="BA34" s="54"/>
    </row>
    <row r="36" customHeight="1" spans="1:53">
      <c r="A36" s="2" t="s">
        <v>13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4"/>
      <c r="Q36" s="5"/>
    </row>
    <row r="37" customHeight="1" spans="1:53">
      <c r="A37" s="6" t="s">
        <v>14</v>
      </c>
      <c r="B37" s="7"/>
      <c r="C37" s="7"/>
      <c r="D37" s="7"/>
      <c r="E37" s="8"/>
      <c r="F37" s="9" t="s">
        <v>15</v>
      </c>
      <c r="G37" s="10"/>
      <c r="H37" s="10"/>
      <c r="I37" s="11"/>
      <c r="J37" s="12" t="s">
        <v>16</v>
      </c>
      <c r="K37" s="13"/>
      <c r="L37" s="14"/>
      <c r="M37" s="15"/>
      <c r="N37" s="16" t="s">
        <v>17</v>
      </c>
      <c r="O37" s="17"/>
      <c r="P37" s="18" t="s">
        <v>18</v>
      </c>
      <c r="Q37" s="19" t="s">
        <v>19</v>
      </c>
    </row>
    <row r="38" customHeight="1" spans="1:53">
      <c r="A38" s="20" t="s">
        <v>20</v>
      </c>
      <c r="B38" s="21" t="s">
        <v>21</v>
      </c>
      <c r="C38" s="21" t="s">
        <v>22</v>
      </c>
      <c r="D38" s="21" t="s">
        <v>23</v>
      </c>
      <c r="E38" s="22" t="s">
        <v>14</v>
      </c>
      <c r="F38" s="23" t="s">
        <v>24</v>
      </c>
      <c r="G38" s="24" t="s">
        <v>25</v>
      </c>
      <c r="H38" s="24" t="s">
        <v>26</v>
      </c>
      <c r="I38" s="25" t="s">
        <v>27</v>
      </c>
      <c r="J38" s="26" t="s">
        <v>28</v>
      </c>
      <c r="K38" s="27" t="s">
        <v>29</v>
      </c>
      <c r="L38" s="28" t="s">
        <v>30</v>
      </c>
      <c r="M38" s="29" t="s">
        <v>31</v>
      </c>
      <c r="N38" s="30" t="s">
        <v>32</v>
      </c>
      <c r="O38" s="31" t="s">
        <v>33</v>
      </c>
      <c r="P38" s="18"/>
      <c r="Q38" s="19"/>
    </row>
    <row r="39" customHeight="1" spans="1:53">
      <c r="A39" s="32">
        <v>37170</v>
      </c>
      <c r="B39" s="21">
        <v>0.058</v>
      </c>
      <c r="C39" s="33">
        <v>1.4</v>
      </c>
      <c r="D39" s="33">
        <v>0</v>
      </c>
      <c r="E39" s="22">
        <f t="shared" ref="E39:E69" si="12">A39*B39*C39+D39</f>
        <v>3018.204</v>
      </c>
      <c r="F39" s="34">
        <v>2.97</v>
      </c>
      <c r="G39" s="33">
        <v>1.54</v>
      </c>
      <c r="H39" s="33">
        <v>0.76</v>
      </c>
      <c r="I39" s="25">
        <f t="shared" ref="I39:I69" si="13">G39*H39+1</f>
        <v>2.1704</v>
      </c>
      <c r="J39" s="35">
        <v>1</v>
      </c>
      <c r="K39" s="33">
        <v>0</v>
      </c>
      <c r="L39" s="36">
        <v>0</v>
      </c>
      <c r="M39" s="29">
        <f t="shared" ref="M39:M69" si="14">1+2.78*K39/(K39+1400)+L39</f>
        <v>1</v>
      </c>
      <c r="N39" s="34">
        <v>1.13</v>
      </c>
      <c r="O39" s="31">
        <v>0.5</v>
      </c>
      <c r="P39" s="37">
        <f t="shared" ref="P39:P69" si="15">E39*F39*I39*J39*(M39)*N39*O39</f>
        <v>10992.4188510629</v>
      </c>
      <c r="Q39" s="38"/>
    </row>
    <row r="40" customHeight="1" spans="1:53">
      <c r="A40" s="32">
        <v>37170</v>
      </c>
      <c r="B40" s="21">
        <v>0.058</v>
      </c>
      <c r="C40" s="33">
        <v>1.4</v>
      </c>
      <c r="D40" s="33">
        <v>0</v>
      </c>
      <c r="E40" s="22">
        <f t="shared" si="12"/>
        <v>3018.204</v>
      </c>
      <c r="F40" s="34">
        <v>2.97</v>
      </c>
      <c r="G40" s="33">
        <v>1.54</v>
      </c>
      <c r="H40" s="33">
        <v>0.76</v>
      </c>
      <c r="I40" s="25">
        <f t="shared" si="13"/>
        <v>2.1704</v>
      </c>
      <c r="J40" s="35">
        <v>1</v>
      </c>
      <c r="K40" s="33">
        <v>0</v>
      </c>
      <c r="L40" s="36">
        <v>0</v>
      </c>
      <c r="M40" s="29">
        <f t="shared" si="14"/>
        <v>1</v>
      </c>
      <c r="N40" s="34">
        <v>1.13</v>
      </c>
      <c r="O40" s="31">
        <v>0.5</v>
      </c>
      <c r="P40" s="37">
        <f t="shared" si="15"/>
        <v>10992.4188510629</v>
      </c>
      <c r="Q40" s="39"/>
    </row>
    <row r="41" customHeight="1" spans="1:53">
      <c r="A41" s="32">
        <v>37170</v>
      </c>
      <c r="B41" s="21">
        <v>0.058</v>
      </c>
      <c r="C41" s="33">
        <v>1.4</v>
      </c>
      <c r="D41" s="33">
        <v>0</v>
      </c>
      <c r="E41" s="22">
        <f t="shared" si="12"/>
        <v>3018.204</v>
      </c>
      <c r="F41" s="34">
        <v>2.97</v>
      </c>
      <c r="G41" s="33">
        <v>1.54</v>
      </c>
      <c r="H41" s="33">
        <v>0.76</v>
      </c>
      <c r="I41" s="25">
        <f t="shared" si="13"/>
        <v>2.1704</v>
      </c>
      <c r="J41" s="35">
        <v>1</v>
      </c>
      <c r="K41" s="33">
        <v>0</v>
      </c>
      <c r="L41" s="36">
        <v>0</v>
      </c>
      <c r="M41" s="29">
        <f t="shared" si="14"/>
        <v>1</v>
      </c>
      <c r="N41" s="34">
        <v>1.13</v>
      </c>
      <c r="O41" s="31">
        <v>0.5</v>
      </c>
      <c r="P41" s="37">
        <f t="shared" si="15"/>
        <v>10992.4188510629</v>
      </c>
      <c r="Q41" s="39"/>
    </row>
    <row r="42" customHeight="1" spans="1:53">
      <c r="A42" s="32">
        <v>37170</v>
      </c>
      <c r="B42" s="21">
        <v>0.058</v>
      </c>
      <c r="C42" s="33">
        <v>1.4</v>
      </c>
      <c r="D42" s="33">
        <v>0</v>
      </c>
      <c r="E42" s="22">
        <f t="shared" si="12"/>
        <v>3018.204</v>
      </c>
      <c r="F42" s="34">
        <v>2.97</v>
      </c>
      <c r="G42" s="33">
        <v>1.54</v>
      </c>
      <c r="H42" s="33">
        <v>0.76</v>
      </c>
      <c r="I42" s="25">
        <f t="shared" si="13"/>
        <v>2.1704</v>
      </c>
      <c r="J42" s="35">
        <v>1</v>
      </c>
      <c r="K42" s="33">
        <v>0</v>
      </c>
      <c r="L42" s="36">
        <v>0</v>
      </c>
      <c r="M42" s="29">
        <f t="shared" si="14"/>
        <v>1</v>
      </c>
      <c r="N42" s="34">
        <v>1.13</v>
      </c>
      <c r="O42" s="31">
        <v>0.5</v>
      </c>
      <c r="P42" s="37">
        <f t="shared" si="15"/>
        <v>10992.4188510629</v>
      </c>
      <c r="Q42" s="39"/>
    </row>
    <row r="43" customHeight="1" spans="1:53">
      <c r="A43" s="32">
        <v>37170</v>
      </c>
      <c r="B43" s="21">
        <v>0.058</v>
      </c>
      <c r="C43" s="33">
        <v>1.4</v>
      </c>
      <c r="D43" s="33">
        <v>0</v>
      </c>
      <c r="E43" s="22">
        <f t="shared" si="12"/>
        <v>3018.204</v>
      </c>
      <c r="F43" s="34">
        <v>2.97</v>
      </c>
      <c r="G43" s="33">
        <v>1.54</v>
      </c>
      <c r="H43" s="33">
        <v>0.76</v>
      </c>
      <c r="I43" s="25">
        <f t="shared" si="13"/>
        <v>2.1704</v>
      </c>
      <c r="J43" s="35">
        <v>1</v>
      </c>
      <c r="K43" s="33">
        <v>0</v>
      </c>
      <c r="L43" s="36">
        <v>0</v>
      </c>
      <c r="M43" s="29">
        <f t="shared" si="14"/>
        <v>1</v>
      </c>
      <c r="N43" s="34">
        <v>1.13</v>
      </c>
      <c r="O43" s="31">
        <v>0.5</v>
      </c>
      <c r="P43" s="37">
        <f t="shared" si="15"/>
        <v>10992.4188510629</v>
      </c>
      <c r="Q43" s="39"/>
    </row>
    <row r="44" customHeight="1" spans="1:53">
      <c r="A44" s="32">
        <v>37170</v>
      </c>
      <c r="B44" s="21">
        <v>0.058</v>
      </c>
      <c r="C44" s="33">
        <v>1.4</v>
      </c>
      <c r="D44" s="33">
        <v>0</v>
      </c>
      <c r="E44" s="22">
        <f t="shared" si="12"/>
        <v>3018.204</v>
      </c>
      <c r="F44" s="34">
        <v>2.97</v>
      </c>
      <c r="G44" s="33">
        <v>1.54</v>
      </c>
      <c r="H44" s="33">
        <v>0.76</v>
      </c>
      <c r="I44" s="25">
        <f t="shared" si="13"/>
        <v>2.1704</v>
      </c>
      <c r="J44" s="35">
        <v>1</v>
      </c>
      <c r="K44" s="33">
        <v>0</v>
      </c>
      <c r="L44" s="36">
        <v>0</v>
      </c>
      <c r="M44" s="29">
        <f t="shared" si="14"/>
        <v>1</v>
      </c>
      <c r="N44" s="34">
        <v>1.13</v>
      </c>
      <c r="O44" s="31">
        <v>0.5</v>
      </c>
      <c r="P44" s="37">
        <f t="shared" si="15"/>
        <v>10992.4188510629</v>
      </c>
      <c r="Q44" s="39"/>
    </row>
    <row r="45" customHeight="1" spans="1:53">
      <c r="A45" s="32">
        <v>37170</v>
      </c>
      <c r="B45" s="21">
        <v>0.058</v>
      </c>
      <c r="C45" s="33">
        <v>1.4</v>
      </c>
      <c r="D45" s="33">
        <v>0</v>
      </c>
      <c r="E45" s="22">
        <f t="shared" si="12"/>
        <v>3018.204</v>
      </c>
      <c r="F45" s="34">
        <v>2.97</v>
      </c>
      <c r="G45" s="33">
        <v>1.54</v>
      </c>
      <c r="H45" s="33">
        <v>0.76</v>
      </c>
      <c r="I45" s="25">
        <f t="shared" si="13"/>
        <v>2.1704</v>
      </c>
      <c r="J45" s="35">
        <v>1</v>
      </c>
      <c r="K45" s="33">
        <v>0</v>
      </c>
      <c r="L45" s="36">
        <v>0</v>
      </c>
      <c r="M45" s="29">
        <f t="shared" si="14"/>
        <v>1</v>
      </c>
      <c r="N45" s="34">
        <v>1.13</v>
      </c>
      <c r="O45" s="31">
        <v>0.5</v>
      </c>
      <c r="P45" s="37">
        <f t="shared" si="15"/>
        <v>10992.4188510629</v>
      </c>
      <c r="Q45" s="39"/>
    </row>
    <row r="46" customHeight="1" spans="1:53">
      <c r="A46" s="32">
        <v>37170</v>
      </c>
      <c r="B46" s="21">
        <v>0.058</v>
      </c>
      <c r="C46" s="33">
        <v>1.4</v>
      </c>
      <c r="D46" s="33">
        <v>0</v>
      </c>
      <c r="E46" s="22">
        <f t="shared" si="12"/>
        <v>3018.204</v>
      </c>
      <c r="F46" s="34">
        <v>2.97</v>
      </c>
      <c r="G46" s="33">
        <v>1.54</v>
      </c>
      <c r="H46" s="33">
        <v>0.76</v>
      </c>
      <c r="I46" s="25">
        <f t="shared" si="13"/>
        <v>2.1704</v>
      </c>
      <c r="J46" s="35">
        <v>1</v>
      </c>
      <c r="K46" s="33">
        <v>0</v>
      </c>
      <c r="L46" s="36">
        <v>0</v>
      </c>
      <c r="M46" s="29">
        <f t="shared" si="14"/>
        <v>1</v>
      </c>
      <c r="N46" s="34">
        <v>1.13</v>
      </c>
      <c r="O46" s="31">
        <v>0.5</v>
      </c>
      <c r="P46" s="37">
        <f t="shared" si="15"/>
        <v>10992.4188510629</v>
      </c>
      <c r="Q46" s="39"/>
    </row>
    <row r="47" customHeight="1" spans="1:53">
      <c r="A47" s="32">
        <v>37170</v>
      </c>
      <c r="B47" s="21">
        <v>0.058</v>
      </c>
      <c r="C47" s="33">
        <v>1.4</v>
      </c>
      <c r="D47" s="33">
        <v>0</v>
      </c>
      <c r="E47" s="22">
        <f t="shared" si="12"/>
        <v>3018.204</v>
      </c>
      <c r="F47" s="34">
        <v>2.97</v>
      </c>
      <c r="G47" s="33">
        <v>1.54</v>
      </c>
      <c r="H47" s="33">
        <v>0.76</v>
      </c>
      <c r="I47" s="25">
        <f t="shared" si="13"/>
        <v>2.1704</v>
      </c>
      <c r="J47" s="35">
        <v>1</v>
      </c>
      <c r="K47" s="33">
        <v>0</v>
      </c>
      <c r="L47" s="36">
        <v>0</v>
      </c>
      <c r="M47" s="29">
        <f t="shared" si="14"/>
        <v>1</v>
      </c>
      <c r="N47" s="34">
        <v>1.13</v>
      </c>
      <c r="O47" s="31">
        <v>0.5</v>
      </c>
      <c r="P47" s="37">
        <f t="shared" si="15"/>
        <v>10992.4188510629</v>
      </c>
      <c r="Q47" s="39"/>
    </row>
    <row r="48" customHeight="1" spans="1:53">
      <c r="A48" s="32">
        <v>37170</v>
      </c>
      <c r="B48" s="21">
        <v>0.058</v>
      </c>
      <c r="C48" s="33">
        <v>1.4</v>
      </c>
      <c r="D48" s="33">
        <v>0</v>
      </c>
      <c r="E48" s="22">
        <f t="shared" si="12"/>
        <v>3018.204</v>
      </c>
      <c r="F48" s="34">
        <v>2.97</v>
      </c>
      <c r="G48" s="33">
        <v>1.54</v>
      </c>
      <c r="H48" s="33">
        <v>0.76</v>
      </c>
      <c r="I48" s="25">
        <f t="shared" si="13"/>
        <v>2.1704</v>
      </c>
      <c r="J48" s="35">
        <v>1</v>
      </c>
      <c r="K48" s="33">
        <v>0</v>
      </c>
      <c r="L48" s="36">
        <v>0</v>
      </c>
      <c r="M48" s="29">
        <f t="shared" si="14"/>
        <v>1</v>
      </c>
      <c r="N48" s="34">
        <v>1.13</v>
      </c>
      <c r="O48" s="31">
        <v>0.5</v>
      </c>
      <c r="P48" s="37">
        <f t="shared" si="15"/>
        <v>10992.4188510629</v>
      </c>
      <c r="Q48" s="39"/>
    </row>
    <row r="49" customHeight="1" spans="1:17">
      <c r="A49" s="32">
        <v>37170</v>
      </c>
      <c r="B49" s="21">
        <v>0.058</v>
      </c>
      <c r="C49" s="33">
        <v>1.4</v>
      </c>
      <c r="D49" s="33">
        <v>0</v>
      </c>
      <c r="E49" s="22">
        <f t="shared" si="12"/>
        <v>3018.204</v>
      </c>
      <c r="F49" s="34">
        <v>2.97</v>
      </c>
      <c r="G49" s="33">
        <v>1.54</v>
      </c>
      <c r="H49" s="33">
        <v>0.76</v>
      </c>
      <c r="I49" s="25">
        <f t="shared" si="13"/>
        <v>2.1704</v>
      </c>
      <c r="J49" s="35">
        <v>1</v>
      </c>
      <c r="K49" s="33">
        <v>0</v>
      </c>
      <c r="L49" s="36">
        <v>0</v>
      </c>
      <c r="M49" s="29">
        <f t="shared" si="14"/>
        <v>1</v>
      </c>
      <c r="N49" s="34">
        <v>1.13</v>
      </c>
      <c r="O49" s="31">
        <v>0.5</v>
      </c>
      <c r="P49" s="37">
        <f t="shared" si="15"/>
        <v>10992.4188510629</v>
      </c>
      <c r="Q49" s="39"/>
    </row>
    <row r="50" customHeight="1" spans="1:17">
      <c r="A50" s="32">
        <v>37170</v>
      </c>
      <c r="B50" s="21">
        <v>0.058</v>
      </c>
      <c r="C50" s="33">
        <v>1.4</v>
      </c>
      <c r="D50" s="33">
        <v>0</v>
      </c>
      <c r="E50" s="22">
        <f t="shared" si="12"/>
        <v>3018.204</v>
      </c>
      <c r="F50" s="34">
        <v>2.97</v>
      </c>
      <c r="G50" s="33">
        <v>1.54</v>
      </c>
      <c r="H50" s="33">
        <v>0.76</v>
      </c>
      <c r="I50" s="25">
        <f t="shared" si="13"/>
        <v>2.1704</v>
      </c>
      <c r="J50" s="35">
        <v>1</v>
      </c>
      <c r="K50" s="33">
        <v>0</v>
      </c>
      <c r="L50" s="36">
        <v>0</v>
      </c>
      <c r="M50" s="29">
        <f t="shared" si="14"/>
        <v>1</v>
      </c>
      <c r="N50" s="34">
        <v>1.13</v>
      </c>
      <c r="O50" s="31">
        <v>0.5</v>
      </c>
      <c r="P50" s="37">
        <f t="shared" si="15"/>
        <v>10992.4188510629</v>
      </c>
      <c r="Q50" s="39"/>
    </row>
    <row r="51" customHeight="1" spans="1:17">
      <c r="A51" s="32">
        <v>37170</v>
      </c>
      <c r="B51" s="42">
        <v>0.058</v>
      </c>
      <c r="C51" s="33">
        <v>1.4</v>
      </c>
      <c r="D51" s="33">
        <v>0</v>
      </c>
      <c r="E51" s="22">
        <f t="shared" si="12"/>
        <v>3018.204</v>
      </c>
      <c r="F51" s="55">
        <v>2.37</v>
      </c>
      <c r="G51" s="33">
        <v>1.54</v>
      </c>
      <c r="H51" s="33">
        <v>0.76</v>
      </c>
      <c r="I51" s="25">
        <f t="shared" si="13"/>
        <v>2.1704</v>
      </c>
      <c r="J51" s="35">
        <v>1</v>
      </c>
      <c r="K51" s="33">
        <v>0</v>
      </c>
      <c r="L51" s="36">
        <v>0</v>
      </c>
      <c r="M51" s="29">
        <f t="shared" si="14"/>
        <v>1</v>
      </c>
      <c r="N51" s="34">
        <v>1.13</v>
      </c>
      <c r="O51" s="31">
        <v>0.5</v>
      </c>
      <c r="P51" s="37">
        <f t="shared" si="15"/>
        <v>8771.72817408048</v>
      </c>
      <c r="Q51" s="39"/>
    </row>
    <row r="52" customHeight="1" spans="1:17">
      <c r="A52" s="32">
        <v>37170</v>
      </c>
      <c r="B52" s="42">
        <v>0.058</v>
      </c>
      <c r="C52" s="33">
        <v>1.4</v>
      </c>
      <c r="D52" s="33">
        <v>0</v>
      </c>
      <c r="E52" s="22">
        <f t="shared" si="12"/>
        <v>3018.204</v>
      </c>
      <c r="F52" s="55">
        <v>2.37</v>
      </c>
      <c r="G52" s="33">
        <v>1.54</v>
      </c>
      <c r="H52" s="33">
        <v>0.76</v>
      </c>
      <c r="I52" s="25">
        <f t="shared" si="13"/>
        <v>2.1704</v>
      </c>
      <c r="J52" s="35">
        <v>1</v>
      </c>
      <c r="K52" s="33">
        <v>0</v>
      </c>
      <c r="L52" s="36">
        <v>0</v>
      </c>
      <c r="M52" s="29">
        <f t="shared" si="14"/>
        <v>1</v>
      </c>
      <c r="N52" s="34">
        <v>1.13</v>
      </c>
      <c r="O52" s="31">
        <v>0.5</v>
      </c>
      <c r="P52" s="37">
        <f t="shared" si="15"/>
        <v>8771.72817408048</v>
      </c>
      <c r="Q52" s="39"/>
    </row>
    <row r="53" customHeight="1" spans="1:17">
      <c r="A53" s="32">
        <v>37170</v>
      </c>
      <c r="B53" s="42">
        <v>0.058</v>
      </c>
      <c r="C53" s="33">
        <v>1.4</v>
      </c>
      <c r="D53" s="33">
        <v>0</v>
      </c>
      <c r="E53" s="22">
        <f t="shared" si="12"/>
        <v>3018.204</v>
      </c>
      <c r="F53" s="55">
        <v>2.37</v>
      </c>
      <c r="G53" s="33">
        <v>1.54</v>
      </c>
      <c r="H53" s="33">
        <v>0.76</v>
      </c>
      <c r="I53" s="25">
        <f t="shared" si="13"/>
        <v>2.1704</v>
      </c>
      <c r="J53" s="35">
        <v>1</v>
      </c>
      <c r="K53" s="33">
        <v>0</v>
      </c>
      <c r="L53" s="36">
        <v>0</v>
      </c>
      <c r="M53" s="29">
        <f t="shared" si="14"/>
        <v>1</v>
      </c>
      <c r="N53" s="34">
        <v>1.13</v>
      </c>
      <c r="O53" s="31">
        <v>0.5</v>
      </c>
      <c r="P53" s="37">
        <f t="shared" si="15"/>
        <v>8771.72817408048</v>
      </c>
      <c r="Q53" s="39"/>
    </row>
    <row r="54" customHeight="1" spans="1:17">
      <c r="A54" s="32">
        <v>37170</v>
      </c>
      <c r="B54" s="42">
        <v>0.058</v>
      </c>
      <c r="C54" s="33">
        <v>1.4</v>
      </c>
      <c r="D54" s="33">
        <v>0</v>
      </c>
      <c r="E54" s="22">
        <f t="shared" si="12"/>
        <v>3018.204</v>
      </c>
      <c r="F54" s="55">
        <v>2.37</v>
      </c>
      <c r="G54" s="33">
        <v>1.54</v>
      </c>
      <c r="H54" s="33">
        <v>0.76</v>
      </c>
      <c r="I54" s="25">
        <f t="shared" si="13"/>
        <v>2.1704</v>
      </c>
      <c r="J54" s="35">
        <v>1</v>
      </c>
      <c r="K54" s="33">
        <v>0</v>
      </c>
      <c r="L54" s="36">
        <v>0</v>
      </c>
      <c r="M54" s="29">
        <f t="shared" si="14"/>
        <v>1</v>
      </c>
      <c r="N54" s="34">
        <v>1.13</v>
      </c>
      <c r="O54" s="31">
        <v>0.5</v>
      </c>
      <c r="P54" s="37">
        <f t="shared" si="15"/>
        <v>8771.72817408048</v>
      </c>
      <c r="Q54" s="39"/>
    </row>
    <row r="55" customHeight="1" spans="1:17">
      <c r="A55" s="32">
        <v>37170</v>
      </c>
      <c r="B55" s="42">
        <v>0.058</v>
      </c>
      <c r="C55" s="33">
        <v>1.4</v>
      </c>
      <c r="D55" s="33">
        <v>0</v>
      </c>
      <c r="E55" s="22">
        <f t="shared" si="12"/>
        <v>3018.204</v>
      </c>
      <c r="F55" s="55">
        <v>2.37</v>
      </c>
      <c r="G55" s="33">
        <v>1.54</v>
      </c>
      <c r="H55" s="33">
        <v>0.76</v>
      </c>
      <c r="I55" s="25">
        <f t="shared" si="13"/>
        <v>2.1704</v>
      </c>
      <c r="J55" s="35">
        <v>1</v>
      </c>
      <c r="K55" s="33">
        <v>0</v>
      </c>
      <c r="L55" s="36">
        <v>0</v>
      </c>
      <c r="M55" s="29">
        <f t="shared" si="14"/>
        <v>1</v>
      </c>
      <c r="N55" s="34">
        <v>1.13</v>
      </c>
      <c r="O55" s="31">
        <v>0.5</v>
      </c>
      <c r="P55" s="37">
        <f t="shared" si="15"/>
        <v>8771.72817408048</v>
      </c>
      <c r="Q55" s="39"/>
    </row>
    <row r="56" customHeight="1" spans="1:17">
      <c r="A56" s="32">
        <v>37170</v>
      </c>
      <c r="B56" s="42">
        <v>0.058</v>
      </c>
      <c r="C56" s="33">
        <v>1.4</v>
      </c>
      <c r="D56" s="33">
        <v>0</v>
      </c>
      <c r="E56" s="22">
        <f t="shared" si="12"/>
        <v>3018.204</v>
      </c>
      <c r="F56" s="55">
        <v>2.37</v>
      </c>
      <c r="G56" s="33">
        <v>1.54</v>
      </c>
      <c r="H56" s="33">
        <v>0.76</v>
      </c>
      <c r="I56" s="25">
        <f t="shared" si="13"/>
        <v>2.1704</v>
      </c>
      <c r="J56" s="35">
        <v>1</v>
      </c>
      <c r="K56" s="33">
        <v>0</v>
      </c>
      <c r="L56" s="36">
        <v>0</v>
      </c>
      <c r="M56" s="29">
        <f t="shared" si="14"/>
        <v>1</v>
      </c>
      <c r="N56" s="34">
        <v>1.13</v>
      </c>
      <c r="O56" s="31">
        <v>0.5</v>
      </c>
      <c r="P56" s="37">
        <f t="shared" si="15"/>
        <v>8771.72817408048</v>
      </c>
      <c r="Q56" s="39"/>
    </row>
    <row r="57" customHeight="1" spans="1:17">
      <c r="A57" s="32">
        <v>37170</v>
      </c>
      <c r="B57" s="21">
        <v>0.107</v>
      </c>
      <c r="C57" s="33">
        <v>1.4</v>
      </c>
      <c r="D57" s="33">
        <v>0</v>
      </c>
      <c r="E57" s="22">
        <f t="shared" si="12"/>
        <v>5568.066</v>
      </c>
      <c r="F57" s="34">
        <v>2.97</v>
      </c>
      <c r="G57" s="33">
        <v>1.54</v>
      </c>
      <c r="H57" s="33">
        <v>0.76</v>
      </c>
      <c r="I57" s="25">
        <f t="shared" si="13"/>
        <v>2.1704</v>
      </c>
      <c r="J57" s="35">
        <v>1</v>
      </c>
      <c r="K57" s="33">
        <v>0</v>
      </c>
      <c r="L57" s="36">
        <v>0</v>
      </c>
      <c r="M57" s="29">
        <f t="shared" si="14"/>
        <v>1</v>
      </c>
      <c r="N57" s="34">
        <v>1.13</v>
      </c>
      <c r="O57" s="31">
        <v>0.5</v>
      </c>
      <c r="P57" s="37">
        <f t="shared" si="15"/>
        <v>20279.1175355815</v>
      </c>
      <c r="Q57" s="39"/>
    </row>
    <row r="58" customHeight="1" spans="1:17">
      <c r="A58" s="32">
        <v>37170</v>
      </c>
      <c r="B58" s="21">
        <v>0.107</v>
      </c>
      <c r="C58" s="33">
        <v>1.4</v>
      </c>
      <c r="D58" s="33">
        <v>0</v>
      </c>
      <c r="E58" s="22">
        <f t="shared" si="12"/>
        <v>5568.066</v>
      </c>
      <c r="F58" s="34">
        <v>2.97</v>
      </c>
      <c r="G58" s="33">
        <v>1.54</v>
      </c>
      <c r="H58" s="33">
        <v>0.76</v>
      </c>
      <c r="I58" s="25">
        <f t="shared" si="13"/>
        <v>2.1704</v>
      </c>
      <c r="J58" s="35">
        <v>1</v>
      </c>
      <c r="K58" s="33">
        <v>0</v>
      </c>
      <c r="L58" s="36">
        <v>0</v>
      </c>
      <c r="M58" s="29">
        <f t="shared" si="14"/>
        <v>1</v>
      </c>
      <c r="N58" s="34">
        <v>1.13</v>
      </c>
      <c r="O58" s="31">
        <v>0.5</v>
      </c>
      <c r="P58" s="37">
        <f t="shared" si="15"/>
        <v>20279.1175355815</v>
      </c>
      <c r="Q58" s="39"/>
    </row>
    <row r="59" customHeight="1" spans="1:17">
      <c r="A59" s="32">
        <v>37170</v>
      </c>
      <c r="B59" s="21">
        <v>0.107</v>
      </c>
      <c r="C59" s="33">
        <v>1.4</v>
      </c>
      <c r="D59" s="33">
        <v>0</v>
      </c>
      <c r="E59" s="22">
        <f t="shared" si="12"/>
        <v>5568.066</v>
      </c>
      <c r="F59" s="34">
        <v>2.97</v>
      </c>
      <c r="G59" s="33">
        <v>1.54</v>
      </c>
      <c r="H59" s="33">
        <v>0.76</v>
      </c>
      <c r="I59" s="25">
        <f t="shared" si="13"/>
        <v>2.1704</v>
      </c>
      <c r="J59" s="35">
        <v>1</v>
      </c>
      <c r="K59" s="33">
        <v>0</v>
      </c>
      <c r="L59" s="36">
        <v>0</v>
      </c>
      <c r="M59" s="29">
        <f t="shared" si="14"/>
        <v>1</v>
      </c>
      <c r="N59" s="34">
        <v>1.13</v>
      </c>
      <c r="O59" s="31">
        <v>0.5</v>
      </c>
      <c r="P59" s="37">
        <f t="shared" si="15"/>
        <v>20279.1175355815</v>
      </c>
      <c r="Q59" s="39"/>
    </row>
    <row r="60" customHeight="1" spans="1:17">
      <c r="A60" s="32">
        <v>37170</v>
      </c>
      <c r="B60" s="21">
        <v>0.107</v>
      </c>
      <c r="C60" s="33">
        <v>1.4</v>
      </c>
      <c r="D60" s="33">
        <v>0</v>
      </c>
      <c r="E60" s="22">
        <f t="shared" si="12"/>
        <v>5568.066</v>
      </c>
      <c r="F60" s="34">
        <v>2.97</v>
      </c>
      <c r="G60" s="33">
        <v>1.54</v>
      </c>
      <c r="H60" s="33">
        <v>0.76</v>
      </c>
      <c r="I60" s="25">
        <f t="shared" si="13"/>
        <v>2.1704</v>
      </c>
      <c r="J60" s="35">
        <v>1</v>
      </c>
      <c r="K60" s="33">
        <v>0</v>
      </c>
      <c r="L60" s="36">
        <v>0</v>
      </c>
      <c r="M60" s="29">
        <f t="shared" si="14"/>
        <v>1</v>
      </c>
      <c r="N60" s="34">
        <v>1.13</v>
      </c>
      <c r="O60" s="31">
        <v>0.5</v>
      </c>
      <c r="P60" s="37">
        <f t="shared" si="15"/>
        <v>20279.1175355815</v>
      </c>
      <c r="Q60" s="39"/>
    </row>
    <row r="61" customHeight="1" spans="1:17">
      <c r="A61" s="32">
        <v>37170</v>
      </c>
      <c r="B61" s="21">
        <v>0.107</v>
      </c>
      <c r="C61" s="33">
        <v>1.4</v>
      </c>
      <c r="D61" s="33">
        <v>0</v>
      </c>
      <c r="E61" s="22">
        <f t="shared" si="12"/>
        <v>5568.066</v>
      </c>
      <c r="F61" s="34">
        <v>2.97</v>
      </c>
      <c r="G61" s="33">
        <v>1.54</v>
      </c>
      <c r="H61" s="33">
        <v>0.76</v>
      </c>
      <c r="I61" s="25">
        <f t="shared" si="13"/>
        <v>2.1704</v>
      </c>
      <c r="J61" s="35">
        <v>1</v>
      </c>
      <c r="K61" s="33">
        <v>0</v>
      </c>
      <c r="L61" s="36">
        <v>0</v>
      </c>
      <c r="M61" s="29">
        <f t="shared" si="14"/>
        <v>1</v>
      </c>
      <c r="N61" s="34">
        <v>1.13</v>
      </c>
      <c r="O61" s="31">
        <v>0.5</v>
      </c>
      <c r="P61" s="37">
        <f t="shared" si="15"/>
        <v>20279.1175355815</v>
      </c>
      <c r="Q61" s="39"/>
    </row>
    <row r="62" customHeight="1" spans="1:17">
      <c r="A62" s="32">
        <v>37170</v>
      </c>
      <c r="B62" s="42">
        <v>0.107</v>
      </c>
      <c r="C62" s="33">
        <v>1.4</v>
      </c>
      <c r="D62" s="33">
        <v>0</v>
      </c>
      <c r="E62" s="22">
        <f t="shared" si="12"/>
        <v>5568.066</v>
      </c>
      <c r="F62" s="55">
        <v>2.37</v>
      </c>
      <c r="G62" s="33">
        <v>1.54</v>
      </c>
      <c r="H62" s="33">
        <v>0.76</v>
      </c>
      <c r="I62" s="25">
        <f t="shared" si="13"/>
        <v>2.1704</v>
      </c>
      <c r="J62" s="35">
        <v>1</v>
      </c>
      <c r="K62" s="33">
        <v>0</v>
      </c>
      <c r="L62" s="36">
        <v>0</v>
      </c>
      <c r="M62" s="29">
        <f t="shared" si="14"/>
        <v>1</v>
      </c>
      <c r="N62" s="34">
        <v>1.13</v>
      </c>
      <c r="O62" s="31">
        <v>0.5</v>
      </c>
      <c r="P62" s="37">
        <f t="shared" si="15"/>
        <v>16182.3261142519</v>
      </c>
      <c r="Q62" s="39"/>
    </row>
    <row r="63" customHeight="1" spans="1:17">
      <c r="A63" s="32">
        <v>37170</v>
      </c>
      <c r="B63" s="42">
        <v>0.107</v>
      </c>
      <c r="C63" s="33">
        <v>1.4</v>
      </c>
      <c r="D63" s="33">
        <v>0</v>
      </c>
      <c r="E63" s="22">
        <f t="shared" si="12"/>
        <v>5568.066</v>
      </c>
      <c r="F63" s="55">
        <v>2.37</v>
      </c>
      <c r="G63" s="33">
        <v>1.54</v>
      </c>
      <c r="H63" s="33">
        <v>0.76</v>
      </c>
      <c r="I63" s="25">
        <f t="shared" si="13"/>
        <v>2.1704</v>
      </c>
      <c r="J63" s="35">
        <v>1</v>
      </c>
      <c r="K63" s="33">
        <v>0</v>
      </c>
      <c r="L63" s="36">
        <v>0</v>
      </c>
      <c r="M63" s="29">
        <f t="shared" si="14"/>
        <v>1</v>
      </c>
      <c r="N63" s="34">
        <v>1.13</v>
      </c>
      <c r="O63" s="31">
        <v>0.5</v>
      </c>
      <c r="P63" s="37">
        <f t="shared" si="15"/>
        <v>16182.3261142519</v>
      </c>
      <c r="Q63" s="39"/>
    </row>
    <row r="64" customHeight="1" spans="1:17">
      <c r="A64" s="32">
        <v>37170</v>
      </c>
      <c r="B64" s="42">
        <v>0.107</v>
      </c>
      <c r="C64" s="33">
        <v>1.4</v>
      </c>
      <c r="D64" s="33">
        <v>0</v>
      </c>
      <c r="E64" s="22">
        <f t="shared" si="12"/>
        <v>5568.066</v>
      </c>
      <c r="F64" s="55">
        <v>2.37</v>
      </c>
      <c r="G64" s="33">
        <v>1.54</v>
      </c>
      <c r="H64" s="33">
        <v>0.76</v>
      </c>
      <c r="I64" s="25">
        <f t="shared" si="13"/>
        <v>2.1704</v>
      </c>
      <c r="J64" s="35">
        <v>1</v>
      </c>
      <c r="K64" s="33">
        <v>0</v>
      </c>
      <c r="L64" s="36">
        <v>0</v>
      </c>
      <c r="M64" s="29">
        <f t="shared" si="14"/>
        <v>1</v>
      </c>
      <c r="N64" s="34">
        <v>1.13</v>
      </c>
      <c r="O64" s="31">
        <v>0.5</v>
      </c>
      <c r="P64" s="37">
        <f t="shared" si="15"/>
        <v>16182.3261142519</v>
      </c>
      <c r="Q64" s="39"/>
    </row>
    <row r="65" customHeight="1" spans="1:17">
      <c r="A65" s="32">
        <v>37170</v>
      </c>
      <c r="B65" s="21">
        <v>0.149</v>
      </c>
      <c r="C65" s="33">
        <v>1.4</v>
      </c>
      <c r="D65" s="33">
        <v>0</v>
      </c>
      <c r="E65" s="22">
        <f t="shared" si="12"/>
        <v>7753.662</v>
      </c>
      <c r="F65" s="34">
        <v>2.97</v>
      </c>
      <c r="G65" s="33">
        <v>1.54</v>
      </c>
      <c r="H65" s="33">
        <v>0.76</v>
      </c>
      <c r="I65" s="25">
        <f t="shared" si="13"/>
        <v>2.1704</v>
      </c>
      <c r="J65" s="35">
        <v>1</v>
      </c>
      <c r="K65" s="33">
        <v>0</v>
      </c>
      <c r="L65" s="36">
        <v>0</v>
      </c>
      <c r="M65" s="29">
        <f t="shared" si="14"/>
        <v>1</v>
      </c>
      <c r="N65" s="34">
        <v>1.13</v>
      </c>
      <c r="O65" s="31">
        <v>0.5</v>
      </c>
      <c r="P65" s="37">
        <f t="shared" si="15"/>
        <v>28239.1449794546</v>
      </c>
      <c r="Q65" s="39"/>
    </row>
    <row r="66" customHeight="1" spans="1:17">
      <c r="A66" s="32">
        <v>37170</v>
      </c>
      <c r="B66" s="21">
        <v>0.149</v>
      </c>
      <c r="C66" s="33">
        <v>1.4</v>
      </c>
      <c r="D66" s="33">
        <v>0</v>
      </c>
      <c r="E66" s="22">
        <f t="shared" si="12"/>
        <v>7753.662</v>
      </c>
      <c r="F66" s="34">
        <v>2.97</v>
      </c>
      <c r="G66" s="33">
        <v>1.54</v>
      </c>
      <c r="H66" s="33">
        <v>0.76</v>
      </c>
      <c r="I66" s="25">
        <f t="shared" si="13"/>
        <v>2.1704</v>
      </c>
      <c r="J66" s="35">
        <v>1</v>
      </c>
      <c r="K66" s="33">
        <v>0</v>
      </c>
      <c r="L66" s="36">
        <v>0</v>
      </c>
      <c r="M66" s="29">
        <f t="shared" si="14"/>
        <v>1</v>
      </c>
      <c r="N66" s="34">
        <v>1.13</v>
      </c>
      <c r="O66" s="31">
        <v>0.5</v>
      </c>
      <c r="P66" s="37">
        <f t="shared" si="15"/>
        <v>28239.1449794546</v>
      </c>
      <c r="Q66" s="39"/>
    </row>
    <row r="67" customHeight="1" spans="1:17">
      <c r="A67" s="32">
        <v>37170</v>
      </c>
      <c r="B67" s="21">
        <v>0.149</v>
      </c>
      <c r="C67" s="33">
        <v>1.4</v>
      </c>
      <c r="D67" s="33">
        <v>0</v>
      </c>
      <c r="E67" s="22">
        <f t="shared" si="12"/>
        <v>7753.662</v>
      </c>
      <c r="F67" s="34">
        <v>2.97</v>
      </c>
      <c r="G67" s="33">
        <v>1.54</v>
      </c>
      <c r="H67" s="33">
        <v>0.76</v>
      </c>
      <c r="I67" s="25">
        <f t="shared" si="13"/>
        <v>2.1704</v>
      </c>
      <c r="J67" s="35">
        <v>1</v>
      </c>
      <c r="K67" s="33">
        <v>0</v>
      </c>
      <c r="L67" s="36">
        <v>0</v>
      </c>
      <c r="M67" s="29">
        <f t="shared" si="14"/>
        <v>1</v>
      </c>
      <c r="N67" s="34">
        <v>1.13</v>
      </c>
      <c r="O67" s="31">
        <v>0.5</v>
      </c>
      <c r="P67" s="37">
        <f t="shared" si="15"/>
        <v>28239.1449794546</v>
      </c>
      <c r="Q67" s="39"/>
    </row>
    <row r="68" customHeight="1" spans="1:17">
      <c r="A68" s="32">
        <v>37170</v>
      </c>
      <c r="B68" s="42">
        <v>0.149</v>
      </c>
      <c r="C68" s="33">
        <v>1.4</v>
      </c>
      <c r="D68" s="33">
        <v>0</v>
      </c>
      <c r="E68" s="22">
        <f t="shared" si="12"/>
        <v>7753.662</v>
      </c>
      <c r="F68" s="55">
        <v>2.37</v>
      </c>
      <c r="G68" s="33">
        <v>1.54</v>
      </c>
      <c r="H68" s="33">
        <v>0.76</v>
      </c>
      <c r="I68" s="25">
        <f t="shared" si="13"/>
        <v>2.1704</v>
      </c>
      <c r="J68" s="35">
        <v>1</v>
      </c>
      <c r="K68" s="33">
        <v>0</v>
      </c>
      <c r="L68" s="36">
        <v>0</v>
      </c>
      <c r="M68" s="29">
        <f t="shared" si="14"/>
        <v>1</v>
      </c>
      <c r="N68" s="34">
        <v>1.13</v>
      </c>
      <c r="O68" s="31">
        <v>0.5</v>
      </c>
      <c r="P68" s="37">
        <f t="shared" si="15"/>
        <v>22534.2672058274</v>
      </c>
      <c r="Q68" s="39"/>
    </row>
    <row r="69" customHeight="1" spans="1:17">
      <c r="A69" s="32">
        <v>37170</v>
      </c>
      <c r="B69" s="42">
        <v>0.149</v>
      </c>
      <c r="C69" s="33">
        <v>1.4</v>
      </c>
      <c r="D69" s="33">
        <v>0</v>
      </c>
      <c r="E69" s="22">
        <f t="shared" si="12"/>
        <v>7753.662</v>
      </c>
      <c r="F69" s="55">
        <v>2.37</v>
      </c>
      <c r="G69" s="33">
        <v>1.54</v>
      </c>
      <c r="H69" s="33">
        <v>0.76</v>
      </c>
      <c r="I69" s="25">
        <f t="shared" si="13"/>
        <v>2.1704</v>
      </c>
      <c r="J69" s="35">
        <v>1</v>
      </c>
      <c r="K69" s="33">
        <v>0</v>
      </c>
      <c r="L69" s="36">
        <v>0</v>
      </c>
      <c r="M69" s="29">
        <f t="shared" si="14"/>
        <v>1</v>
      </c>
      <c r="N69" s="34">
        <v>1.13</v>
      </c>
      <c r="O69" s="31">
        <v>0.5</v>
      </c>
      <c r="P69" s="37">
        <f t="shared" si="15"/>
        <v>22534.2672058274</v>
      </c>
      <c r="Q69" s="39"/>
    </row>
    <row r="70" customHeight="1" spans="1:17">
      <c r="A70" s="43" t="s">
        <v>41</v>
      </c>
      <c r="B70" s="44"/>
      <c r="C70" s="44"/>
      <c r="D70" s="44"/>
      <c r="E70" s="44"/>
      <c r="F70" s="44"/>
      <c r="G70" s="44"/>
      <c r="H70" s="45">
        <f>SUM(P39:P69)</f>
        <v>464267.93062792</v>
      </c>
      <c r="I70" s="46"/>
      <c r="J70" s="46"/>
      <c r="K70" s="46"/>
      <c r="L70" s="46"/>
      <c r="M70" s="46"/>
      <c r="N70" s="46"/>
      <c r="O70" s="46"/>
      <c r="P70" s="47"/>
      <c r="Q70" s="48"/>
    </row>
    <row r="71" customHeight="1" spans="1:17">
      <c r="A71" s="49"/>
      <c r="B71" s="49"/>
      <c r="C71" s="49"/>
      <c r="D71" s="49"/>
      <c r="E71" s="49"/>
      <c r="F71" s="49"/>
      <c r="G71" s="49"/>
      <c r="H71" s="50"/>
      <c r="I71" s="51"/>
      <c r="J71" s="51"/>
      <c r="K71" s="51"/>
      <c r="L71" s="51"/>
      <c r="M71" s="51"/>
      <c r="N71" s="51"/>
      <c r="O71" s="51"/>
      <c r="P71" s="51"/>
      <c r="Q71" s="48"/>
    </row>
    <row r="72" customHeight="1" spans="1:17">
      <c r="A72" s="49"/>
      <c r="B72" s="49"/>
      <c r="C72" s="49"/>
      <c r="D72" s="49"/>
      <c r="E72" s="49"/>
      <c r="F72" s="49"/>
      <c r="G72" s="49"/>
      <c r="H72" s="52"/>
      <c r="I72" s="53"/>
      <c r="J72" s="53"/>
      <c r="K72" s="53"/>
      <c r="L72" s="53"/>
      <c r="M72" s="53"/>
      <c r="N72" s="53"/>
      <c r="O72" s="53"/>
      <c r="P72" s="53"/>
      <c r="Q72" s="54"/>
    </row>
    <row r="75" customHeight="1" spans="1:17">
      <c r="A75" s="2" t="s">
        <v>13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4"/>
      <c r="Q75" s="5"/>
    </row>
    <row r="76" customHeight="1" spans="1:17">
      <c r="A76" s="6" t="s">
        <v>14</v>
      </c>
      <c r="B76" s="7"/>
      <c r="C76" s="7"/>
      <c r="D76" s="7"/>
      <c r="E76" s="8"/>
      <c r="F76" s="9" t="s">
        <v>15</v>
      </c>
      <c r="G76" s="10"/>
      <c r="H76" s="10"/>
      <c r="I76" s="11"/>
      <c r="J76" s="12" t="s">
        <v>16</v>
      </c>
      <c r="K76" s="13"/>
      <c r="L76" s="14"/>
      <c r="M76" s="15"/>
      <c r="N76" s="16" t="s">
        <v>17</v>
      </c>
      <c r="O76" s="17"/>
      <c r="P76" s="18" t="s">
        <v>18</v>
      </c>
      <c r="Q76" s="19" t="s">
        <v>19</v>
      </c>
    </row>
    <row r="77" customHeight="1" spans="1:17">
      <c r="A77" s="20" t="s">
        <v>20</v>
      </c>
      <c r="B77" s="21" t="s">
        <v>21</v>
      </c>
      <c r="C77" s="21" t="s">
        <v>22</v>
      </c>
      <c r="D77" s="21" t="s">
        <v>23</v>
      </c>
      <c r="E77" s="22" t="s">
        <v>14</v>
      </c>
      <c r="F77" s="23" t="s">
        <v>24</v>
      </c>
      <c r="G77" s="24" t="s">
        <v>25</v>
      </c>
      <c r="H77" s="24" t="s">
        <v>26</v>
      </c>
      <c r="I77" s="25" t="s">
        <v>27</v>
      </c>
      <c r="J77" s="26" t="s">
        <v>28</v>
      </c>
      <c r="K77" s="27" t="s">
        <v>29</v>
      </c>
      <c r="L77" s="28" t="s">
        <v>30</v>
      </c>
      <c r="M77" s="29" t="s">
        <v>31</v>
      </c>
      <c r="N77" s="30" t="s">
        <v>32</v>
      </c>
      <c r="O77" s="31" t="s">
        <v>33</v>
      </c>
      <c r="P77" s="18"/>
      <c r="Q77" s="19"/>
    </row>
    <row r="78" customHeight="1" spans="1:17">
      <c r="A78" s="32">
        <v>2310</v>
      </c>
      <c r="B78" s="21">
        <v>2.746</v>
      </c>
      <c r="C78" s="33">
        <v>1.23</v>
      </c>
      <c r="D78" s="33">
        <v>0</v>
      </c>
      <c r="E78" s="22">
        <f>A78*B78*C78+D78</f>
        <v>7802.2098</v>
      </c>
      <c r="F78" s="34">
        <v>1.76</v>
      </c>
      <c r="G78" s="33">
        <v>1.74</v>
      </c>
      <c r="H78" s="33">
        <v>0.88</v>
      </c>
      <c r="I78" s="25">
        <f>G78*H78+1</f>
        <v>2.5312</v>
      </c>
      <c r="J78" s="35">
        <v>1.5</v>
      </c>
      <c r="K78" s="33">
        <v>230</v>
      </c>
      <c r="L78" s="36">
        <v>0.4</v>
      </c>
      <c r="M78" s="29">
        <f>1+2.78*K78/(K78+1400)+L78</f>
        <v>1.79226993865031</v>
      </c>
      <c r="N78" s="34">
        <v>1.13</v>
      </c>
      <c r="O78" s="31">
        <v>0.5</v>
      </c>
      <c r="P78" s="37">
        <f>E78*F78*I78*J78*(M78)*N78*O78</f>
        <v>52795.8615440827</v>
      </c>
      <c r="Q78" s="38"/>
    </row>
    <row r="79" customHeight="1" spans="1:17">
      <c r="A79" s="32">
        <v>2310</v>
      </c>
      <c r="B79" s="21">
        <v>2.746</v>
      </c>
      <c r="C79" s="33">
        <v>1.23</v>
      </c>
      <c r="D79" s="33">
        <v>0</v>
      </c>
      <c r="E79" s="22">
        <f>A79*B79*C79+D79</f>
        <v>7802.2098</v>
      </c>
      <c r="F79" s="34">
        <v>1.76</v>
      </c>
      <c r="G79" s="33">
        <v>1.74</v>
      </c>
      <c r="H79" s="33">
        <v>0.88</v>
      </c>
      <c r="I79" s="25">
        <f>G79*H79+1</f>
        <v>2.5312</v>
      </c>
      <c r="J79" s="35">
        <v>1</v>
      </c>
      <c r="K79" s="33">
        <v>0</v>
      </c>
      <c r="L79" s="33">
        <v>0</v>
      </c>
      <c r="M79" s="29">
        <f>1+2.78*K79/(K79+1400)+L79</f>
        <v>1</v>
      </c>
      <c r="N79" s="34">
        <v>1.13</v>
      </c>
      <c r="O79" s="31">
        <v>0.5</v>
      </c>
      <c r="P79" s="37">
        <f>E79*F79*I79*J79*(M79)*N79*O79</f>
        <v>19638.3593064637</v>
      </c>
      <c r="Q79" s="39"/>
    </row>
    <row r="80" customHeight="1" spans="1:17">
      <c r="A80" s="32">
        <v>2310</v>
      </c>
      <c r="B80" s="21">
        <v>2.746</v>
      </c>
      <c r="C80" s="33">
        <v>1.23</v>
      </c>
      <c r="D80" s="33">
        <v>0</v>
      </c>
      <c r="E80" s="22">
        <f t="shared" ref="E80:E99" si="16">A80*B80*C80+D80</f>
        <v>7802.2098</v>
      </c>
      <c r="F80" s="34">
        <v>1.76</v>
      </c>
      <c r="G80" s="33">
        <v>1.74</v>
      </c>
      <c r="H80" s="33">
        <v>0.88</v>
      </c>
      <c r="I80" s="25">
        <f t="shared" ref="I80:I99" si="17">G80*H80+1</f>
        <v>2.5312</v>
      </c>
      <c r="J80" s="35">
        <v>1.5</v>
      </c>
      <c r="K80" s="33">
        <v>230</v>
      </c>
      <c r="L80" s="36">
        <v>0.4</v>
      </c>
      <c r="M80" s="29">
        <f t="shared" ref="M80:M99" si="18">1+2.78*K80/(K80+1400)+L80</f>
        <v>1.79226993865031</v>
      </c>
      <c r="N80" s="34">
        <v>1.13</v>
      </c>
      <c r="O80" s="31">
        <v>0.5</v>
      </c>
      <c r="P80" s="37">
        <f t="shared" ref="P80:P99" si="19">E80*F80*I80*J80*(M80)*N80*O80</f>
        <v>52795.8615440827</v>
      </c>
      <c r="Q80" s="39"/>
    </row>
    <row r="81" customHeight="1" spans="1:17">
      <c r="A81" s="32">
        <v>2310</v>
      </c>
      <c r="B81" s="21">
        <v>2.746</v>
      </c>
      <c r="C81" s="33">
        <v>1.23</v>
      </c>
      <c r="D81" s="33">
        <v>0</v>
      </c>
      <c r="E81" s="22">
        <f t="shared" si="16"/>
        <v>7802.2098</v>
      </c>
      <c r="F81" s="34">
        <v>1.76</v>
      </c>
      <c r="G81" s="33">
        <v>1.74</v>
      </c>
      <c r="H81" s="33">
        <v>0.88</v>
      </c>
      <c r="I81" s="25">
        <f t="shared" si="17"/>
        <v>2.5312</v>
      </c>
      <c r="J81" s="35">
        <v>1</v>
      </c>
      <c r="K81" s="33">
        <v>0</v>
      </c>
      <c r="L81" s="33">
        <v>0</v>
      </c>
      <c r="M81" s="29">
        <f t="shared" si="18"/>
        <v>1</v>
      </c>
      <c r="N81" s="34">
        <v>1.13</v>
      </c>
      <c r="O81" s="31">
        <v>0.5</v>
      </c>
      <c r="P81" s="37">
        <f t="shared" si="19"/>
        <v>19638.3593064637</v>
      </c>
      <c r="Q81" s="39"/>
    </row>
    <row r="82" customHeight="1" spans="1:17">
      <c r="A82" s="32">
        <v>2310</v>
      </c>
      <c r="B82" s="21">
        <v>2.746</v>
      </c>
      <c r="C82" s="33">
        <v>1.23</v>
      </c>
      <c r="D82" s="33">
        <v>0</v>
      </c>
      <c r="E82" s="22">
        <f t="shared" si="16"/>
        <v>7802.2098</v>
      </c>
      <c r="F82" s="34">
        <v>1.76</v>
      </c>
      <c r="G82" s="33">
        <v>1.74</v>
      </c>
      <c r="H82" s="33">
        <v>0.88</v>
      </c>
      <c r="I82" s="25">
        <f t="shared" si="17"/>
        <v>2.5312</v>
      </c>
      <c r="J82" s="35">
        <v>1.5</v>
      </c>
      <c r="K82" s="33">
        <v>230</v>
      </c>
      <c r="L82" s="36">
        <v>0.4</v>
      </c>
      <c r="M82" s="29">
        <f t="shared" si="18"/>
        <v>1.79226993865031</v>
      </c>
      <c r="N82" s="34">
        <v>1.13</v>
      </c>
      <c r="O82" s="31">
        <v>0.5</v>
      </c>
      <c r="P82" s="37">
        <f t="shared" si="19"/>
        <v>52795.8615440827</v>
      </c>
      <c r="Q82" s="39"/>
    </row>
    <row r="83" customHeight="1" spans="1:17">
      <c r="A83" s="32">
        <v>2310</v>
      </c>
      <c r="B83" s="21">
        <v>2.746</v>
      </c>
      <c r="C83" s="33">
        <v>1.23</v>
      </c>
      <c r="D83" s="33">
        <v>0</v>
      </c>
      <c r="E83" s="22">
        <f t="shared" si="16"/>
        <v>7802.2098</v>
      </c>
      <c r="F83" s="34">
        <v>1.76</v>
      </c>
      <c r="G83" s="33">
        <v>1.74</v>
      </c>
      <c r="H83" s="33">
        <v>0.88</v>
      </c>
      <c r="I83" s="25">
        <f t="shared" si="17"/>
        <v>2.5312</v>
      </c>
      <c r="J83" s="35">
        <v>1</v>
      </c>
      <c r="K83" s="33">
        <v>0</v>
      </c>
      <c r="L83" s="33">
        <v>0</v>
      </c>
      <c r="M83" s="29">
        <f t="shared" si="18"/>
        <v>1</v>
      </c>
      <c r="N83" s="34">
        <v>1.13</v>
      </c>
      <c r="O83" s="31">
        <v>0.5</v>
      </c>
      <c r="P83" s="37">
        <f t="shared" si="19"/>
        <v>19638.3593064637</v>
      </c>
      <c r="Q83" s="39"/>
    </row>
    <row r="84" customHeight="1" spans="1:17">
      <c r="A84" s="32">
        <v>2310</v>
      </c>
      <c r="B84" s="21">
        <v>2.746</v>
      </c>
      <c r="C84" s="33">
        <v>1.23</v>
      </c>
      <c r="D84" s="33">
        <v>0</v>
      </c>
      <c r="E84" s="22">
        <f t="shared" si="16"/>
        <v>7802.2098</v>
      </c>
      <c r="F84" s="34">
        <v>1.76</v>
      </c>
      <c r="G84" s="33">
        <v>1.74</v>
      </c>
      <c r="H84" s="33">
        <v>0.88</v>
      </c>
      <c r="I84" s="25">
        <f t="shared" si="17"/>
        <v>2.5312</v>
      </c>
      <c r="J84" s="35">
        <v>1.5</v>
      </c>
      <c r="K84" s="33">
        <v>230</v>
      </c>
      <c r="L84" s="36">
        <v>0.4</v>
      </c>
      <c r="M84" s="29">
        <f t="shared" si="18"/>
        <v>1.79226993865031</v>
      </c>
      <c r="N84" s="34">
        <v>1.13</v>
      </c>
      <c r="O84" s="31">
        <v>0.5</v>
      </c>
      <c r="P84" s="37">
        <f t="shared" si="19"/>
        <v>52795.8615440827</v>
      </c>
      <c r="Q84" s="39"/>
    </row>
    <row r="85" customHeight="1" spans="1:17">
      <c r="A85" s="32">
        <v>2310</v>
      </c>
      <c r="B85" s="21">
        <v>2.746</v>
      </c>
      <c r="C85" s="33">
        <v>1.23</v>
      </c>
      <c r="D85" s="33">
        <v>0</v>
      </c>
      <c r="E85" s="22">
        <f t="shared" si="16"/>
        <v>7802.2098</v>
      </c>
      <c r="F85" s="34">
        <v>1.76</v>
      </c>
      <c r="G85" s="33">
        <v>1.74</v>
      </c>
      <c r="H85" s="33">
        <v>0.88</v>
      </c>
      <c r="I85" s="25">
        <f t="shared" si="17"/>
        <v>2.5312</v>
      </c>
      <c r="J85" s="35">
        <v>1</v>
      </c>
      <c r="K85" s="33">
        <v>0</v>
      </c>
      <c r="L85" s="33">
        <v>0</v>
      </c>
      <c r="M85" s="29">
        <f t="shared" si="18"/>
        <v>1</v>
      </c>
      <c r="N85" s="34">
        <v>1.13</v>
      </c>
      <c r="O85" s="31">
        <v>0.5</v>
      </c>
      <c r="P85" s="37">
        <f t="shared" si="19"/>
        <v>19638.3593064637</v>
      </c>
      <c r="Q85" s="39"/>
    </row>
    <row r="86" customHeight="1" spans="1:17">
      <c r="A86" s="32">
        <v>2310</v>
      </c>
      <c r="B86" s="21">
        <v>2.746</v>
      </c>
      <c r="C86" s="33">
        <v>1.23</v>
      </c>
      <c r="D86" s="33">
        <v>0</v>
      </c>
      <c r="E86" s="22">
        <f t="shared" si="16"/>
        <v>7802.2098</v>
      </c>
      <c r="F86" s="34">
        <v>1.76</v>
      </c>
      <c r="G86" s="33">
        <v>1.74</v>
      </c>
      <c r="H86" s="33">
        <v>0.88</v>
      </c>
      <c r="I86" s="25">
        <f t="shared" si="17"/>
        <v>2.5312</v>
      </c>
      <c r="J86" s="35">
        <v>1.5</v>
      </c>
      <c r="K86" s="33">
        <v>230</v>
      </c>
      <c r="L86" s="36">
        <v>0.4</v>
      </c>
      <c r="M86" s="29">
        <f t="shared" si="18"/>
        <v>1.79226993865031</v>
      </c>
      <c r="N86" s="34">
        <v>1.13</v>
      </c>
      <c r="O86" s="31">
        <v>0.5</v>
      </c>
      <c r="P86" s="37">
        <f t="shared" si="19"/>
        <v>52795.8615440827</v>
      </c>
      <c r="Q86" s="39"/>
    </row>
    <row r="87" customHeight="1" spans="1:17">
      <c r="A87" s="32">
        <v>2310</v>
      </c>
      <c r="B87" s="21">
        <v>2.746</v>
      </c>
      <c r="C87" s="33">
        <v>1.23</v>
      </c>
      <c r="D87" s="33">
        <v>0</v>
      </c>
      <c r="E87" s="22">
        <f t="shared" si="16"/>
        <v>7802.2098</v>
      </c>
      <c r="F87" s="34">
        <v>1.76</v>
      </c>
      <c r="G87" s="33">
        <v>1.74</v>
      </c>
      <c r="H87" s="33">
        <v>0.88</v>
      </c>
      <c r="I87" s="25">
        <f t="shared" si="17"/>
        <v>2.5312</v>
      </c>
      <c r="J87" s="35">
        <v>1</v>
      </c>
      <c r="K87" s="33">
        <v>0</v>
      </c>
      <c r="L87" s="33">
        <v>0</v>
      </c>
      <c r="M87" s="29">
        <f t="shared" si="18"/>
        <v>1</v>
      </c>
      <c r="N87" s="34">
        <v>1.13</v>
      </c>
      <c r="O87" s="31">
        <v>0.5</v>
      </c>
      <c r="P87" s="37">
        <f t="shared" si="19"/>
        <v>19638.3593064637</v>
      </c>
      <c r="Q87" s="39"/>
    </row>
    <row r="88" customHeight="1" spans="1:17">
      <c r="A88" s="32">
        <v>2310</v>
      </c>
      <c r="B88" s="21">
        <v>2.746</v>
      </c>
      <c r="C88" s="33">
        <v>1.23</v>
      </c>
      <c r="D88" s="33">
        <v>0</v>
      </c>
      <c r="E88" s="22">
        <f t="shared" si="16"/>
        <v>7802.2098</v>
      </c>
      <c r="F88" s="34">
        <v>1.76</v>
      </c>
      <c r="G88" s="33">
        <v>1.74</v>
      </c>
      <c r="H88" s="33">
        <v>0.88</v>
      </c>
      <c r="I88" s="25">
        <f t="shared" si="17"/>
        <v>2.5312</v>
      </c>
      <c r="J88" s="35">
        <v>1.5</v>
      </c>
      <c r="K88" s="33">
        <v>230</v>
      </c>
      <c r="L88" s="36">
        <v>0.4</v>
      </c>
      <c r="M88" s="29">
        <f t="shared" si="18"/>
        <v>1.79226993865031</v>
      </c>
      <c r="N88" s="34">
        <v>1.13</v>
      </c>
      <c r="O88" s="31">
        <v>0.5</v>
      </c>
      <c r="P88" s="37">
        <f t="shared" si="19"/>
        <v>52795.8615440827</v>
      </c>
      <c r="Q88" s="39"/>
    </row>
    <row r="89" customHeight="1" spans="1:17">
      <c r="A89" s="32">
        <v>2310</v>
      </c>
      <c r="B89" s="21">
        <v>2.746</v>
      </c>
      <c r="C89" s="33">
        <v>1.23</v>
      </c>
      <c r="D89" s="33">
        <v>0</v>
      </c>
      <c r="E89" s="22">
        <f t="shared" si="16"/>
        <v>7802.2098</v>
      </c>
      <c r="F89" s="34">
        <v>1.76</v>
      </c>
      <c r="G89" s="33">
        <v>1.74</v>
      </c>
      <c r="H89" s="33">
        <v>0.88</v>
      </c>
      <c r="I89" s="25">
        <f t="shared" si="17"/>
        <v>2.5312</v>
      </c>
      <c r="J89" s="35">
        <v>1</v>
      </c>
      <c r="K89" s="33">
        <v>0</v>
      </c>
      <c r="L89" s="33">
        <v>0</v>
      </c>
      <c r="M89" s="29">
        <f t="shared" si="18"/>
        <v>1</v>
      </c>
      <c r="N89" s="34">
        <v>1.13</v>
      </c>
      <c r="O89" s="31">
        <v>0.5</v>
      </c>
      <c r="P89" s="37">
        <f t="shared" si="19"/>
        <v>19638.3593064637</v>
      </c>
      <c r="Q89" s="39"/>
    </row>
    <row r="90" customHeight="1" spans="1:17">
      <c r="A90" s="32">
        <v>2310</v>
      </c>
      <c r="B90" s="21">
        <v>2.746</v>
      </c>
      <c r="C90" s="33">
        <v>1.23</v>
      </c>
      <c r="D90" s="33">
        <v>0</v>
      </c>
      <c r="E90" s="22">
        <f t="shared" si="16"/>
        <v>7802.2098</v>
      </c>
      <c r="F90" s="34">
        <v>1.16</v>
      </c>
      <c r="G90" s="33">
        <v>1.74</v>
      </c>
      <c r="H90" s="33">
        <v>0.88</v>
      </c>
      <c r="I90" s="25">
        <f t="shared" si="17"/>
        <v>2.5312</v>
      </c>
      <c r="J90" s="35">
        <v>1.5</v>
      </c>
      <c r="K90" s="33">
        <v>230</v>
      </c>
      <c r="L90" s="36">
        <v>0.4</v>
      </c>
      <c r="M90" s="29">
        <f t="shared" si="18"/>
        <v>1.79226993865031</v>
      </c>
      <c r="N90" s="34">
        <v>1.13</v>
      </c>
      <c r="O90" s="31">
        <v>0.5</v>
      </c>
      <c r="P90" s="37">
        <f t="shared" si="19"/>
        <v>34797.2723813272</v>
      </c>
      <c r="Q90" s="39"/>
    </row>
    <row r="91" customHeight="1" spans="1:17">
      <c r="A91" s="32">
        <v>2310</v>
      </c>
      <c r="B91" s="21">
        <v>2.746</v>
      </c>
      <c r="C91" s="33">
        <v>1.23</v>
      </c>
      <c r="D91" s="33">
        <v>0</v>
      </c>
      <c r="E91" s="22">
        <f t="shared" si="16"/>
        <v>7802.2098</v>
      </c>
      <c r="F91" s="34">
        <v>1.16</v>
      </c>
      <c r="G91" s="33">
        <v>1.74</v>
      </c>
      <c r="H91" s="33">
        <v>0.88</v>
      </c>
      <c r="I91" s="25">
        <f t="shared" si="17"/>
        <v>2.5312</v>
      </c>
      <c r="J91" s="35">
        <v>1</v>
      </c>
      <c r="K91" s="33">
        <v>0</v>
      </c>
      <c r="L91" s="33">
        <v>0</v>
      </c>
      <c r="M91" s="29">
        <f t="shared" si="18"/>
        <v>1</v>
      </c>
      <c r="N91" s="34">
        <v>1.13</v>
      </c>
      <c r="O91" s="31">
        <v>0.5</v>
      </c>
      <c r="P91" s="37">
        <f t="shared" si="19"/>
        <v>12943.4640883511</v>
      </c>
      <c r="Q91" s="39"/>
    </row>
    <row r="92" customHeight="1" spans="1:17">
      <c r="A92" s="32">
        <v>2310</v>
      </c>
      <c r="B92" s="21">
        <v>2.746</v>
      </c>
      <c r="C92" s="33">
        <v>1.23</v>
      </c>
      <c r="D92" s="33">
        <v>0</v>
      </c>
      <c r="E92" s="22">
        <f t="shared" si="16"/>
        <v>7802.2098</v>
      </c>
      <c r="F92" s="34">
        <v>1.16</v>
      </c>
      <c r="G92" s="33">
        <v>1.74</v>
      </c>
      <c r="H92" s="33">
        <v>0.88</v>
      </c>
      <c r="I92" s="25">
        <f t="shared" si="17"/>
        <v>2.5312</v>
      </c>
      <c r="J92" s="35">
        <v>1.5</v>
      </c>
      <c r="K92" s="33">
        <v>230</v>
      </c>
      <c r="L92" s="36">
        <v>0.4</v>
      </c>
      <c r="M92" s="29">
        <f t="shared" si="18"/>
        <v>1.79226993865031</v>
      </c>
      <c r="N92" s="34">
        <v>1.13</v>
      </c>
      <c r="O92" s="31">
        <v>0.5</v>
      </c>
      <c r="P92" s="37">
        <f t="shared" si="19"/>
        <v>34797.2723813272</v>
      </c>
      <c r="Q92" s="39"/>
    </row>
    <row r="93" customHeight="1" spans="1:17">
      <c r="A93" s="32">
        <v>2310</v>
      </c>
      <c r="B93" s="21">
        <v>2.746</v>
      </c>
      <c r="C93" s="33">
        <v>1.23</v>
      </c>
      <c r="D93" s="33">
        <v>0</v>
      </c>
      <c r="E93" s="22">
        <f t="shared" si="16"/>
        <v>7802.2098</v>
      </c>
      <c r="F93" s="34">
        <v>1.16</v>
      </c>
      <c r="G93" s="33">
        <v>1.74</v>
      </c>
      <c r="H93" s="33">
        <v>0.88</v>
      </c>
      <c r="I93" s="25">
        <f t="shared" si="17"/>
        <v>2.5312</v>
      </c>
      <c r="J93" s="35">
        <v>1</v>
      </c>
      <c r="K93" s="33">
        <v>0</v>
      </c>
      <c r="L93" s="33">
        <v>0</v>
      </c>
      <c r="M93" s="29">
        <f t="shared" si="18"/>
        <v>1</v>
      </c>
      <c r="N93" s="34">
        <v>1.13</v>
      </c>
      <c r="O93" s="31">
        <v>0.5</v>
      </c>
      <c r="P93" s="37">
        <f t="shared" si="19"/>
        <v>12943.4640883511</v>
      </c>
      <c r="Q93" s="39"/>
    </row>
    <row r="94" customHeight="1" spans="1:17">
      <c r="A94" s="32">
        <v>2310</v>
      </c>
      <c r="B94" s="21">
        <v>1.3</v>
      </c>
      <c r="C94" s="33">
        <v>1</v>
      </c>
      <c r="D94" s="33">
        <v>0</v>
      </c>
      <c r="E94" s="22">
        <f t="shared" si="16"/>
        <v>3003</v>
      </c>
      <c r="F94" s="34">
        <v>1.76</v>
      </c>
      <c r="G94" s="33">
        <v>1.74</v>
      </c>
      <c r="H94" s="33">
        <v>0.8</v>
      </c>
      <c r="I94" s="25">
        <f t="shared" si="17"/>
        <v>2.392</v>
      </c>
      <c r="J94" s="35">
        <v>1</v>
      </c>
      <c r="K94" s="33">
        <v>230</v>
      </c>
      <c r="L94" s="36">
        <v>0.4</v>
      </c>
      <c r="M94" s="29">
        <f t="shared" si="18"/>
        <v>1.79226993865031</v>
      </c>
      <c r="N94" s="34">
        <v>1.13</v>
      </c>
      <c r="O94" s="31">
        <v>0.5</v>
      </c>
      <c r="P94" s="37">
        <f t="shared" si="19"/>
        <v>12802.0949425449</v>
      </c>
      <c r="Q94" s="39"/>
    </row>
    <row r="95" customHeight="1" spans="1:17">
      <c r="A95" s="32">
        <v>2310</v>
      </c>
      <c r="B95" s="21">
        <v>0.96</v>
      </c>
      <c r="C95" s="33">
        <v>1</v>
      </c>
      <c r="D95" s="33">
        <v>0</v>
      </c>
      <c r="E95" s="22">
        <f t="shared" si="16"/>
        <v>2217.6</v>
      </c>
      <c r="F95" s="34">
        <v>1.76</v>
      </c>
      <c r="G95" s="33">
        <v>1.74</v>
      </c>
      <c r="H95" s="33">
        <v>0.82</v>
      </c>
      <c r="I95" s="25">
        <f t="shared" si="17"/>
        <v>2.4268</v>
      </c>
      <c r="J95" s="35">
        <v>1</v>
      </c>
      <c r="K95" s="33">
        <v>0</v>
      </c>
      <c r="L95" s="33">
        <v>0</v>
      </c>
      <c r="M95" s="29">
        <f t="shared" si="18"/>
        <v>1</v>
      </c>
      <c r="N95" s="34">
        <v>1.13</v>
      </c>
      <c r="O95" s="31">
        <v>0.5</v>
      </c>
      <c r="P95" s="37">
        <f t="shared" si="19"/>
        <v>5351.534318592</v>
      </c>
      <c r="Q95" s="39"/>
    </row>
    <row r="96" customHeight="1" spans="1:17">
      <c r="A96" s="32">
        <v>2310</v>
      </c>
      <c r="B96" s="21">
        <v>1.16</v>
      </c>
      <c r="C96" s="33">
        <v>1</v>
      </c>
      <c r="D96" s="33">
        <v>0</v>
      </c>
      <c r="E96" s="22">
        <f t="shared" si="16"/>
        <v>2679.6</v>
      </c>
      <c r="F96" s="34">
        <v>1.76</v>
      </c>
      <c r="G96" s="33">
        <v>1.74</v>
      </c>
      <c r="H96" s="33">
        <v>0.84</v>
      </c>
      <c r="I96" s="25">
        <f t="shared" si="17"/>
        <v>2.4616</v>
      </c>
      <c r="J96" s="35">
        <v>1</v>
      </c>
      <c r="K96" s="33">
        <v>0</v>
      </c>
      <c r="L96" s="33">
        <v>0</v>
      </c>
      <c r="M96" s="29">
        <f t="shared" si="18"/>
        <v>1</v>
      </c>
      <c r="N96" s="34">
        <v>1.13</v>
      </c>
      <c r="O96" s="31">
        <v>0.5</v>
      </c>
      <c r="P96" s="37">
        <f t="shared" si="19"/>
        <v>6559.165181184</v>
      </c>
      <c r="Q96" s="39"/>
    </row>
    <row r="97" customHeight="1" spans="1:17">
      <c r="A97" s="32">
        <v>2310</v>
      </c>
      <c r="B97" s="21">
        <v>1.86</v>
      </c>
      <c r="C97" s="33">
        <v>1.23</v>
      </c>
      <c r="D97" s="33">
        <v>0</v>
      </c>
      <c r="E97" s="22">
        <f t="shared" si="16"/>
        <v>5284.818</v>
      </c>
      <c r="F97" s="34">
        <v>1.76</v>
      </c>
      <c r="G97" s="33">
        <v>1.74</v>
      </c>
      <c r="H97" s="33">
        <v>0.8</v>
      </c>
      <c r="I97" s="25">
        <f t="shared" si="17"/>
        <v>2.392</v>
      </c>
      <c r="J97" s="35">
        <v>1.5</v>
      </c>
      <c r="K97" s="33">
        <v>230</v>
      </c>
      <c r="L97" s="36">
        <v>0.4</v>
      </c>
      <c r="M97" s="29">
        <f t="shared" si="18"/>
        <v>1.79226993865031</v>
      </c>
      <c r="N97" s="34">
        <v>1.13</v>
      </c>
      <c r="O97" s="31">
        <v>0.5</v>
      </c>
      <c r="P97" s="37">
        <f t="shared" si="19"/>
        <v>33794.5763187164</v>
      </c>
      <c r="Q97" s="39"/>
    </row>
    <row r="98" customHeight="1" spans="1:17">
      <c r="A98" s="32">
        <v>2310</v>
      </c>
      <c r="B98" s="21">
        <v>1.47</v>
      </c>
      <c r="C98" s="33">
        <v>1.23</v>
      </c>
      <c r="D98" s="33">
        <v>0</v>
      </c>
      <c r="E98" s="22">
        <f t="shared" si="16"/>
        <v>4176.711</v>
      </c>
      <c r="F98" s="34">
        <v>1.76</v>
      </c>
      <c r="G98" s="33">
        <v>1.74</v>
      </c>
      <c r="H98" s="33">
        <v>0.82</v>
      </c>
      <c r="I98" s="25">
        <f t="shared" si="17"/>
        <v>2.4268</v>
      </c>
      <c r="J98" s="35">
        <v>1</v>
      </c>
      <c r="K98" s="33">
        <v>0</v>
      </c>
      <c r="L98" s="33">
        <v>0</v>
      </c>
      <c r="M98" s="29">
        <f t="shared" si="18"/>
        <v>1</v>
      </c>
      <c r="N98" s="34">
        <v>1.13</v>
      </c>
      <c r="O98" s="31">
        <v>0.5</v>
      </c>
      <c r="P98" s="37">
        <f t="shared" si="19"/>
        <v>10079.2804181731</v>
      </c>
      <c r="Q98" s="39"/>
    </row>
    <row r="99" customHeight="1" spans="1:17">
      <c r="A99" s="32">
        <v>2310</v>
      </c>
      <c r="B99" s="21">
        <v>1.61</v>
      </c>
      <c r="C99" s="33">
        <v>1.23</v>
      </c>
      <c r="D99" s="33">
        <v>0</v>
      </c>
      <c r="E99" s="22">
        <f t="shared" si="16"/>
        <v>4574.493</v>
      </c>
      <c r="F99" s="34">
        <v>1.76</v>
      </c>
      <c r="G99" s="33">
        <v>1.74</v>
      </c>
      <c r="H99" s="33">
        <v>0.84</v>
      </c>
      <c r="I99" s="25">
        <f t="shared" si="17"/>
        <v>2.4616</v>
      </c>
      <c r="J99" s="35">
        <v>1</v>
      </c>
      <c r="K99" s="33">
        <v>0</v>
      </c>
      <c r="L99" s="33">
        <v>0</v>
      </c>
      <c r="M99" s="29">
        <f t="shared" si="18"/>
        <v>1</v>
      </c>
      <c r="N99" s="34">
        <v>1.13</v>
      </c>
      <c r="O99" s="31">
        <v>0.5</v>
      </c>
      <c r="P99" s="37">
        <f t="shared" si="19"/>
        <v>11197.5127657747</v>
      </c>
      <c r="Q99" s="39"/>
    </row>
    <row r="100" customHeight="1" spans="1:17">
      <c r="A100" s="43" t="s">
        <v>42</v>
      </c>
      <c r="B100" s="44"/>
      <c r="C100" s="44"/>
      <c r="D100" s="44"/>
      <c r="E100" s="44"/>
      <c r="F100" s="44"/>
      <c r="G100" s="44"/>
      <c r="H100" s="45">
        <f>SUM(P78:P99)</f>
        <v>609870.96198762</v>
      </c>
      <c r="I100" s="46"/>
      <c r="J100" s="46"/>
      <c r="K100" s="46"/>
      <c r="L100" s="46"/>
      <c r="M100" s="46"/>
      <c r="N100" s="46"/>
      <c r="O100" s="46"/>
      <c r="P100" s="47"/>
      <c r="Q100" s="48"/>
    </row>
    <row r="101" customHeight="1" spans="1:17">
      <c r="A101" s="49"/>
      <c r="B101" s="49"/>
      <c r="C101" s="49"/>
      <c r="D101" s="49"/>
      <c r="E101" s="49"/>
      <c r="F101" s="49"/>
      <c r="G101" s="49"/>
      <c r="H101" s="50"/>
      <c r="I101" s="51"/>
      <c r="J101" s="51"/>
      <c r="K101" s="51"/>
      <c r="L101" s="51"/>
      <c r="M101" s="51"/>
      <c r="N101" s="51"/>
      <c r="O101" s="51"/>
      <c r="P101" s="51"/>
      <c r="Q101" s="48"/>
    </row>
    <row r="102" customHeight="1" spans="1:17">
      <c r="A102" s="49"/>
      <c r="B102" s="49"/>
      <c r="C102" s="49"/>
      <c r="D102" s="49"/>
      <c r="E102" s="49"/>
      <c r="F102" s="49"/>
      <c r="G102" s="49"/>
      <c r="H102" s="52"/>
      <c r="I102" s="53"/>
      <c r="J102" s="53"/>
      <c r="K102" s="53"/>
      <c r="L102" s="53"/>
      <c r="M102" s="53"/>
      <c r="N102" s="53"/>
      <c r="O102" s="53"/>
      <c r="P102" s="53"/>
      <c r="Q102" s="54"/>
    </row>
  </sheetData>
  <mergeCells count="50">
    <mergeCell ref="A1:Q1"/>
    <mergeCell ref="S1:AI1"/>
    <mergeCell ref="AK1:BA1"/>
    <mergeCell ref="A2:E2"/>
    <mergeCell ref="F2:I2"/>
    <mergeCell ref="J2:M2"/>
    <mergeCell ref="N2:O2"/>
    <mergeCell ref="S2:W2"/>
    <mergeCell ref="X2:AA2"/>
    <mergeCell ref="AB2:AE2"/>
    <mergeCell ref="AF2:AG2"/>
    <mergeCell ref="AK2:AO2"/>
    <mergeCell ref="AP2:AS2"/>
    <mergeCell ref="AT2:AW2"/>
    <mergeCell ref="AX2:AY2"/>
    <mergeCell ref="A36:Q36"/>
    <mergeCell ref="A37:E37"/>
    <mergeCell ref="F37:I37"/>
    <mergeCell ref="J37:M37"/>
    <mergeCell ref="N37:O37"/>
    <mergeCell ref="A75:Q75"/>
    <mergeCell ref="A76:E76"/>
    <mergeCell ref="F76:I76"/>
    <mergeCell ref="J76:M76"/>
    <mergeCell ref="N76:O76"/>
    <mergeCell ref="P2:P3"/>
    <mergeCell ref="P37:P38"/>
    <mergeCell ref="P76:P77"/>
    <mergeCell ref="Q2:Q3"/>
    <mergeCell ref="Q4:Q31"/>
    <mergeCell ref="Q37:Q38"/>
    <mergeCell ref="Q39:Q69"/>
    <mergeCell ref="Q76:Q77"/>
    <mergeCell ref="Q78:Q99"/>
    <mergeCell ref="AH2:AH3"/>
    <mergeCell ref="AI2:AI3"/>
    <mergeCell ref="AI4:AI31"/>
    <mergeCell ref="AZ2:AZ3"/>
    <mergeCell ref="BA2:BA3"/>
    <mergeCell ref="BA4:BA31"/>
    <mergeCell ref="A32:G34"/>
    <mergeCell ref="H32:Q34"/>
    <mergeCell ref="A70:G72"/>
    <mergeCell ref="H70:Q72"/>
    <mergeCell ref="A100:G102"/>
    <mergeCell ref="H100:Q102"/>
    <mergeCell ref="S32:Y34"/>
    <mergeCell ref="Z32:AI34"/>
    <mergeCell ref="AK32:AQ34"/>
    <mergeCell ref="AR32:BA34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02"/>
  <sheetViews>
    <sheetView zoomScale="40" zoomScaleNormal="40" topLeftCell="AB1" workbookViewId="0">
      <selection activeCell="AJ32" sqref="AJ32"/>
    </sheetView>
  </sheetViews>
  <sheetFormatPr defaultColWidth="25.7777777777778" defaultRowHeight="50" customHeight="1"/>
  <cols>
    <col min="1" max="4" width="25.7777777777778" style="1"/>
    <col min="5" max="5" width="34.4444444444444" style="1"/>
    <col min="6" max="16384" width="25.7777777777778" style="1"/>
  </cols>
  <sheetData>
    <row r="1" customHeight="1" spans="1:53">
      <c r="A1" s="2" t="s">
        <v>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5"/>
      <c r="S1" s="2" t="s">
        <v>13</v>
      </c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4"/>
      <c r="AI1" s="5"/>
      <c r="AK1" s="2" t="s">
        <v>13</v>
      </c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4"/>
      <c r="BA1" s="5"/>
    </row>
    <row r="2" customHeight="1" spans="1:53">
      <c r="A2" s="6" t="s">
        <v>14</v>
      </c>
      <c r="B2" s="7"/>
      <c r="C2" s="7"/>
      <c r="D2" s="7"/>
      <c r="E2" s="8"/>
      <c r="F2" s="9" t="s">
        <v>15</v>
      </c>
      <c r="G2" s="10"/>
      <c r="H2" s="10"/>
      <c r="I2" s="11"/>
      <c r="J2" s="12" t="s">
        <v>16</v>
      </c>
      <c r="K2" s="13"/>
      <c r="L2" s="14"/>
      <c r="M2" s="15"/>
      <c r="N2" s="16" t="s">
        <v>17</v>
      </c>
      <c r="O2" s="17"/>
      <c r="P2" s="18" t="s">
        <v>18</v>
      </c>
      <c r="Q2" s="19" t="s">
        <v>19</v>
      </c>
      <c r="S2" s="6" t="s">
        <v>14</v>
      </c>
      <c r="T2" s="7"/>
      <c r="U2" s="7"/>
      <c r="V2" s="7"/>
      <c r="W2" s="8"/>
      <c r="X2" s="9" t="s">
        <v>15</v>
      </c>
      <c r="Y2" s="10"/>
      <c r="Z2" s="10"/>
      <c r="AA2" s="11"/>
      <c r="AB2" s="12" t="s">
        <v>16</v>
      </c>
      <c r="AC2" s="13"/>
      <c r="AD2" s="14"/>
      <c r="AE2" s="15"/>
      <c r="AF2" s="16" t="s">
        <v>17</v>
      </c>
      <c r="AG2" s="17"/>
      <c r="AH2" s="18" t="s">
        <v>18</v>
      </c>
      <c r="AI2" s="19" t="s">
        <v>19</v>
      </c>
      <c r="AK2" s="6" t="s">
        <v>14</v>
      </c>
      <c r="AL2" s="7"/>
      <c r="AM2" s="7"/>
      <c r="AN2" s="7"/>
      <c r="AO2" s="8"/>
      <c r="AP2" s="9" t="s">
        <v>15</v>
      </c>
      <c r="AQ2" s="10"/>
      <c r="AR2" s="10"/>
      <c r="AS2" s="11"/>
      <c r="AT2" s="12" t="s">
        <v>16</v>
      </c>
      <c r="AU2" s="13"/>
      <c r="AV2" s="14"/>
      <c r="AW2" s="15"/>
      <c r="AX2" s="16" t="s">
        <v>17</v>
      </c>
      <c r="AY2" s="17"/>
      <c r="AZ2" s="18" t="s">
        <v>18</v>
      </c>
      <c r="BA2" s="19" t="s">
        <v>19</v>
      </c>
    </row>
    <row r="3" customHeight="1" spans="1:53">
      <c r="A3" s="20" t="s">
        <v>20</v>
      </c>
      <c r="B3" s="21" t="s">
        <v>21</v>
      </c>
      <c r="C3" s="21" t="s">
        <v>22</v>
      </c>
      <c r="D3" s="21" t="s">
        <v>23</v>
      </c>
      <c r="E3" s="22" t="s">
        <v>14</v>
      </c>
      <c r="F3" s="23" t="s">
        <v>24</v>
      </c>
      <c r="G3" s="24" t="s">
        <v>25</v>
      </c>
      <c r="H3" s="24" t="s">
        <v>26</v>
      </c>
      <c r="I3" s="25" t="s">
        <v>27</v>
      </c>
      <c r="J3" s="26" t="s">
        <v>28</v>
      </c>
      <c r="K3" s="27" t="s">
        <v>29</v>
      </c>
      <c r="L3" s="28" t="s">
        <v>30</v>
      </c>
      <c r="M3" s="29" t="s">
        <v>31</v>
      </c>
      <c r="N3" s="30" t="s">
        <v>32</v>
      </c>
      <c r="O3" s="31" t="s">
        <v>33</v>
      </c>
      <c r="P3" s="18"/>
      <c r="Q3" s="19"/>
      <c r="S3" s="20" t="s">
        <v>20</v>
      </c>
      <c r="T3" s="21" t="s">
        <v>21</v>
      </c>
      <c r="U3" s="21" t="s">
        <v>22</v>
      </c>
      <c r="V3" s="21" t="s">
        <v>23</v>
      </c>
      <c r="W3" s="22" t="s">
        <v>14</v>
      </c>
      <c r="X3" s="23" t="s">
        <v>24</v>
      </c>
      <c r="Y3" s="24" t="s">
        <v>25</v>
      </c>
      <c r="Z3" s="24" t="s">
        <v>26</v>
      </c>
      <c r="AA3" s="25" t="s">
        <v>27</v>
      </c>
      <c r="AB3" s="26" t="s">
        <v>28</v>
      </c>
      <c r="AC3" s="27" t="s">
        <v>29</v>
      </c>
      <c r="AD3" s="28" t="s">
        <v>30</v>
      </c>
      <c r="AE3" s="29" t="s">
        <v>31</v>
      </c>
      <c r="AF3" s="30" t="s">
        <v>32</v>
      </c>
      <c r="AG3" s="31" t="s">
        <v>33</v>
      </c>
      <c r="AH3" s="18"/>
      <c r="AI3" s="19"/>
      <c r="AK3" s="20" t="s">
        <v>20</v>
      </c>
      <c r="AL3" s="21" t="s">
        <v>21</v>
      </c>
      <c r="AM3" s="21" t="s">
        <v>22</v>
      </c>
      <c r="AN3" s="21" t="s">
        <v>23</v>
      </c>
      <c r="AO3" s="22" t="s">
        <v>14</v>
      </c>
      <c r="AP3" s="23" t="s">
        <v>24</v>
      </c>
      <c r="AQ3" s="24" t="s">
        <v>25</v>
      </c>
      <c r="AR3" s="24" t="s">
        <v>26</v>
      </c>
      <c r="AS3" s="25" t="s">
        <v>27</v>
      </c>
      <c r="AT3" s="26" t="s">
        <v>28</v>
      </c>
      <c r="AU3" s="27" t="s">
        <v>29</v>
      </c>
      <c r="AV3" s="28" t="s">
        <v>30</v>
      </c>
      <c r="AW3" s="29" t="s">
        <v>31</v>
      </c>
      <c r="AX3" s="30" t="s">
        <v>32</v>
      </c>
      <c r="AY3" s="31" t="s">
        <v>33</v>
      </c>
      <c r="AZ3" s="18"/>
      <c r="BA3" s="19"/>
    </row>
    <row r="4" customHeight="1" spans="1:53">
      <c r="A4" s="32">
        <v>39695</v>
      </c>
      <c r="B4" s="21">
        <v>0.1447</v>
      </c>
      <c r="C4" s="33">
        <v>1.25</v>
      </c>
      <c r="D4" s="33">
        <v>0</v>
      </c>
      <c r="E4" s="22">
        <f t="shared" ref="E4:E31" si="0">A4*B4*C4+D4</f>
        <v>7179.833125</v>
      </c>
      <c r="F4" s="34">
        <v>3.15</v>
      </c>
      <c r="G4" s="33">
        <v>2.69</v>
      </c>
      <c r="H4" s="33">
        <v>0.99</v>
      </c>
      <c r="I4" s="25">
        <f t="shared" ref="I4:I31" si="1">G4*H4+1</f>
        <v>3.6631</v>
      </c>
      <c r="J4" s="35">
        <v>1</v>
      </c>
      <c r="K4" s="33">
        <v>0</v>
      </c>
      <c r="L4" s="36">
        <v>0</v>
      </c>
      <c r="M4" s="29">
        <f t="shared" ref="M4:M31" si="2">1+2.78*K4/(K4+1400)+L4</f>
        <v>1</v>
      </c>
      <c r="N4" s="34">
        <v>1.15</v>
      </c>
      <c r="O4" s="31">
        <v>0.5</v>
      </c>
      <c r="P4" s="37">
        <f t="shared" ref="P4:P31" si="3">E4*F4*I4*J4*(M4)*N4*O4</f>
        <v>47636.6841219396</v>
      </c>
      <c r="Q4" s="38"/>
      <c r="S4" s="32">
        <v>39695</v>
      </c>
      <c r="T4" s="21">
        <v>0.1447</v>
      </c>
      <c r="U4" s="33">
        <v>1.6</v>
      </c>
      <c r="V4" s="33">
        <v>0</v>
      </c>
      <c r="W4" s="22">
        <f t="shared" ref="W4:W31" si="4">S4*T4*U4+V4</f>
        <v>9190.1864</v>
      </c>
      <c r="X4" s="34">
        <v>3.15</v>
      </c>
      <c r="Y4" s="33">
        <v>2.69</v>
      </c>
      <c r="Z4" s="33">
        <v>0.99</v>
      </c>
      <c r="AA4" s="25">
        <f t="shared" ref="AA4:AA31" si="5">Y4*Z4+1</f>
        <v>3.6631</v>
      </c>
      <c r="AB4" s="35">
        <v>1</v>
      </c>
      <c r="AC4" s="33">
        <v>0</v>
      </c>
      <c r="AD4" s="36">
        <v>0</v>
      </c>
      <c r="AE4" s="29">
        <f t="shared" ref="AE4:AE31" si="6">1+2.78*AC4/(AC4+1400)+AD4</f>
        <v>1</v>
      </c>
      <c r="AF4" s="34">
        <v>1.15</v>
      </c>
      <c r="AG4" s="31">
        <v>0.5</v>
      </c>
      <c r="AH4" s="37">
        <f t="shared" ref="AH4:AH31" si="7">W4*X4*AA4*AB4*(AE4)*AF4*AG4</f>
        <v>60974.9556760827</v>
      </c>
      <c r="AI4" s="38"/>
      <c r="AK4" s="32">
        <v>39695</v>
      </c>
      <c r="AL4" s="21">
        <v>0.1447</v>
      </c>
      <c r="AM4" s="33">
        <v>1.6</v>
      </c>
      <c r="AN4" s="33">
        <v>0</v>
      </c>
      <c r="AO4" s="22">
        <f t="shared" ref="AO4:AO31" si="8">AK4*AL4*AM4+AN4</f>
        <v>9190.1864</v>
      </c>
      <c r="AP4" s="34">
        <v>3.15</v>
      </c>
      <c r="AQ4" s="33">
        <v>3.11</v>
      </c>
      <c r="AR4" s="33">
        <v>0.99</v>
      </c>
      <c r="AS4" s="25">
        <f t="shared" ref="AS4:AS31" si="9">AQ4*AR4+1</f>
        <v>4.0789</v>
      </c>
      <c r="AT4" s="35">
        <v>1</v>
      </c>
      <c r="AU4" s="33">
        <v>0</v>
      </c>
      <c r="AV4" s="36">
        <v>0</v>
      </c>
      <c r="AW4" s="29">
        <f t="shared" ref="AW4:AW31" si="10">1+2.78*AU4/(AU4+1400)+AV4</f>
        <v>1</v>
      </c>
      <c r="AX4" s="34">
        <v>1.15</v>
      </c>
      <c r="AY4" s="31">
        <v>0.5</v>
      </c>
      <c r="AZ4" s="37">
        <f t="shared" ref="AZ4:AZ31" si="11">AO4*AP4*AS4*AT4*(AW4)*AX4*AY4</f>
        <v>67896.2481797313</v>
      </c>
      <c r="BA4" s="38"/>
    </row>
    <row r="5" customHeight="1" spans="1:53">
      <c r="A5" s="32">
        <v>39695</v>
      </c>
      <c r="B5" s="21">
        <v>0.1447</v>
      </c>
      <c r="C5" s="33">
        <v>1.25</v>
      </c>
      <c r="D5" s="33">
        <v>0</v>
      </c>
      <c r="E5" s="22">
        <f t="shared" si="0"/>
        <v>7179.833125</v>
      </c>
      <c r="F5" s="34">
        <v>3.15</v>
      </c>
      <c r="G5" s="33">
        <v>2.69</v>
      </c>
      <c r="H5" s="33">
        <v>0.99</v>
      </c>
      <c r="I5" s="25">
        <f t="shared" si="1"/>
        <v>3.6631</v>
      </c>
      <c r="J5" s="35">
        <v>1</v>
      </c>
      <c r="K5" s="33">
        <v>0</v>
      </c>
      <c r="L5" s="36">
        <v>0</v>
      </c>
      <c r="M5" s="29">
        <f t="shared" si="2"/>
        <v>1</v>
      </c>
      <c r="N5" s="34">
        <v>1.15</v>
      </c>
      <c r="O5" s="31">
        <v>0.5</v>
      </c>
      <c r="P5" s="37">
        <f t="shared" si="3"/>
        <v>47636.6841219396</v>
      </c>
      <c r="Q5" s="39"/>
      <c r="S5" s="32">
        <v>39695</v>
      </c>
      <c r="T5" s="21">
        <v>0.1447</v>
      </c>
      <c r="U5" s="33">
        <v>1.6</v>
      </c>
      <c r="V5" s="33">
        <v>0</v>
      </c>
      <c r="W5" s="22">
        <f t="shared" si="4"/>
        <v>9190.1864</v>
      </c>
      <c r="X5" s="34">
        <v>3.15</v>
      </c>
      <c r="Y5" s="33">
        <v>2.69</v>
      </c>
      <c r="Z5" s="33">
        <v>0.99</v>
      </c>
      <c r="AA5" s="25">
        <f t="shared" si="5"/>
        <v>3.6631</v>
      </c>
      <c r="AB5" s="35">
        <v>1</v>
      </c>
      <c r="AC5" s="33">
        <v>0</v>
      </c>
      <c r="AD5" s="36">
        <v>0</v>
      </c>
      <c r="AE5" s="29">
        <f t="shared" si="6"/>
        <v>1</v>
      </c>
      <c r="AF5" s="34">
        <v>1.15</v>
      </c>
      <c r="AG5" s="31">
        <v>0.5</v>
      </c>
      <c r="AH5" s="37">
        <f t="shared" si="7"/>
        <v>60974.9556760827</v>
      </c>
      <c r="AI5" s="39"/>
      <c r="AK5" s="32">
        <v>39695</v>
      </c>
      <c r="AL5" s="21">
        <v>0.1447</v>
      </c>
      <c r="AM5" s="33">
        <v>1.6</v>
      </c>
      <c r="AN5" s="33">
        <v>0</v>
      </c>
      <c r="AO5" s="22">
        <f t="shared" si="8"/>
        <v>9190.1864</v>
      </c>
      <c r="AP5" s="34">
        <v>3.15</v>
      </c>
      <c r="AQ5" s="33">
        <v>3.11</v>
      </c>
      <c r="AR5" s="33">
        <v>0.99</v>
      </c>
      <c r="AS5" s="25">
        <f t="shared" si="9"/>
        <v>4.0789</v>
      </c>
      <c r="AT5" s="35">
        <v>1</v>
      </c>
      <c r="AU5" s="33">
        <v>0</v>
      </c>
      <c r="AV5" s="36">
        <v>0</v>
      </c>
      <c r="AW5" s="29">
        <f t="shared" si="10"/>
        <v>1</v>
      </c>
      <c r="AX5" s="34">
        <v>1.15</v>
      </c>
      <c r="AY5" s="31">
        <v>0.5</v>
      </c>
      <c r="AZ5" s="37">
        <f t="shared" si="11"/>
        <v>67896.2481797313</v>
      </c>
      <c r="BA5" s="39"/>
    </row>
    <row r="6" customHeight="1" spans="1:53">
      <c r="A6" s="32">
        <v>39695</v>
      </c>
      <c r="B6" s="21">
        <v>0.1447</v>
      </c>
      <c r="C6" s="33">
        <v>1.25</v>
      </c>
      <c r="D6" s="33">
        <v>0</v>
      </c>
      <c r="E6" s="22">
        <f t="shared" si="0"/>
        <v>7179.833125</v>
      </c>
      <c r="F6" s="34">
        <v>3.15</v>
      </c>
      <c r="G6" s="33">
        <v>2.69</v>
      </c>
      <c r="H6" s="33">
        <v>0.99</v>
      </c>
      <c r="I6" s="25">
        <f t="shared" si="1"/>
        <v>3.6631</v>
      </c>
      <c r="J6" s="35">
        <v>1</v>
      </c>
      <c r="K6" s="33">
        <v>0</v>
      </c>
      <c r="L6" s="36">
        <v>0</v>
      </c>
      <c r="M6" s="29">
        <f t="shared" si="2"/>
        <v>1</v>
      </c>
      <c r="N6" s="34">
        <v>1.15</v>
      </c>
      <c r="O6" s="31">
        <v>0.5</v>
      </c>
      <c r="P6" s="37">
        <f t="shared" si="3"/>
        <v>47636.6841219396</v>
      </c>
      <c r="Q6" s="39"/>
      <c r="S6" s="32">
        <v>39695</v>
      </c>
      <c r="T6" s="21">
        <v>0.1447</v>
      </c>
      <c r="U6" s="33">
        <v>1.6</v>
      </c>
      <c r="V6" s="33">
        <v>0</v>
      </c>
      <c r="W6" s="22">
        <f t="shared" si="4"/>
        <v>9190.1864</v>
      </c>
      <c r="X6" s="34">
        <v>3.15</v>
      </c>
      <c r="Y6" s="33">
        <v>2.69</v>
      </c>
      <c r="Z6" s="33">
        <v>0.99</v>
      </c>
      <c r="AA6" s="25">
        <f t="shared" si="5"/>
        <v>3.6631</v>
      </c>
      <c r="AB6" s="35">
        <v>1</v>
      </c>
      <c r="AC6" s="33">
        <v>0</v>
      </c>
      <c r="AD6" s="36">
        <v>0</v>
      </c>
      <c r="AE6" s="29">
        <f t="shared" si="6"/>
        <v>1</v>
      </c>
      <c r="AF6" s="34">
        <v>1.15</v>
      </c>
      <c r="AG6" s="31">
        <v>0.5</v>
      </c>
      <c r="AH6" s="37">
        <f t="shared" si="7"/>
        <v>60974.9556760827</v>
      </c>
      <c r="AI6" s="39"/>
      <c r="AK6" s="32">
        <v>39695</v>
      </c>
      <c r="AL6" s="21">
        <v>0.1447</v>
      </c>
      <c r="AM6" s="33">
        <v>1.6</v>
      </c>
      <c r="AN6" s="33">
        <v>0</v>
      </c>
      <c r="AO6" s="22">
        <f t="shared" si="8"/>
        <v>9190.1864</v>
      </c>
      <c r="AP6" s="34">
        <v>3.15</v>
      </c>
      <c r="AQ6" s="33">
        <v>3.11</v>
      </c>
      <c r="AR6" s="33">
        <v>0.99</v>
      </c>
      <c r="AS6" s="25">
        <f t="shared" si="9"/>
        <v>4.0789</v>
      </c>
      <c r="AT6" s="35">
        <v>1</v>
      </c>
      <c r="AU6" s="33">
        <v>0</v>
      </c>
      <c r="AV6" s="36">
        <v>0</v>
      </c>
      <c r="AW6" s="29">
        <f t="shared" si="10"/>
        <v>1</v>
      </c>
      <c r="AX6" s="34">
        <v>1.15</v>
      </c>
      <c r="AY6" s="31">
        <v>0.5</v>
      </c>
      <c r="AZ6" s="37">
        <f t="shared" si="11"/>
        <v>67896.2481797313</v>
      </c>
      <c r="BA6" s="39"/>
    </row>
    <row r="7" customHeight="1" spans="1:53">
      <c r="A7" s="32">
        <v>39695</v>
      </c>
      <c r="B7" s="21">
        <v>0.1447</v>
      </c>
      <c r="C7" s="33">
        <v>1.25</v>
      </c>
      <c r="D7" s="33">
        <v>0</v>
      </c>
      <c r="E7" s="22">
        <f t="shared" si="0"/>
        <v>7179.833125</v>
      </c>
      <c r="F7" s="34">
        <v>3.15</v>
      </c>
      <c r="G7" s="33">
        <v>2.69</v>
      </c>
      <c r="H7" s="33">
        <v>0.99</v>
      </c>
      <c r="I7" s="25">
        <f t="shared" si="1"/>
        <v>3.6631</v>
      </c>
      <c r="J7" s="35">
        <v>1</v>
      </c>
      <c r="K7" s="33">
        <v>0</v>
      </c>
      <c r="L7" s="36">
        <v>0</v>
      </c>
      <c r="M7" s="29">
        <f t="shared" si="2"/>
        <v>1</v>
      </c>
      <c r="N7" s="34">
        <v>1.15</v>
      </c>
      <c r="O7" s="31">
        <v>0.5</v>
      </c>
      <c r="P7" s="37">
        <f t="shared" si="3"/>
        <v>47636.6841219396</v>
      </c>
      <c r="Q7" s="39"/>
      <c r="S7" s="32">
        <v>39695</v>
      </c>
      <c r="T7" s="21">
        <v>0.1447</v>
      </c>
      <c r="U7" s="33">
        <v>1.6</v>
      </c>
      <c r="V7" s="33">
        <v>0</v>
      </c>
      <c r="W7" s="22">
        <f t="shared" si="4"/>
        <v>9190.1864</v>
      </c>
      <c r="X7" s="34">
        <v>3.15</v>
      </c>
      <c r="Y7" s="33">
        <v>2.69</v>
      </c>
      <c r="Z7" s="33">
        <v>0.99</v>
      </c>
      <c r="AA7" s="25">
        <f t="shared" si="5"/>
        <v>3.6631</v>
      </c>
      <c r="AB7" s="35">
        <v>1</v>
      </c>
      <c r="AC7" s="33">
        <v>0</v>
      </c>
      <c r="AD7" s="36">
        <v>0</v>
      </c>
      <c r="AE7" s="29">
        <f t="shared" si="6"/>
        <v>1</v>
      </c>
      <c r="AF7" s="34">
        <v>1.15</v>
      </c>
      <c r="AG7" s="31">
        <v>0.5</v>
      </c>
      <c r="AH7" s="37">
        <f t="shared" si="7"/>
        <v>60974.9556760827</v>
      </c>
      <c r="AI7" s="39"/>
      <c r="AK7" s="32">
        <v>39695</v>
      </c>
      <c r="AL7" s="21">
        <v>0.1447</v>
      </c>
      <c r="AM7" s="33">
        <v>1.6</v>
      </c>
      <c r="AN7" s="33">
        <v>0</v>
      </c>
      <c r="AO7" s="22">
        <f t="shared" si="8"/>
        <v>9190.1864</v>
      </c>
      <c r="AP7" s="34">
        <v>3.15</v>
      </c>
      <c r="AQ7" s="33">
        <v>3.11</v>
      </c>
      <c r="AR7" s="33">
        <v>0.99</v>
      </c>
      <c r="AS7" s="25">
        <f t="shared" si="9"/>
        <v>4.0789</v>
      </c>
      <c r="AT7" s="35">
        <v>1</v>
      </c>
      <c r="AU7" s="33">
        <v>0</v>
      </c>
      <c r="AV7" s="36">
        <v>0</v>
      </c>
      <c r="AW7" s="29">
        <f t="shared" si="10"/>
        <v>1</v>
      </c>
      <c r="AX7" s="34">
        <v>1.15</v>
      </c>
      <c r="AY7" s="31">
        <v>0.5</v>
      </c>
      <c r="AZ7" s="37">
        <f t="shared" si="11"/>
        <v>67896.2481797313</v>
      </c>
      <c r="BA7" s="39"/>
    </row>
    <row r="8" customHeight="1" spans="1:53">
      <c r="A8" s="32">
        <v>39695</v>
      </c>
      <c r="B8" s="21">
        <v>0.1447</v>
      </c>
      <c r="C8" s="33">
        <v>1.25</v>
      </c>
      <c r="D8" s="33">
        <v>0</v>
      </c>
      <c r="E8" s="22">
        <f t="shared" si="0"/>
        <v>7179.833125</v>
      </c>
      <c r="F8" s="34">
        <v>3.15</v>
      </c>
      <c r="G8" s="33">
        <v>2.69</v>
      </c>
      <c r="H8" s="33">
        <v>0.99</v>
      </c>
      <c r="I8" s="25">
        <f t="shared" si="1"/>
        <v>3.6631</v>
      </c>
      <c r="J8" s="35">
        <v>1</v>
      </c>
      <c r="K8" s="33">
        <v>0</v>
      </c>
      <c r="L8" s="36">
        <v>0</v>
      </c>
      <c r="M8" s="29">
        <f t="shared" si="2"/>
        <v>1</v>
      </c>
      <c r="N8" s="34">
        <v>1.15</v>
      </c>
      <c r="O8" s="31">
        <v>0.5</v>
      </c>
      <c r="P8" s="37">
        <f t="shared" si="3"/>
        <v>47636.6841219396</v>
      </c>
      <c r="Q8" s="39"/>
      <c r="S8" s="32">
        <v>39695</v>
      </c>
      <c r="T8" s="21">
        <v>0.1447</v>
      </c>
      <c r="U8" s="33">
        <v>1.6</v>
      </c>
      <c r="V8" s="33">
        <v>0</v>
      </c>
      <c r="W8" s="22">
        <f t="shared" si="4"/>
        <v>9190.1864</v>
      </c>
      <c r="X8" s="34">
        <v>3.15</v>
      </c>
      <c r="Y8" s="33">
        <v>2.69</v>
      </c>
      <c r="Z8" s="33">
        <v>0.99</v>
      </c>
      <c r="AA8" s="25">
        <f t="shared" si="5"/>
        <v>3.6631</v>
      </c>
      <c r="AB8" s="35">
        <v>1</v>
      </c>
      <c r="AC8" s="33">
        <v>0</v>
      </c>
      <c r="AD8" s="36">
        <v>0</v>
      </c>
      <c r="AE8" s="29">
        <f t="shared" si="6"/>
        <v>1</v>
      </c>
      <c r="AF8" s="34">
        <v>1.15</v>
      </c>
      <c r="AG8" s="31">
        <v>0.5</v>
      </c>
      <c r="AH8" s="37">
        <f t="shared" si="7"/>
        <v>60974.9556760827</v>
      </c>
      <c r="AI8" s="39"/>
      <c r="AK8" s="32">
        <v>39695</v>
      </c>
      <c r="AL8" s="21">
        <v>0.1447</v>
      </c>
      <c r="AM8" s="33">
        <v>1.6</v>
      </c>
      <c r="AN8" s="33">
        <v>0</v>
      </c>
      <c r="AO8" s="22">
        <f t="shared" si="8"/>
        <v>9190.1864</v>
      </c>
      <c r="AP8" s="34">
        <v>3.15</v>
      </c>
      <c r="AQ8" s="33">
        <v>3.11</v>
      </c>
      <c r="AR8" s="33">
        <v>0.99</v>
      </c>
      <c r="AS8" s="25">
        <f t="shared" si="9"/>
        <v>4.0789</v>
      </c>
      <c r="AT8" s="35">
        <v>1</v>
      </c>
      <c r="AU8" s="33">
        <v>0</v>
      </c>
      <c r="AV8" s="36">
        <v>0</v>
      </c>
      <c r="AW8" s="29">
        <f t="shared" si="10"/>
        <v>1</v>
      </c>
      <c r="AX8" s="34">
        <v>1.15</v>
      </c>
      <c r="AY8" s="31">
        <v>0.5</v>
      </c>
      <c r="AZ8" s="37">
        <f t="shared" si="11"/>
        <v>67896.2481797313</v>
      </c>
      <c r="BA8" s="39"/>
    </row>
    <row r="9" customHeight="1" spans="1:53">
      <c r="A9" s="32">
        <v>39695</v>
      </c>
      <c r="B9" s="21">
        <v>0.1447</v>
      </c>
      <c r="C9" s="33">
        <v>1.25</v>
      </c>
      <c r="D9" s="33">
        <v>0</v>
      </c>
      <c r="E9" s="22">
        <f t="shared" si="0"/>
        <v>7179.833125</v>
      </c>
      <c r="F9" s="34">
        <v>3.15</v>
      </c>
      <c r="G9" s="33">
        <v>2.69</v>
      </c>
      <c r="H9" s="33">
        <v>0.99</v>
      </c>
      <c r="I9" s="25">
        <f t="shared" si="1"/>
        <v>3.6631</v>
      </c>
      <c r="J9" s="35">
        <v>1</v>
      </c>
      <c r="K9" s="33">
        <v>0</v>
      </c>
      <c r="L9" s="36">
        <v>0</v>
      </c>
      <c r="M9" s="29">
        <f t="shared" si="2"/>
        <v>1</v>
      </c>
      <c r="N9" s="34">
        <v>1.15</v>
      </c>
      <c r="O9" s="31">
        <v>0.5</v>
      </c>
      <c r="P9" s="37">
        <f t="shared" si="3"/>
        <v>47636.6841219396</v>
      </c>
      <c r="Q9" s="39"/>
      <c r="S9" s="32">
        <v>39695</v>
      </c>
      <c r="T9" s="21">
        <v>0.1447</v>
      </c>
      <c r="U9" s="33">
        <v>1.6</v>
      </c>
      <c r="V9" s="33">
        <v>0</v>
      </c>
      <c r="W9" s="22">
        <f t="shared" si="4"/>
        <v>9190.1864</v>
      </c>
      <c r="X9" s="34">
        <v>3.15</v>
      </c>
      <c r="Y9" s="33">
        <v>2.69</v>
      </c>
      <c r="Z9" s="33">
        <v>0.99</v>
      </c>
      <c r="AA9" s="25">
        <f t="shared" si="5"/>
        <v>3.6631</v>
      </c>
      <c r="AB9" s="35">
        <v>1</v>
      </c>
      <c r="AC9" s="33">
        <v>0</v>
      </c>
      <c r="AD9" s="36">
        <v>0</v>
      </c>
      <c r="AE9" s="29">
        <f t="shared" si="6"/>
        <v>1</v>
      </c>
      <c r="AF9" s="34">
        <v>1.15</v>
      </c>
      <c r="AG9" s="31">
        <v>0.5</v>
      </c>
      <c r="AH9" s="37">
        <f t="shared" si="7"/>
        <v>60974.9556760827</v>
      </c>
      <c r="AI9" s="39"/>
      <c r="AK9" s="32">
        <v>39695</v>
      </c>
      <c r="AL9" s="21">
        <v>0.1447</v>
      </c>
      <c r="AM9" s="33">
        <v>1.6</v>
      </c>
      <c r="AN9" s="33">
        <v>0</v>
      </c>
      <c r="AO9" s="22">
        <f t="shared" si="8"/>
        <v>9190.1864</v>
      </c>
      <c r="AP9" s="34">
        <v>3.15</v>
      </c>
      <c r="AQ9" s="33">
        <v>3.11</v>
      </c>
      <c r="AR9" s="33">
        <v>0.99</v>
      </c>
      <c r="AS9" s="25">
        <f t="shared" si="9"/>
        <v>4.0789</v>
      </c>
      <c r="AT9" s="35">
        <v>1</v>
      </c>
      <c r="AU9" s="33">
        <v>0</v>
      </c>
      <c r="AV9" s="36">
        <v>0</v>
      </c>
      <c r="AW9" s="29">
        <f t="shared" si="10"/>
        <v>1</v>
      </c>
      <c r="AX9" s="34">
        <v>1.15</v>
      </c>
      <c r="AY9" s="31">
        <v>0.5</v>
      </c>
      <c r="AZ9" s="37">
        <f t="shared" si="11"/>
        <v>67896.2481797313</v>
      </c>
      <c r="BA9" s="39"/>
    </row>
    <row r="10" customHeight="1" spans="1:53">
      <c r="A10" s="32">
        <v>39695</v>
      </c>
      <c r="B10" s="21">
        <v>0.1447</v>
      </c>
      <c r="C10" s="33">
        <v>1.25</v>
      </c>
      <c r="D10" s="33">
        <v>0</v>
      </c>
      <c r="E10" s="22">
        <f t="shared" si="0"/>
        <v>7179.833125</v>
      </c>
      <c r="F10" s="34">
        <v>3.15</v>
      </c>
      <c r="G10" s="33">
        <v>2.69</v>
      </c>
      <c r="H10" s="33">
        <v>0.99</v>
      </c>
      <c r="I10" s="25">
        <f t="shared" si="1"/>
        <v>3.6631</v>
      </c>
      <c r="J10" s="35">
        <v>1</v>
      </c>
      <c r="K10" s="33">
        <v>0</v>
      </c>
      <c r="L10" s="36">
        <v>0</v>
      </c>
      <c r="M10" s="29">
        <f t="shared" si="2"/>
        <v>1</v>
      </c>
      <c r="N10" s="34">
        <v>1.15</v>
      </c>
      <c r="O10" s="31">
        <v>0.5</v>
      </c>
      <c r="P10" s="37">
        <f t="shared" si="3"/>
        <v>47636.6841219396</v>
      </c>
      <c r="Q10" s="39"/>
      <c r="S10" s="32">
        <v>39695</v>
      </c>
      <c r="T10" s="21">
        <v>0.1447</v>
      </c>
      <c r="U10" s="33">
        <v>1.6</v>
      </c>
      <c r="V10" s="33">
        <v>0</v>
      </c>
      <c r="W10" s="22">
        <f t="shared" si="4"/>
        <v>9190.1864</v>
      </c>
      <c r="X10" s="34">
        <v>3.15</v>
      </c>
      <c r="Y10" s="33">
        <v>2.69</v>
      </c>
      <c r="Z10" s="33">
        <v>0.99</v>
      </c>
      <c r="AA10" s="25">
        <f t="shared" si="5"/>
        <v>3.6631</v>
      </c>
      <c r="AB10" s="35">
        <v>1</v>
      </c>
      <c r="AC10" s="33">
        <v>0</v>
      </c>
      <c r="AD10" s="36">
        <v>0</v>
      </c>
      <c r="AE10" s="29">
        <f t="shared" si="6"/>
        <v>1</v>
      </c>
      <c r="AF10" s="34">
        <v>1.15</v>
      </c>
      <c r="AG10" s="31">
        <v>0.5</v>
      </c>
      <c r="AH10" s="37">
        <f t="shared" si="7"/>
        <v>60974.9556760827</v>
      </c>
      <c r="AI10" s="39"/>
      <c r="AK10" s="32">
        <v>39695</v>
      </c>
      <c r="AL10" s="21">
        <v>0.1447</v>
      </c>
      <c r="AM10" s="33">
        <v>1.6</v>
      </c>
      <c r="AN10" s="33">
        <v>0</v>
      </c>
      <c r="AO10" s="22">
        <f t="shared" si="8"/>
        <v>9190.1864</v>
      </c>
      <c r="AP10" s="34">
        <v>3.15</v>
      </c>
      <c r="AQ10" s="33">
        <v>3.11</v>
      </c>
      <c r="AR10" s="33">
        <v>0.99</v>
      </c>
      <c r="AS10" s="25">
        <f t="shared" si="9"/>
        <v>4.0789</v>
      </c>
      <c r="AT10" s="35">
        <v>1</v>
      </c>
      <c r="AU10" s="33">
        <v>0</v>
      </c>
      <c r="AV10" s="36">
        <v>0</v>
      </c>
      <c r="AW10" s="29">
        <f t="shared" si="10"/>
        <v>1</v>
      </c>
      <c r="AX10" s="34">
        <v>1.15</v>
      </c>
      <c r="AY10" s="31">
        <v>0.5</v>
      </c>
      <c r="AZ10" s="37">
        <f t="shared" si="11"/>
        <v>67896.2481797313</v>
      </c>
      <c r="BA10" s="39"/>
    </row>
    <row r="11" customHeight="1" spans="1:53">
      <c r="A11" s="32">
        <v>39695</v>
      </c>
      <c r="B11" s="21">
        <v>0.1447</v>
      </c>
      <c r="C11" s="33">
        <v>1.25</v>
      </c>
      <c r="D11" s="33">
        <v>0</v>
      </c>
      <c r="E11" s="22">
        <f t="shared" si="0"/>
        <v>7179.833125</v>
      </c>
      <c r="F11" s="34">
        <v>3.15</v>
      </c>
      <c r="G11" s="33">
        <v>2.69</v>
      </c>
      <c r="H11" s="33">
        <v>0.99</v>
      </c>
      <c r="I11" s="25">
        <f t="shared" si="1"/>
        <v>3.6631</v>
      </c>
      <c r="J11" s="35">
        <v>1</v>
      </c>
      <c r="K11" s="33">
        <v>0</v>
      </c>
      <c r="L11" s="36">
        <v>0</v>
      </c>
      <c r="M11" s="29">
        <f t="shared" si="2"/>
        <v>1</v>
      </c>
      <c r="N11" s="34">
        <v>1.15</v>
      </c>
      <c r="O11" s="31">
        <v>0.5</v>
      </c>
      <c r="P11" s="37">
        <f t="shared" si="3"/>
        <v>47636.6841219396</v>
      </c>
      <c r="Q11" s="39"/>
      <c r="S11" s="32">
        <v>39695</v>
      </c>
      <c r="T11" s="21">
        <v>0.1447</v>
      </c>
      <c r="U11" s="33">
        <v>1.6</v>
      </c>
      <c r="V11" s="33">
        <v>0</v>
      </c>
      <c r="W11" s="22">
        <f t="shared" si="4"/>
        <v>9190.1864</v>
      </c>
      <c r="X11" s="34">
        <v>3.15</v>
      </c>
      <c r="Y11" s="33">
        <v>2.69</v>
      </c>
      <c r="Z11" s="33">
        <v>0.99</v>
      </c>
      <c r="AA11" s="25">
        <f t="shared" si="5"/>
        <v>3.6631</v>
      </c>
      <c r="AB11" s="35">
        <v>1</v>
      </c>
      <c r="AC11" s="33">
        <v>0</v>
      </c>
      <c r="AD11" s="36">
        <v>0</v>
      </c>
      <c r="AE11" s="29">
        <f t="shared" si="6"/>
        <v>1</v>
      </c>
      <c r="AF11" s="34">
        <v>1.15</v>
      </c>
      <c r="AG11" s="31">
        <v>0.5</v>
      </c>
      <c r="AH11" s="37">
        <f t="shared" si="7"/>
        <v>60974.9556760827</v>
      </c>
      <c r="AI11" s="39"/>
      <c r="AK11" s="32">
        <v>39695</v>
      </c>
      <c r="AL11" s="21">
        <v>0.1447</v>
      </c>
      <c r="AM11" s="33">
        <v>1.6</v>
      </c>
      <c r="AN11" s="33">
        <v>0</v>
      </c>
      <c r="AO11" s="22">
        <f t="shared" si="8"/>
        <v>9190.1864</v>
      </c>
      <c r="AP11" s="34">
        <v>3.15</v>
      </c>
      <c r="AQ11" s="33">
        <v>3.11</v>
      </c>
      <c r="AR11" s="33">
        <v>0.99</v>
      </c>
      <c r="AS11" s="25">
        <f t="shared" si="9"/>
        <v>4.0789</v>
      </c>
      <c r="AT11" s="35">
        <v>1</v>
      </c>
      <c r="AU11" s="33">
        <v>0</v>
      </c>
      <c r="AV11" s="36">
        <v>0</v>
      </c>
      <c r="AW11" s="29">
        <f t="shared" si="10"/>
        <v>1</v>
      </c>
      <c r="AX11" s="34">
        <v>1.15</v>
      </c>
      <c r="AY11" s="31">
        <v>0.5</v>
      </c>
      <c r="AZ11" s="37">
        <f t="shared" si="11"/>
        <v>67896.2481797313</v>
      </c>
      <c r="BA11" s="39"/>
    </row>
    <row r="12" customHeight="1" spans="1:53">
      <c r="A12" s="32">
        <v>39695</v>
      </c>
      <c r="B12" s="21">
        <v>0.1447</v>
      </c>
      <c r="C12" s="33">
        <v>1.25</v>
      </c>
      <c r="D12" s="33">
        <v>0</v>
      </c>
      <c r="E12" s="22">
        <f t="shared" si="0"/>
        <v>7179.833125</v>
      </c>
      <c r="F12" s="34">
        <v>3.15</v>
      </c>
      <c r="G12" s="33">
        <v>2.69</v>
      </c>
      <c r="H12" s="33">
        <v>0.99</v>
      </c>
      <c r="I12" s="25">
        <f t="shared" si="1"/>
        <v>3.6631</v>
      </c>
      <c r="J12" s="35">
        <v>1</v>
      </c>
      <c r="K12" s="33">
        <v>0</v>
      </c>
      <c r="L12" s="36">
        <v>0</v>
      </c>
      <c r="M12" s="29">
        <f t="shared" si="2"/>
        <v>1</v>
      </c>
      <c r="N12" s="34">
        <v>1.15</v>
      </c>
      <c r="O12" s="31">
        <v>0.5</v>
      </c>
      <c r="P12" s="37">
        <f t="shared" si="3"/>
        <v>47636.6841219396</v>
      </c>
      <c r="Q12" s="39"/>
      <c r="S12" s="32">
        <v>39695</v>
      </c>
      <c r="T12" s="21">
        <v>0.1447</v>
      </c>
      <c r="U12" s="33">
        <v>1.6</v>
      </c>
      <c r="V12" s="33">
        <v>0</v>
      </c>
      <c r="W12" s="22">
        <f t="shared" si="4"/>
        <v>9190.1864</v>
      </c>
      <c r="X12" s="34">
        <v>3.15</v>
      </c>
      <c r="Y12" s="33">
        <v>2.69</v>
      </c>
      <c r="Z12" s="33">
        <v>0.99</v>
      </c>
      <c r="AA12" s="25">
        <f t="shared" si="5"/>
        <v>3.6631</v>
      </c>
      <c r="AB12" s="35">
        <v>1</v>
      </c>
      <c r="AC12" s="33">
        <v>0</v>
      </c>
      <c r="AD12" s="36">
        <v>0</v>
      </c>
      <c r="AE12" s="29">
        <f t="shared" si="6"/>
        <v>1</v>
      </c>
      <c r="AF12" s="34">
        <v>1.15</v>
      </c>
      <c r="AG12" s="31">
        <v>0.5</v>
      </c>
      <c r="AH12" s="37">
        <f t="shared" si="7"/>
        <v>60974.9556760827</v>
      </c>
      <c r="AI12" s="39"/>
      <c r="AK12" s="32">
        <v>39695</v>
      </c>
      <c r="AL12" s="21">
        <v>0.1447</v>
      </c>
      <c r="AM12" s="33">
        <v>1.6</v>
      </c>
      <c r="AN12" s="33">
        <v>0</v>
      </c>
      <c r="AO12" s="22">
        <f t="shared" si="8"/>
        <v>9190.1864</v>
      </c>
      <c r="AP12" s="34">
        <v>3.15</v>
      </c>
      <c r="AQ12" s="33">
        <v>3.11</v>
      </c>
      <c r="AR12" s="33">
        <v>0.99</v>
      </c>
      <c r="AS12" s="25">
        <f t="shared" si="9"/>
        <v>4.0789</v>
      </c>
      <c r="AT12" s="35">
        <v>1</v>
      </c>
      <c r="AU12" s="33">
        <v>0</v>
      </c>
      <c r="AV12" s="36">
        <v>0</v>
      </c>
      <c r="AW12" s="29">
        <f t="shared" si="10"/>
        <v>1</v>
      </c>
      <c r="AX12" s="34">
        <v>1.15</v>
      </c>
      <c r="AY12" s="31">
        <v>0.5</v>
      </c>
      <c r="AZ12" s="37">
        <f t="shared" si="11"/>
        <v>67896.2481797313</v>
      </c>
      <c r="BA12" s="39"/>
    </row>
    <row r="13" customHeight="1" spans="1:53">
      <c r="A13" s="32">
        <v>39695</v>
      </c>
      <c r="B13" s="21">
        <v>0.1447</v>
      </c>
      <c r="C13" s="33">
        <v>1.25</v>
      </c>
      <c r="D13" s="33">
        <v>0</v>
      </c>
      <c r="E13" s="22">
        <f t="shared" si="0"/>
        <v>7179.833125</v>
      </c>
      <c r="F13" s="34">
        <v>3.15</v>
      </c>
      <c r="G13" s="33">
        <v>2.69</v>
      </c>
      <c r="H13" s="33">
        <v>0.99</v>
      </c>
      <c r="I13" s="25">
        <f t="shared" si="1"/>
        <v>3.6631</v>
      </c>
      <c r="J13" s="35">
        <v>1</v>
      </c>
      <c r="K13" s="33">
        <v>0</v>
      </c>
      <c r="L13" s="36">
        <v>0</v>
      </c>
      <c r="M13" s="29">
        <f t="shared" si="2"/>
        <v>1</v>
      </c>
      <c r="N13" s="34">
        <v>1.15</v>
      </c>
      <c r="O13" s="31">
        <v>0.5</v>
      </c>
      <c r="P13" s="37">
        <f t="shared" si="3"/>
        <v>47636.6841219396</v>
      </c>
      <c r="Q13" s="39"/>
      <c r="S13" s="32">
        <v>39695</v>
      </c>
      <c r="T13" s="21">
        <v>0.1447</v>
      </c>
      <c r="U13" s="33">
        <v>1.6</v>
      </c>
      <c r="V13" s="33">
        <v>0</v>
      </c>
      <c r="W13" s="22">
        <f t="shared" si="4"/>
        <v>9190.1864</v>
      </c>
      <c r="X13" s="34">
        <v>3.15</v>
      </c>
      <c r="Y13" s="33">
        <v>2.69</v>
      </c>
      <c r="Z13" s="33">
        <v>0.99</v>
      </c>
      <c r="AA13" s="25">
        <f t="shared" si="5"/>
        <v>3.6631</v>
      </c>
      <c r="AB13" s="35">
        <v>1</v>
      </c>
      <c r="AC13" s="33">
        <v>0</v>
      </c>
      <c r="AD13" s="36">
        <v>0</v>
      </c>
      <c r="AE13" s="29">
        <f t="shared" si="6"/>
        <v>1</v>
      </c>
      <c r="AF13" s="34">
        <v>1.15</v>
      </c>
      <c r="AG13" s="31">
        <v>0.5</v>
      </c>
      <c r="AH13" s="37">
        <f t="shared" si="7"/>
        <v>60974.9556760827</v>
      </c>
      <c r="AI13" s="39"/>
      <c r="AK13" s="32">
        <v>39695</v>
      </c>
      <c r="AL13" s="21">
        <v>0.1447</v>
      </c>
      <c r="AM13" s="33">
        <v>1.6</v>
      </c>
      <c r="AN13" s="33">
        <v>0</v>
      </c>
      <c r="AO13" s="22">
        <f t="shared" si="8"/>
        <v>9190.1864</v>
      </c>
      <c r="AP13" s="34">
        <v>3.15</v>
      </c>
      <c r="AQ13" s="33">
        <v>3.11</v>
      </c>
      <c r="AR13" s="33">
        <v>0.99</v>
      </c>
      <c r="AS13" s="25">
        <f t="shared" si="9"/>
        <v>4.0789</v>
      </c>
      <c r="AT13" s="35">
        <v>1</v>
      </c>
      <c r="AU13" s="33">
        <v>0</v>
      </c>
      <c r="AV13" s="36">
        <v>0</v>
      </c>
      <c r="AW13" s="29">
        <f t="shared" si="10"/>
        <v>1</v>
      </c>
      <c r="AX13" s="34">
        <v>1.15</v>
      </c>
      <c r="AY13" s="31">
        <v>0.5</v>
      </c>
      <c r="AZ13" s="37">
        <f t="shared" si="11"/>
        <v>67896.2481797313</v>
      </c>
      <c r="BA13" s="39"/>
    </row>
    <row r="14" customHeight="1" spans="1:53">
      <c r="A14" s="32">
        <v>39695</v>
      </c>
      <c r="B14" s="21">
        <v>0.1447</v>
      </c>
      <c r="C14" s="33">
        <v>1.25</v>
      </c>
      <c r="D14" s="33">
        <v>0</v>
      </c>
      <c r="E14" s="22">
        <f t="shared" si="0"/>
        <v>7179.833125</v>
      </c>
      <c r="F14" s="34">
        <v>3.15</v>
      </c>
      <c r="G14" s="33">
        <v>2.69</v>
      </c>
      <c r="H14" s="33">
        <v>0.99</v>
      </c>
      <c r="I14" s="25">
        <f t="shared" si="1"/>
        <v>3.6631</v>
      </c>
      <c r="J14" s="35">
        <v>1</v>
      </c>
      <c r="K14" s="33">
        <v>0</v>
      </c>
      <c r="L14" s="36">
        <v>0</v>
      </c>
      <c r="M14" s="29">
        <f t="shared" si="2"/>
        <v>1</v>
      </c>
      <c r="N14" s="34">
        <v>1.15</v>
      </c>
      <c r="O14" s="31">
        <v>0.5</v>
      </c>
      <c r="P14" s="37">
        <f t="shared" si="3"/>
        <v>47636.6841219396</v>
      </c>
      <c r="Q14" s="39"/>
      <c r="S14" s="32">
        <v>39695</v>
      </c>
      <c r="T14" s="21">
        <v>0.1447</v>
      </c>
      <c r="U14" s="33">
        <v>1.6</v>
      </c>
      <c r="V14" s="33">
        <v>0</v>
      </c>
      <c r="W14" s="22">
        <f t="shared" si="4"/>
        <v>9190.1864</v>
      </c>
      <c r="X14" s="34">
        <v>3.15</v>
      </c>
      <c r="Y14" s="33">
        <v>2.69</v>
      </c>
      <c r="Z14" s="33">
        <v>0.99</v>
      </c>
      <c r="AA14" s="25">
        <f t="shared" si="5"/>
        <v>3.6631</v>
      </c>
      <c r="AB14" s="35">
        <v>1</v>
      </c>
      <c r="AC14" s="33">
        <v>0</v>
      </c>
      <c r="AD14" s="36">
        <v>0</v>
      </c>
      <c r="AE14" s="29">
        <f t="shared" si="6"/>
        <v>1</v>
      </c>
      <c r="AF14" s="34">
        <v>1.15</v>
      </c>
      <c r="AG14" s="31">
        <v>0.5</v>
      </c>
      <c r="AH14" s="37">
        <f t="shared" si="7"/>
        <v>60974.9556760827</v>
      </c>
      <c r="AI14" s="39"/>
      <c r="AK14" s="32">
        <v>39695</v>
      </c>
      <c r="AL14" s="21">
        <v>0.1447</v>
      </c>
      <c r="AM14" s="33">
        <v>1.6</v>
      </c>
      <c r="AN14" s="33">
        <v>0</v>
      </c>
      <c r="AO14" s="22">
        <f t="shared" si="8"/>
        <v>9190.1864</v>
      </c>
      <c r="AP14" s="34">
        <v>3.15</v>
      </c>
      <c r="AQ14" s="33">
        <v>3.11</v>
      </c>
      <c r="AR14" s="33">
        <v>0.99</v>
      </c>
      <c r="AS14" s="25">
        <f t="shared" si="9"/>
        <v>4.0789</v>
      </c>
      <c r="AT14" s="35">
        <v>1</v>
      </c>
      <c r="AU14" s="33">
        <v>0</v>
      </c>
      <c r="AV14" s="36">
        <v>0</v>
      </c>
      <c r="AW14" s="29">
        <f t="shared" si="10"/>
        <v>1</v>
      </c>
      <c r="AX14" s="34">
        <v>1.15</v>
      </c>
      <c r="AY14" s="31">
        <v>0.5</v>
      </c>
      <c r="AZ14" s="37">
        <f t="shared" si="11"/>
        <v>67896.2481797313</v>
      </c>
      <c r="BA14" s="39"/>
    </row>
    <row r="15" customHeight="1" spans="1:53">
      <c r="A15" s="32">
        <v>39695</v>
      </c>
      <c r="B15" s="21">
        <v>0.1447</v>
      </c>
      <c r="C15" s="33">
        <v>1.25</v>
      </c>
      <c r="D15" s="33">
        <v>0</v>
      </c>
      <c r="E15" s="22">
        <f t="shared" si="0"/>
        <v>7179.833125</v>
      </c>
      <c r="F15" s="34">
        <v>3.15</v>
      </c>
      <c r="G15" s="33">
        <v>2.69</v>
      </c>
      <c r="H15" s="33">
        <v>0.99</v>
      </c>
      <c r="I15" s="25">
        <f t="shared" si="1"/>
        <v>3.6631</v>
      </c>
      <c r="J15" s="35">
        <v>1</v>
      </c>
      <c r="K15" s="33">
        <v>0</v>
      </c>
      <c r="L15" s="36">
        <v>0</v>
      </c>
      <c r="M15" s="29">
        <f t="shared" si="2"/>
        <v>1</v>
      </c>
      <c r="N15" s="34">
        <v>1.15</v>
      </c>
      <c r="O15" s="31">
        <v>0.5</v>
      </c>
      <c r="P15" s="37">
        <f t="shared" si="3"/>
        <v>47636.6841219396</v>
      </c>
      <c r="Q15" s="39"/>
      <c r="S15" s="32">
        <v>39695</v>
      </c>
      <c r="T15" s="21">
        <v>0.1447</v>
      </c>
      <c r="U15" s="33">
        <v>1.6</v>
      </c>
      <c r="V15" s="33">
        <v>0</v>
      </c>
      <c r="W15" s="22">
        <f t="shared" si="4"/>
        <v>9190.1864</v>
      </c>
      <c r="X15" s="34">
        <v>3.15</v>
      </c>
      <c r="Y15" s="33">
        <v>2.69</v>
      </c>
      <c r="Z15" s="33">
        <v>0.99</v>
      </c>
      <c r="AA15" s="25">
        <f t="shared" si="5"/>
        <v>3.6631</v>
      </c>
      <c r="AB15" s="35">
        <v>1</v>
      </c>
      <c r="AC15" s="33">
        <v>0</v>
      </c>
      <c r="AD15" s="36">
        <v>0</v>
      </c>
      <c r="AE15" s="29">
        <f t="shared" si="6"/>
        <v>1</v>
      </c>
      <c r="AF15" s="34">
        <v>1.15</v>
      </c>
      <c r="AG15" s="31">
        <v>0.5</v>
      </c>
      <c r="AH15" s="37">
        <f t="shared" si="7"/>
        <v>60974.9556760827</v>
      </c>
      <c r="AI15" s="39"/>
      <c r="AK15" s="32">
        <v>39695</v>
      </c>
      <c r="AL15" s="21">
        <v>0.1447</v>
      </c>
      <c r="AM15" s="33">
        <v>1.6</v>
      </c>
      <c r="AN15" s="33">
        <v>0</v>
      </c>
      <c r="AO15" s="22">
        <f t="shared" si="8"/>
        <v>9190.1864</v>
      </c>
      <c r="AP15" s="34">
        <v>3.15</v>
      </c>
      <c r="AQ15" s="33">
        <v>3.11</v>
      </c>
      <c r="AR15" s="33">
        <v>0.99</v>
      </c>
      <c r="AS15" s="25">
        <f t="shared" si="9"/>
        <v>4.0789</v>
      </c>
      <c r="AT15" s="35">
        <v>1</v>
      </c>
      <c r="AU15" s="33">
        <v>0</v>
      </c>
      <c r="AV15" s="36">
        <v>0</v>
      </c>
      <c r="AW15" s="29">
        <f t="shared" si="10"/>
        <v>1</v>
      </c>
      <c r="AX15" s="34">
        <v>1.15</v>
      </c>
      <c r="AY15" s="31">
        <v>0.5</v>
      </c>
      <c r="AZ15" s="37">
        <f t="shared" si="11"/>
        <v>67896.2481797313</v>
      </c>
      <c r="BA15" s="39"/>
    </row>
    <row r="16" customHeight="1" spans="1:53">
      <c r="A16" s="32">
        <v>39695</v>
      </c>
      <c r="B16" s="21">
        <v>0.1447</v>
      </c>
      <c r="C16" s="33">
        <v>1.25</v>
      </c>
      <c r="D16" s="33">
        <v>0</v>
      </c>
      <c r="E16" s="22">
        <f t="shared" si="0"/>
        <v>7179.833125</v>
      </c>
      <c r="F16" s="55">
        <v>2.95</v>
      </c>
      <c r="G16" s="33">
        <v>2.69</v>
      </c>
      <c r="H16" s="33">
        <v>0.99</v>
      </c>
      <c r="I16" s="25">
        <f t="shared" si="1"/>
        <v>3.6631</v>
      </c>
      <c r="J16" s="35">
        <v>1</v>
      </c>
      <c r="K16" s="33">
        <v>0</v>
      </c>
      <c r="L16" s="36">
        <v>0</v>
      </c>
      <c r="M16" s="29">
        <f t="shared" si="2"/>
        <v>1</v>
      </c>
      <c r="N16" s="34">
        <v>1.15</v>
      </c>
      <c r="O16" s="31">
        <v>0.5</v>
      </c>
      <c r="P16" s="37">
        <f t="shared" si="3"/>
        <v>44612.132749118</v>
      </c>
      <c r="Q16" s="39"/>
      <c r="S16" s="32">
        <v>39695</v>
      </c>
      <c r="T16" s="21">
        <v>0.1447</v>
      </c>
      <c r="U16" s="33">
        <v>1.6</v>
      </c>
      <c r="V16" s="33">
        <v>0</v>
      </c>
      <c r="W16" s="22">
        <f t="shared" si="4"/>
        <v>9190.1864</v>
      </c>
      <c r="X16" s="55">
        <v>2.95</v>
      </c>
      <c r="Y16" s="33">
        <v>2.69</v>
      </c>
      <c r="Z16" s="33">
        <v>0.99</v>
      </c>
      <c r="AA16" s="25">
        <f t="shared" si="5"/>
        <v>3.6631</v>
      </c>
      <c r="AB16" s="35">
        <v>1</v>
      </c>
      <c r="AC16" s="33">
        <v>0</v>
      </c>
      <c r="AD16" s="36">
        <v>0</v>
      </c>
      <c r="AE16" s="29">
        <f t="shared" si="6"/>
        <v>1</v>
      </c>
      <c r="AF16" s="34">
        <v>1.15</v>
      </c>
      <c r="AG16" s="31">
        <v>0.5</v>
      </c>
      <c r="AH16" s="37">
        <f t="shared" si="7"/>
        <v>57103.5299188711</v>
      </c>
      <c r="AI16" s="39"/>
      <c r="AK16" s="32">
        <v>39695</v>
      </c>
      <c r="AL16" s="21">
        <v>0.1447</v>
      </c>
      <c r="AM16" s="33">
        <v>1.6</v>
      </c>
      <c r="AN16" s="33">
        <v>0</v>
      </c>
      <c r="AO16" s="22">
        <f t="shared" si="8"/>
        <v>9190.1864</v>
      </c>
      <c r="AP16" s="55">
        <v>2.95</v>
      </c>
      <c r="AQ16" s="33">
        <v>3.11</v>
      </c>
      <c r="AR16" s="33">
        <v>0.99</v>
      </c>
      <c r="AS16" s="25">
        <f t="shared" si="9"/>
        <v>4.0789</v>
      </c>
      <c r="AT16" s="35">
        <v>1</v>
      </c>
      <c r="AU16" s="33">
        <v>0</v>
      </c>
      <c r="AV16" s="36">
        <v>0</v>
      </c>
      <c r="AW16" s="29">
        <f t="shared" si="10"/>
        <v>1</v>
      </c>
      <c r="AX16" s="34">
        <v>1.15</v>
      </c>
      <c r="AY16" s="31">
        <v>0.5</v>
      </c>
      <c r="AZ16" s="37">
        <f t="shared" si="11"/>
        <v>63585.3752794309</v>
      </c>
      <c r="BA16" s="39"/>
    </row>
    <row r="17" customHeight="1" spans="1:53">
      <c r="A17" s="32">
        <v>39695</v>
      </c>
      <c r="B17" s="21">
        <v>0.1447</v>
      </c>
      <c r="C17" s="33">
        <v>1.25</v>
      </c>
      <c r="D17" s="33">
        <v>0</v>
      </c>
      <c r="E17" s="22">
        <f t="shared" si="0"/>
        <v>7179.833125</v>
      </c>
      <c r="F17" s="55">
        <v>2.95</v>
      </c>
      <c r="G17" s="33">
        <v>2.69</v>
      </c>
      <c r="H17" s="33">
        <v>0.99</v>
      </c>
      <c r="I17" s="25">
        <f t="shared" si="1"/>
        <v>3.6631</v>
      </c>
      <c r="J17" s="35">
        <v>1</v>
      </c>
      <c r="K17" s="33">
        <v>0</v>
      </c>
      <c r="L17" s="36">
        <v>0</v>
      </c>
      <c r="M17" s="29">
        <f t="shared" si="2"/>
        <v>1</v>
      </c>
      <c r="N17" s="34">
        <v>1.15</v>
      </c>
      <c r="O17" s="31">
        <v>0.5</v>
      </c>
      <c r="P17" s="37">
        <f t="shared" si="3"/>
        <v>44612.132749118</v>
      </c>
      <c r="Q17" s="39"/>
      <c r="S17" s="32">
        <v>39695</v>
      </c>
      <c r="T17" s="21">
        <v>0.1447</v>
      </c>
      <c r="U17" s="33">
        <v>1.6</v>
      </c>
      <c r="V17" s="33">
        <v>0</v>
      </c>
      <c r="W17" s="22">
        <f t="shared" si="4"/>
        <v>9190.1864</v>
      </c>
      <c r="X17" s="55">
        <v>2.95</v>
      </c>
      <c r="Y17" s="33">
        <v>2.69</v>
      </c>
      <c r="Z17" s="33">
        <v>0.99</v>
      </c>
      <c r="AA17" s="25">
        <f t="shared" si="5"/>
        <v>3.6631</v>
      </c>
      <c r="AB17" s="35">
        <v>1</v>
      </c>
      <c r="AC17" s="33">
        <v>0</v>
      </c>
      <c r="AD17" s="36">
        <v>0</v>
      </c>
      <c r="AE17" s="29">
        <f t="shared" si="6"/>
        <v>1</v>
      </c>
      <c r="AF17" s="34">
        <v>1.15</v>
      </c>
      <c r="AG17" s="31">
        <v>0.5</v>
      </c>
      <c r="AH17" s="37">
        <f t="shared" si="7"/>
        <v>57103.5299188711</v>
      </c>
      <c r="AI17" s="39"/>
      <c r="AK17" s="32">
        <v>39695</v>
      </c>
      <c r="AL17" s="21">
        <v>0.1447</v>
      </c>
      <c r="AM17" s="33">
        <v>1.6</v>
      </c>
      <c r="AN17" s="33">
        <v>0</v>
      </c>
      <c r="AO17" s="22">
        <f t="shared" si="8"/>
        <v>9190.1864</v>
      </c>
      <c r="AP17" s="55">
        <v>2.95</v>
      </c>
      <c r="AQ17" s="33">
        <v>3.11</v>
      </c>
      <c r="AR17" s="33">
        <v>0.99</v>
      </c>
      <c r="AS17" s="25">
        <f t="shared" si="9"/>
        <v>4.0789</v>
      </c>
      <c r="AT17" s="35">
        <v>1</v>
      </c>
      <c r="AU17" s="33">
        <v>0</v>
      </c>
      <c r="AV17" s="36">
        <v>0</v>
      </c>
      <c r="AW17" s="29">
        <f t="shared" si="10"/>
        <v>1</v>
      </c>
      <c r="AX17" s="34">
        <v>1.15</v>
      </c>
      <c r="AY17" s="31">
        <v>0.5</v>
      </c>
      <c r="AZ17" s="37">
        <f t="shared" si="11"/>
        <v>63585.3752794309</v>
      </c>
      <c r="BA17" s="39"/>
    </row>
    <row r="18" customHeight="1" spans="1:53">
      <c r="A18" s="32">
        <v>39695</v>
      </c>
      <c r="B18" s="21">
        <v>0.1447</v>
      </c>
      <c r="C18" s="33">
        <v>1.25</v>
      </c>
      <c r="D18" s="33">
        <v>0</v>
      </c>
      <c r="E18" s="22">
        <f t="shared" si="0"/>
        <v>7179.833125</v>
      </c>
      <c r="F18" s="55">
        <v>2.95</v>
      </c>
      <c r="G18" s="33">
        <v>2.69</v>
      </c>
      <c r="H18" s="33">
        <v>0.99</v>
      </c>
      <c r="I18" s="25">
        <f t="shared" si="1"/>
        <v>3.6631</v>
      </c>
      <c r="J18" s="35">
        <v>1</v>
      </c>
      <c r="K18" s="33">
        <v>0</v>
      </c>
      <c r="L18" s="36">
        <v>0</v>
      </c>
      <c r="M18" s="29">
        <f t="shared" si="2"/>
        <v>1</v>
      </c>
      <c r="N18" s="34">
        <v>1.15</v>
      </c>
      <c r="O18" s="31">
        <v>0.5</v>
      </c>
      <c r="P18" s="37">
        <f t="shared" si="3"/>
        <v>44612.132749118</v>
      </c>
      <c r="Q18" s="39"/>
      <c r="S18" s="32">
        <v>39695</v>
      </c>
      <c r="T18" s="21">
        <v>0.1447</v>
      </c>
      <c r="U18" s="33">
        <v>1.6</v>
      </c>
      <c r="V18" s="33">
        <v>0</v>
      </c>
      <c r="W18" s="22">
        <f t="shared" si="4"/>
        <v>9190.1864</v>
      </c>
      <c r="X18" s="55">
        <v>2.95</v>
      </c>
      <c r="Y18" s="33">
        <v>2.69</v>
      </c>
      <c r="Z18" s="33">
        <v>0.99</v>
      </c>
      <c r="AA18" s="25">
        <f t="shared" si="5"/>
        <v>3.6631</v>
      </c>
      <c r="AB18" s="35">
        <v>1</v>
      </c>
      <c r="AC18" s="33">
        <v>0</v>
      </c>
      <c r="AD18" s="36">
        <v>0</v>
      </c>
      <c r="AE18" s="29">
        <f t="shared" si="6"/>
        <v>1</v>
      </c>
      <c r="AF18" s="34">
        <v>1.15</v>
      </c>
      <c r="AG18" s="31">
        <v>0.5</v>
      </c>
      <c r="AH18" s="37">
        <f t="shared" si="7"/>
        <v>57103.5299188711</v>
      </c>
      <c r="AI18" s="39"/>
      <c r="AK18" s="32">
        <v>39695</v>
      </c>
      <c r="AL18" s="21">
        <v>0.1447</v>
      </c>
      <c r="AM18" s="33">
        <v>1.6</v>
      </c>
      <c r="AN18" s="33">
        <v>0</v>
      </c>
      <c r="AO18" s="22">
        <f t="shared" si="8"/>
        <v>9190.1864</v>
      </c>
      <c r="AP18" s="55">
        <v>2.95</v>
      </c>
      <c r="AQ18" s="33">
        <v>3.11</v>
      </c>
      <c r="AR18" s="33">
        <v>0.99</v>
      </c>
      <c r="AS18" s="25">
        <f t="shared" si="9"/>
        <v>4.0789</v>
      </c>
      <c r="AT18" s="35">
        <v>1</v>
      </c>
      <c r="AU18" s="33">
        <v>0</v>
      </c>
      <c r="AV18" s="36">
        <v>0</v>
      </c>
      <c r="AW18" s="29">
        <f t="shared" si="10"/>
        <v>1</v>
      </c>
      <c r="AX18" s="34">
        <v>1.15</v>
      </c>
      <c r="AY18" s="31">
        <v>0.5</v>
      </c>
      <c r="AZ18" s="37">
        <f t="shared" si="11"/>
        <v>63585.3752794309</v>
      </c>
      <c r="BA18" s="39"/>
    </row>
    <row r="19" customHeight="1" spans="1:53">
      <c r="A19" s="32">
        <v>39695</v>
      </c>
      <c r="B19" s="21">
        <v>0.1447</v>
      </c>
      <c r="C19" s="33">
        <v>1.25</v>
      </c>
      <c r="D19" s="33">
        <v>0</v>
      </c>
      <c r="E19" s="22">
        <f t="shared" si="0"/>
        <v>7179.833125</v>
      </c>
      <c r="F19" s="55">
        <v>2.95</v>
      </c>
      <c r="G19" s="33">
        <v>2.69</v>
      </c>
      <c r="H19" s="33">
        <v>0.99</v>
      </c>
      <c r="I19" s="25">
        <f t="shared" si="1"/>
        <v>3.6631</v>
      </c>
      <c r="J19" s="35">
        <v>1</v>
      </c>
      <c r="K19" s="33">
        <v>0</v>
      </c>
      <c r="L19" s="36">
        <v>0</v>
      </c>
      <c r="M19" s="29">
        <f t="shared" si="2"/>
        <v>1</v>
      </c>
      <c r="N19" s="34">
        <v>1.15</v>
      </c>
      <c r="O19" s="31">
        <v>0.5</v>
      </c>
      <c r="P19" s="37">
        <f t="shared" si="3"/>
        <v>44612.132749118</v>
      </c>
      <c r="Q19" s="39"/>
      <c r="S19" s="32">
        <v>39695</v>
      </c>
      <c r="T19" s="21">
        <v>0.1447</v>
      </c>
      <c r="U19" s="33">
        <v>1.6</v>
      </c>
      <c r="V19" s="33">
        <v>0</v>
      </c>
      <c r="W19" s="22">
        <f t="shared" si="4"/>
        <v>9190.1864</v>
      </c>
      <c r="X19" s="55">
        <v>2.95</v>
      </c>
      <c r="Y19" s="33">
        <v>2.69</v>
      </c>
      <c r="Z19" s="33">
        <v>0.99</v>
      </c>
      <c r="AA19" s="25">
        <f t="shared" si="5"/>
        <v>3.6631</v>
      </c>
      <c r="AB19" s="35">
        <v>1</v>
      </c>
      <c r="AC19" s="33">
        <v>0</v>
      </c>
      <c r="AD19" s="36">
        <v>0</v>
      </c>
      <c r="AE19" s="29">
        <f t="shared" si="6"/>
        <v>1</v>
      </c>
      <c r="AF19" s="34">
        <v>1.15</v>
      </c>
      <c r="AG19" s="31">
        <v>0.5</v>
      </c>
      <c r="AH19" s="37">
        <f t="shared" si="7"/>
        <v>57103.5299188711</v>
      </c>
      <c r="AI19" s="39"/>
      <c r="AK19" s="32">
        <v>39695</v>
      </c>
      <c r="AL19" s="21">
        <v>0.1447</v>
      </c>
      <c r="AM19" s="33">
        <v>1.6</v>
      </c>
      <c r="AN19" s="33">
        <v>0</v>
      </c>
      <c r="AO19" s="22">
        <f t="shared" si="8"/>
        <v>9190.1864</v>
      </c>
      <c r="AP19" s="55">
        <v>2.95</v>
      </c>
      <c r="AQ19" s="33">
        <v>3.11</v>
      </c>
      <c r="AR19" s="33">
        <v>0.99</v>
      </c>
      <c r="AS19" s="25">
        <f t="shared" si="9"/>
        <v>4.0789</v>
      </c>
      <c r="AT19" s="35">
        <v>1</v>
      </c>
      <c r="AU19" s="33">
        <v>0</v>
      </c>
      <c r="AV19" s="36">
        <v>0</v>
      </c>
      <c r="AW19" s="29">
        <f t="shared" si="10"/>
        <v>1</v>
      </c>
      <c r="AX19" s="34">
        <v>1.15</v>
      </c>
      <c r="AY19" s="31">
        <v>0.5</v>
      </c>
      <c r="AZ19" s="37">
        <f t="shared" si="11"/>
        <v>63585.3752794309</v>
      </c>
      <c r="BA19" s="39"/>
    </row>
    <row r="20" customHeight="1" spans="1:53">
      <c r="A20" s="32">
        <v>39695</v>
      </c>
      <c r="B20" s="21">
        <v>0.1447</v>
      </c>
      <c r="C20" s="33">
        <v>1.25</v>
      </c>
      <c r="D20" s="33">
        <v>0</v>
      </c>
      <c r="E20" s="22">
        <f t="shared" si="0"/>
        <v>7179.833125</v>
      </c>
      <c r="F20" s="55">
        <v>2.95</v>
      </c>
      <c r="G20" s="33">
        <v>2.69</v>
      </c>
      <c r="H20" s="33">
        <v>0.99</v>
      </c>
      <c r="I20" s="25">
        <f t="shared" si="1"/>
        <v>3.6631</v>
      </c>
      <c r="J20" s="35">
        <v>1</v>
      </c>
      <c r="K20" s="33">
        <v>0</v>
      </c>
      <c r="L20" s="36">
        <v>0</v>
      </c>
      <c r="M20" s="29">
        <f t="shared" si="2"/>
        <v>1</v>
      </c>
      <c r="N20" s="34">
        <v>0.9</v>
      </c>
      <c r="O20" s="31">
        <v>0.5</v>
      </c>
      <c r="P20" s="37">
        <f t="shared" si="3"/>
        <v>34913.8430210489</v>
      </c>
      <c r="Q20" s="39"/>
      <c r="S20" s="32">
        <v>39695</v>
      </c>
      <c r="T20" s="21">
        <v>0.1447</v>
      </c>
      <c r="U20" s="33">
        <v>1.6</v>
      </c>
      <c r="V20" s="33">
        <v>0</v>
      </c>
      <c r="W20" s="22">
        <f t="shared" si="4"/>
        <v>9190.1864</v>
      </c>
      <c r="X20" s="55">
        <v>2.95</v>
      </c>
      <c r="Y20" s="33">
        <v>2.69</v>
      </c>
      <c r="Z20" s="33">
        <v>0.99</v>
      </c>
      <c r="AA20" s="25">
        <f t="shared" si="5"/>
        <v>3.6631</v>
      </c>
      <c r="AB20" s="35">
        <v>1</v>
      </c>
      <c r="AC20" s="33">
        <v>0</v>
      </c>
      <c r="AD20" s="36">
        <v>0</v>
      </c>
      <c r="AE20" s="29">
        <f t="shared" si="6"/>
        <v>1</v>
      </c>
      <c r="AF20" s="34">
        <v>0.9</v>
      </c>
      <c r="AG20" s="31">
        <v>0.5</v>
      </c>
      <c r="AH20" s="37">
        <f t="shared" si="7"/>
        <v>44689.7190669426</v>
      </c>
      <c r="AI20" s="39"/>
      <c r="AK20" s="32">
        <v>39695</v>
      </c>
      <c r="AL20" s="21">
        <v>0.1447</v>
      </c>
      <c r="AM20" s="33">
        <v>1.6</v>
      </c>
      <c r="AN20" s="33">
        <v>0</v>
      </c>
      <c r="AO20" s="22">
        <f t="shared" si="8"/>
        <v>9190.1864</v>
      </c>
      <c r="AP20" s="55">
        <v>2.95</v>
      </c>
      <c r="AQ20" s="33">
        <v>3.11</v>
      </c>
      <c r="AR20" s="33">
        <v>0.99</v>
      </c>
      <c r="AS20" s="25">
        <f t="shared" si="9"/>
        <v>4.0789</v>
      </c>
      <c r="AT20" s="35">
        <v>1</v>
      </c>
      <c r="AU20" s="33">
        <v>0</v>
      </c>
      <c r="AV20" s="36">
        <v>0</v>
      </c>
      <c r="AW20" s="29">
        <f t="shared" si="10"/>
        <v>1</v>
      </c>
      <c r="AX20" s="34">
        <v>0.9</v>
      </c>
      <c r="AY20" s="31">
        <v>0.5</v>
      </c>
      <c r="AZ20" s="37">
        <f t="shared" si="11"/>
        <v>49762.4676099894</v>
      </c>
      <c r="BA20" s="39"/>
    </row>
    <row r="21" customHeight="1" spans="1:53">
      <c r="A21" s="32">
        <v>39695</v>
      </c>
      <c r="B21" s="21">
        <v>0.1447</v>
      </c>
      <c r="C21" s="33">
        <v>1.25</v>
      </c>
      <c r="D21" s="33">
        <v>0</v>
      </c>
      <c r="E21" s="22">
        <f t="shared" si="0"/>
        <v>7179.833125</v>
      </c>
      <c r="F21" s="55">
        <v>2.95</v>
      </c>
      <c r="G21" s="33">
        <v>2.69</v>
      </c>
      <c r="H21" s="33">
        <v>0.99</v>
      </c>
      <c r="I21" s="25">
        <f t="shared" si="1"/>
        <v>3.6631</v>
      </c>
      <c r="J21" s="35">
        <v>1</v>
      </c>
      <c r="K21" s="33">
        <v>0</v>
      </c>
      <c r="L21" s="36">
        <v>0</v>
      </c>
      <c r="M21" s="29">
        <f t="shared" si="2"/>
        <v>1</v>
      </c>
      <c r="N21" s="34">
        <v>0.9</v>
      </c>
      <c r="O21" s="31">
        <v>0.5</v>
      </c>
      <c r="P21" s="37">
        <f t="shared" si="3"/>
        <v>34913.8430210489</v>
      </c>
      <c r="Q21" s="39"/>
      <c r="S21" s="32">
        <v>39695</v>
      </c>
      <c r="T21" s="21">
        <v>0.1447</v>
      </c>
      <c r="U21" s="33">
        <v>1.6</v>
      </c>
      <c r="V21" s="33">
        <v>0</v>
      </c>
      <c r="W21" s="22">
        <f t="shared" si="4"/>
        <v>9190.1864</v>
      </c>
      <c r="X21" s="55">
        <v>2.95</v>
      </c>
      <c r="Y21" s="33">
        <v>2.69</v>
      </c>
      <c r="Z21" s="33">
        <v>0.99</v>
      </c>
      <c r="AA21" s="25">
        <f t="shared" si="5"/>
        <v>3.6631</v>
      </c>
      <c r="AB21" s="35">
        <v>1</v>
      </c>
      <c r="AC21" s="33">
        <v>0</v>
      </c>
      <c r="AD21" s="36">
        <v>0</v>
      </c>
      <c r="AE21" s="29">
        <f t="shared" si="6"/>
        <v>1</v>
      </c>
      <c r="AF21" s="34">
        <v>0.9</v>
      </c>
      <c r="AG21" s="31">
        <v>0.5</v>
      </c>
      <c r="AH21" s="37">
        <f t="shared" si="7"/>
        <v>44689.7190669426</v>
      </c>
      <c r="AI21" s="39"/>
      <c r="AK21" s="32">
        <v>39695</v>
      </c>
      <c r="AL21" s="21">
        <v>0.1447</v>
      </c>
      <c r="AM21" s="33">
        <v>1.6</v>
      </c>
      <c r="AN21" s="33">
        <v>0</v>
      </c>
      <c r="AO21" s="22">
        <f t="shared" si="8"/>
        <v>9190.1864</v>
      </c>
      <c r="AP21" s="55">
        <v>2.95</v>
      </c>
      <c r="AQ21" s="33">
        <v>3.11</v>
      </c>
      <c r="AR21" s="33">
        <v>0.99</v>
      </c>
      <c r="AS21" s="25">
        <f t="shared" si="9"/>
        <v>4.0789</v>
      </c>
      <c r="AT21" s="35">
        <v>1</v>
      </c>
      <c r="AU21" s="33">
        <v>0</v>
      </c>
      <c r="AV21" s="36">
        <v>0</v>
      </c>
      <c r="AW21" s="29">
        <f t="shared" si="10"/>
        <v>1</v>
      </c>
      <c r="AX21" s="34">
        <v>0.9</v>
      </c>
      <c r="AY21" s="31">
        <v>0.5</v>
      </c>
      <c r="AZ21" s="37">
        <f t="shared" si="11"/>
        <v>49762.4676099894</v>
      </c>
      <c r="BA21" s="39"/>
    </row>
    <row r="22" customHeight="1" spans="1:53">
      <c r="A22" s="32">
        <v>39695</v>
      </c>
      <c r="B22" s="27">
        <v>0.1447</v>
      </c>
      <c r="C22" s="33">
        <v>1.25</v>
      </c>
      <c r="D22" s="33">
        <v>0</v>
      </c>
      <c r="E22" s="22">
        <f t="shared" si="0"/>
        <v>7179.833125</v>
      </c>
      <c r="F22" s="41">
        <v>2.35</v>
      </c>
      <c r="G22" s="33">
        <v>2.69</v>
      </c>
      <c r="H22" s="33">
        <v>0.99</v>
      </c>
      <c r="I22" s="25">
        <f t="shared" si="1"/>
        <v>3.6631</v>
      </c>
      <c r="J22" s="35">
        <v>1</v>
      </c>
      <c r="K22" s="33">
        <v>0</v>
      </c>
      <c r="L22" s="36">
        <v>0</v>
      </c>
      <c r="M22" s="29">
        <f t="shared" si="2"/>
        <v>1</v>
      </c>
      <c r="N22" s="34">
        <v>0.9</v>
      </c>
      <c r="O22" s="31">
        <v>0.5</v>
      </c>
      <c r="P22" s="37">
        <f t="shared" si="3"/>
        <v>27812.7224065983</v>
      </c>
      <c r="Q22" s="39"/>
      <c r="S22" s="32">
        <v>39695</v>
      </c>
      <c r="T22" s="27">
        <v>0.1447</v>
      </c>
      <c r="U22" s="33">
        <v>1.6</v>
      </c>
      <c r="V22" s="33">
        <v>0</v>
      </c>
      <c r="W22" s="22">
        <f t="shared" si="4"/>
        <v>9190.1864</v>
      </c>
      <c r="X22" s="41">
        <v>2.35</v>
      </c>
      <c r="Y22" s="33">
        <v>2.69</v>
      </c>
      <c r="Z22" s="33">
        <v>0.99</v>
      </c>
      <c r="AA22" s="25">
        <f t="shared" si="5"/>
        <v>3.6631</v>
      </c>
      <c r="AB22" s="35">
        <v>1</v>
      </c>
      <c r="AC22" s="33">
        <v>0</v>
      </c>
      <c r="AD22" s="36">
        <v>0</v>
      </c>
      <c r="AE22" s="29">
        <f t="shared" si="6"/>
        <v>1</v>
      </c>
      <c r="AF22" s="34">
        <v>0.9</v>
      </c>
      <c r="AG22" s="31">
        <v>0.5</v>
      </c>
      <c r="AH22" s="37">
        <f t="shared" si="7"/>
        <v>35600.2846804458</v>
      </c>
      <c r="AI22" s="39"/>
      <c r="AK22" s="32">
        <v>39695</v>
      </c>
      <c r="AL22" s="27">
        <v>0.1447</v>
      </c>
      <c r="AM22" s="33">
        <v>1.6</v>
      </c>
      <c r="AN22" s="33">
        <v>0</v>
      </c>
      <c r="AO22" s="22">
        <f t="shared" si="8"/>
        <v>9190.1864</v>
      </c>
      <c r="AP22" s="41">
        <v>2.35</v>
      </c>
      <c r="AQ22" s="33">
        <v>3.11</v>
      </c>
      <c r="AR22" s="33">
        <v>0.99</v>
      </c>
      <c r="AS22" s="25">
        <f t="shared" si="9"/>
        <v>4.0789</v>
      </c>
      <c r="AT22" s="35">
        <v>1</v>
      </c>
      <c r="AU22" s="33">
        <v>0</v>
      </c>
      <c r="AV22" s="36">
        <v>0</v>
      </c>
      <c r="AW22" s="29">
        <f t="shared" si="10"/>
        <v>1</v>
      </c>
      <c r="AX22" s="34">
        <v>0.9</v>
      </c>
      <c r="AY22" s="31">
        <v>0.5</v>
      </c>
      <c r="AZ22" s="37">
        <f t="shared" si="11"/>
        <v>39641.2877571102</v>
      </c>
      <c r="BA22" s="39"/>
    </row>
    <row r="23" customHeight="1" spans="1:53">
      <c r="A23" s="32">
        <v>39695</v>
      </c>
      <c r="B23" s="27">
        <v>0.1447</v>
      </c>
      <c r="C23" s="33">
        <v>1.25</v>
      </c>
      <c r="D23" s="33">
        <v>0</v>
      </c>
      <c r="E23" s="22">
        <f t="shared" si="0"/>
        <v>7179.833125</v>
      </c>
      <c r="F23" s="41">
        <v>2.35</v>
      </c>
      <c r="G23" s="33">
        <v>2.69</v>
      </c>
      <c r="H23" s="33">
        <v>0.99</v>
      </c>
      <c r="I23" s="25">
        <f t="shared" si="1"/>
        <v>3.6631</v>
      </c>
      <c r="J23" s="35">
        <v>1</v>
      </c>
      <c r="K23" s="33">
        <v>0</v>
      </c>
      <c r="L23" s="36">
        <v>0</v>
      </c>
      <c r="M23" s="29">
        <f t="shared" si="2"/>
        <v>1</v>
      </c>
      <c r="N23" s="34">
        <v>0.9</v>
      </c>
      <c r="O23" s="31">
        <v>0.5</v>
      </c>
      <c r="P23" s="37">
        <f t="shared" si="3"/>
        <v>27812.7224065983</v>
      </c>
      <c r="Q23" s="39"/>
      <c r="S23" s="32">
        <v>39695</v>
      </c>
      <c r="T23" s="27">
        <v>0.1447</v>
      </c>
      <c r="U23" s="33">
        <v>1.6</v>
      </c>
      <c r="V23" s="33">
        <v>0</v>
      </c>
      <c r="W23" s="22">
        <f t="shared" si="4"/>
        <v>9190.1864</v>
      </c>
      <c r="X23" s="41">
        <v>2.35</v>
      </c>
      <c r="Y23" s="33">
        <v>2.69</v>
      </c>
      <c r="Z23" s="33">
        <v>0.99</v>
      </c>
      <c r="AA23" s="25">
        <f t="shared" si="5"/>
        <v>3.6631</v>
      </c>
      <c r="AB23" s="35">
        <v>1</v>
      </c>
      <c r="AC23" s="33">
        <v>0</v>
      </c>
      <c r="AD23" s="36">
        <v>0</v>
      </c>
      <c r="AE23" s="29">
        <f t="shared" si="6"/>
        <v>1</v>
      </c>
      <c r="AF23" s="34">
        <v>0.9</v>
      </c>
      <c r="AG23" s="31">
        <v>0.5</v>
      </c>
      <c r="AH23" s="37">
        <f t="shared" si="7"/>
        <v>35600.2846804458</v>
      </c>
      <c r="AI23" s="39"/>
      <c r="AK23" s="32">
        <v>39695</v>
      </c>
      <c r="AL23" s="27">
        <v>0.1447</v>
      </c>
      <c r="AM23" s="33">
        <v>1.6</v>
      </c>
      <c r="AN23" s="33">
        <v>0</v>
      </c>
      <c r="AO23" s="22">
        <f t="shared" si="8"/>
        <v>9190.1864</v>
      </c>
      <c r="AP23" s="41">
        <v>2.35</v>
      </c>
      <c r="AQ23" s="33">
        <v>3.11</v>
      </c>
      <c r="AR23" s="33">
        <v>0.99</v>
      </c>
      <c r="AS23" s="25">
        <f t="shared" si="9"/>
        <v>4.0789</v>
      </c>
      <c r="AT23" s="35">
        <v>1</v>
      </c>
      <c r="AU23" s="33">
        <v>0</v>
      </c>
      <c r="AV23" s="36">
        <v>0</v>
      </c>
      <c r="AW23" s="29">
        <f t="shared" si="10"/>
        <v>1</v>
      </c>
      <c r="AX23" s="34">
        <v>0.9</v>
      </c>
      <c r="AY23" s="31">
        <v>0.5</v>
      </c>
      <c r="AZ23" s="37">
        <f t="shared" si="11"/>
        <v>39641.2877571102</v>
      </c>
      <c r="BA23" s="39"/>
    </row>
    <row r="24" customHeight="1" spans="1:53">
      <c r="A24" s="32">
        <v>39695</v>
      </c>
      <c r="B24" s="27">
        <v>0.1447</v>
      </c>
      <c r="C24" s="33">
        <v>1.25</v>
      </c>
      <c r="D24" s="33">
        <v>0</v>
      </c>
      <c r="E24" s="22">
        <f t="shared" si="0"/>
        <v>7179.833125</v>
      </c>
      <c r="F24" s="41">
        <v>2.35</v>
      </c>
      <c r="G24" s="33">
        <v>2.69</v>
      </c>
      <c r="H24" s="33">
        <v>0.99</v>
      </c>
      <c r="I24" s="25">
        <f t="shared" si="1"/>
        <v>3.6631</v>
      </c>
      <c r="J24" s="35">
        <v>1</v>
      </c>
      <c r="K24" s="33">
        <v>0</v>
      </c>
      <c r="L24" s="36">
        <v>0</v>
      </c>
      <c r="M24" s="29">
        <f t="shared" si="2"/>
        <v>1</v>
      </c>
      <c r="N24" s="34">
        <v>0.9</v>
      </c>
      <c r="O24" s="31">
        <v>0.5</v>
      </c>
      <c r="P24" s="37">
        <f t="shared" si="3"/>
        <v>27812.7224065983</v>
      </c>
      <c r="Q24" s="39"/>
      <c r="S24" s="32">
        <v>39695</v>
      </c>
      <c r="T24" s="27">
        <v>0.1447</v>
      </c>
      <c r="U24" s="33">
        <v>1.6</v>
      </c>
      <c r="V24" s="33">
        <v>0</v>
      </c>
      <c r="W24" s="22">
        <f t="shared" si="4"/>
        <v>9190.1864</v>
      </c>
      <c r="X24" s="41">
        <v>2.35</v>
      </c>
      <c r="Y24" s="33">
        <v>2.69</v>
      </c>
      <c r="Z24" s="33">
        <v>0.99</v>
      </c>
      <c r="AA24" s="25">
        <f t="shared" si="5"/>
        <v>3.6631</v>
      </c>
      <c r="AB24" s="35">
        <v>1</v>
      </c>
      <c r="AC24" s="33">
        <v>0</v>
      </c>
      <c r="AD24" s="36">
        <v>0</v>
      </c>
      <c r="AE24" s="29">
        <f t="shared" si="6"/>
        <v>1</v>
      </c>
      <c r="AF24" s="34">
        <v>0.9</v>
      </c>
      <c r="AG24" s="31">
        <v>0.5</v>
      </c>
      <c r="AH24" s="37">
        <f t="shared" si="7"/>
        <v>35600.2846804458</v>
      </c>
      <c r="AI24" s="39"/>
      <c r="AK24" s="32">
        <v>39695</v>
      </c>
      <c r="AL24" s="27">
        <v>0.1447</v>
      </c>
      <c r="AM24" s="33">
        <v>1.6</v>
      </c>
      <c r="AN24" s="33">
        <v>0</v>
      </c>
      <c r="AO24" s="22">
        <f t="shared" si="8"/>
        <v>9190.1864</v>
      </c>
      <c r="AP24" s="41">
        <v>2.35</v>
      </c>
      <c r="AQ24" s="33">
        <v>3.11</v>
      </c>
      <c r="AR24" s="33">
        <v>0.99</v>
      </c>
      <c r="AS24" s="25">
        <f t="shared" si="9"/>
        <v>4.0789</v>
      </c>
      <c r="AT24" s="35">
        <v>1</v>
      </c>
      <c r="AU24" s="33">
        <v>0</v>
      </c>
      <c r="AV24" s="36">
        <v>0</v>
      </c>
      <c r="AW24" s="29">
        <f t="shared" si="10"/>
        <v>1</v>
      </c>
      <c r="AX24" s="34">
        <v>0.9</v>
      </c>
      <c r="AY24" s="31">
        <v>0.5</v>
      </c>
      <c r="AZ24" s="37">
        <f t="shared" si="11"/>
        <v>39641.2877571102</v>
      </c>
      <c r="BA24" s="39"/>
    </row>
    <row r="25" customHeight="1" spans="1:53">
      <c r="A25" s="32">
        <v>39695</v>
      </c>
      <c r="B25" s="27">
        <v>0.1447</v>
      </c>
      <c r="C25" s="33">
        <v>1.25</v>
      </c>
      <c r="D25" s="33">
        <v>0</v>
      </c>
      <c r="E25" s="22">
        <f t="shared" si="0"/>
        <v>7179.833125</v>
      </c>
      <c r="F25" s="41">
        <v>2.35</v>
      </c>
      <c r="G25" s="33">
        <v>2.69</v>
      </c>
      <c r="H25" s="33">
        <v>0.99</v>
      </c>
      <c r="I25" s="25">
        <f t="shared" si="1"/>
        <v>3.6631</v>
      </c>
      <c r="J25" s="35">
        <v>1</v>
      </c>
      <c r="K25" s="33">
        <v>0</v>
      </c>
      <c r="L25" s="36">
        <v>0</v>
      </c>
      <c r="M25" s="29">
        <f t="shared" si="2"/>
        <v>1</v>
      </c>
      <c r="N25" s="34">
        <v>0.9</v>
      </c>
      <c r="O25" s="31">
        <v>0.5</v>
      </c>
      <c r="P25" s="37">
        <f t="shared" si="3"/>
        <v>27812.7224065983</v>
      </c>
      <c r="Q25" s="39"/>
      <c r="S25" s="32">
        <v>39695</v>
      </c>
      <c r="T25" s="27">
        <v>0.1447</v>
      </c>
      <c r="U25" s="33">
        <v>1.6</v>
      </c>
      <c r="V25" s="33">
        <v>0</v>
      </c>
      <c r="W25" s="22">
        <f t="shared" si="4"/>
        <v>9190.1864</v>
      </c>
      <c r="X25" s="41">
        <v>2.35</v>
      </c>
      <c r="Y25" s="33">
        <v>2.69</v>
      </c>
      <c r="Z25" s="33">
        <v>0.99</v>
      </c>
      <c r="AA25" s="25">
        <f t="shared" si="5"/>
        <v>3.6631</v>
      </c>
      <c r="AB25" s="35">
        <v>1</v>
      </c>
      <c r="AC25" s="33">
        <v>0</v>
      </c>
      <c r="AD25" s="36">
        <v>0</v>
      </c>
      <c r="AE25" s="29">
        <f t="shared" si="6"/>
        <v>1</v>
      </c>
      <c r="AF25" s="34">
        <v>0.9</v>
      </c>
      <c r="AG25" s="31">
        <v>0.5</v>
      </c>
      <c r="AH25" s="37">
        <f t="shared" si="7"/>
        <v>35600.2846804458</v>
      </c>
      <c r="AI25" s="39"/>
      <c r="AK25" s="32">
        <v>39695</v>
      </c>
      <c r="AL25" s="27">
        <v>0.1447</v>
      </c>
      <c r="AM25" s="33">
        <v>1.6</v>
      </c>
      <c r="AN25" s="33">
        <v>0</v>
      </c>
      <c r="AO25" s="22">
        <f t="shared" si="8"/>
        <v>9190.1864</v>
      </c>
      <c r="AP25" s="41">
        <v>2.35</v>
      </c>
      <c r="AQ25" s="33">
        <v>3.11</v>
      </c>
      <c r="AR25" s="33">
        <v>0.99</v>
      </c>
      <c r="AS25" s="25">
        <f t="shared" si="9"/>
        <v>4.0789</v>
      </c>
      <c r="AT25" s="35">
        <v>1</v>
      </c>
      <c r="AU25" s="33">
        <v>0</v>
      </c>
      <c r="AV25" s="36">
        <v>0</v>
      </c>
      <c r="AW25" s="29">
        <f t="shared" si="10"/>
        <v>1</v>
      </c>
      <c r="AX25" s="34">
        <v>0.9</v>
      </c>
      <c r="AY25" s="31">
        <v>0.5</v>
      </c>
      <c r="AZ25" s="37">
        <f t="shared" si="11"/>
        <v>39641.2877571102</v>
      </c>
      <c r="BA25" s="39"/>
    </row>
    <row r="26" customHeight="1" spans="1:53">
      <c r="A26" s="32">
        <v>39695</v>
      </c>
      <c r="B26" s="27">
        <v>0.1447</v>
      </c>
      <c r="C26" s="33">
        <v>1.25</v>
      </c>
      <c r="D26" s="33">
        <v>0</v>
      </c>
      <c r="E26" s="22">
        <f t="shared" si="0"/>
        <v>7179.833125</v>
      </c>
      <c r="F26" s="41">
        <v>2.35</v>
      </c>
      <c r="G26" s="33">
        <v>2.69</v>
      </c>
      <c r="H26" s="33">
        <v>0.99</v>
      </c>
      <c r="I26" s="25">
        <f t="shared" si="1"/>
        <v>3.6631</v>
      </c>
      <c r="J26" s="35">
        <v>1</v>
      </c>
      <c r="K26" s="33">
        <v>0</v>
      </c>
      <c r="L26" s="36">
        <v>0</v>
      </c>
      <c r="M26" s="29">
        <f t="shared" si="2"/>
        <v>1</v>
      </c>
      <c r="N26" s="34">
        <v>0.9</v>
      </c>
      <c r="O26" s="31">
        <v>0.5</v>
      </c>
      <c r="P26" s="37">
        <f t="shared" si="3"/>
        <v>27812.7224065983</v>
      </c>
      <c r="Q26" s="39"/>
      <c r="S26" s="32">
        <v>39695</v>
      </c>
      <c r="T26" s="27">
        <v>0.1447</v>
      </c>
      <c r="U26" s="33">
        <v>1.6</v>
      </c>
      <c r="V26" s="33">
        <v>0</v>
      </c>
      <c r="W26" s="22">
        <f t="shared" si="4"/>
        <v>9190.1864</v>
      </c>
      <c r="X26" s="41">
        <v>2.35</v>
      </c>
      <c r="Y26" s="33">
        <v>2.69</v>
      </c>
      <c r="Z26" s="33">
        <v>0.99</v>
      </c>
      <c r="AA26" s="25">
        <f t="shared" si="5"/>
        <v>3.6631</v>
      </c>
      <c r="AB26" s="35">
        <v>1</v>
      </c>
      <c r="AC26" s="33">
        <v>0</v>
      </c>
      <c r="AD26" s="36">
        <v>0</v>
      </c>
      <c r="AE26" s="29">
        <f t="shared" si="6"/>
        <v>1</v>
      </c>
      <c r="AF26" s="34">
        <v>0.9</v>
      </c>
      <c r="AG26" s="31">
        <v>0.5</v>
      </c>
      <c r="AH26" s="37">
        <f t="shared" si="7"/>
        <v>35600.2846804458</v>
      </c>
      <c r="AI26" s="39"/>
      <c r="AK26" s="32">
        <v>39695</v>
      </c>
      <c r="AL26" s="27">
        <v>0.1447</v>
      </c>
      <c r="AM26" s="33">
        <v>1.6</v>
      </c>
      <c r="AN26" s="33">
        <v>0</v>
      </c>
      <c r="AO26" s="22">
        <f t="shared" si="8"/>
        <v>9190.1864</v>
      </c>
      <c r="AP26" s="41">
        <v>2.35</v>
      </c>
      <c r="AQ26" s="33">
        <v>3.11</v>
      </c>
      <c r="AR26" s="33">
        <v>0.99</v>
      </c>
      <c r="AS26" s="25">
        <f t="shared" si="9"/>
        <v>4.0789</v>
      </c>
      <c r="AT26" s="35">
        <v>1</v>
      </c>
      <c r="AU26" s="33">
        <v>0</v>
      </c>
      <c r="AV26" s="36">
        <v>0</v>
      </c>
      <c r="AW26" s="29">
        <f t="shared" si="10"/>
        <v>1</v>
      </c>
      <c r="AX26" s="34">
        <v>0.9</v>
      </c>
      <c r="AY26" s="31">
        <v>0.5</v>
      </c>
      <c r="AZ26" s="37">
        <f t="shared" si="11"/>
        <v>39641.2877571102</v>
      </c>
      <c r="BA26" s="39"/>
    </row>
    <row r="27" customHeight="1" spans="1:53">
      <c r="A27" s="32">
        <v>39695</v>
      </c>
      <c r="B27" s="27">
        <v>0.1447</v>
      </c>
      <c r="C27" s="33">
        <v>1.25</v>
      </c>
      <c r="D27" s="33">
        <v>0</v>
      </c>
      <c r="E27" s="22">
        <f t="shared" si="0"/>
        <v>7179.833125</v>
      </c>
      <c r="F27" s="41">
        <v>2.35</v>
      </c>
      <c r="G27" s="33">
        <v>2.69</v>
      </c>
      <c r="H27" s="33">
        <v>0.99</v>
      </c>
      <c r="I27" s="25">
        <f t="shared" si="1"/>
        <v>3.6631</v>
      </c>
      <c r="J27" s="35">
        <v>1</v>
      </c>
      <c r="K27" s="33">
        <v>0</v>
      </c>
      <c r="L27" s="36">
        <v>0</v>
      </c>
      <c r="M27" s="29">
        <f t="shared" si="2"/>
        <v>1</v>
      </c>
      <c r="N27" s="34">
        <v>0.9</v>
      </c>
      <c r="O27" s="31">
        <v>0.5</v>
      </c>
      <c r="P27" s="37">
        <f t="shared" si="3"/>
        <v>27812.7224065983</v>
      </c>
      <c r="Q27" s="39"/>
      <c r="S27" s="32">
        <v>39695</v>
      </c>
      <c r="T27" s="27">
        <v>0.1447</v>
      </c>
      <c r="U27" s="33">
        <v>1.6</v>
      </c>
      <c r="V27" s="33">
        <v>0</v>
      </c>
      <c r="W27" s="22">
        <f t="shared" si="4"/>
        <v>9190.1864</v>
      </c>
      <c r="X27" s="41">
        <v>2.35</v>
      </c>
      <c r="Y27" s="33">
        <v>2.69</v>
      </c>
      <c r="Z27" s="33">
        <v>0.99</v>
      </c>
      <c r="AA27" s="25">
        <f t="shared" si="5"/>
        <v>3.6631</v>
      </c>
      <c r="AB27" s="35">
        <v>1</v>
      </c>
      <c r="AC27" s="33">
        <v>0</v>
      </c>
      <c r="AD27" s="36">
        <v>0</v>
      </c>
      <c r="AE27" s="29">
        <f t="shared" si="6"/>
        <v>1</v>
      </c>
      <c r="AF27" s="34">
        <v>0.9</v>
      </c>
      <c r="AG27" s="31">
        <v>0.5</v>
      </c>
      <c r="AH27" s="37">
        <f t="shared" si="7"/>
        <v>35600.2846804458</v>
      </c>
      <c r="AI27" s="39"/>
      <c r="AK27" s="32">
        <v>39695</v>
      </c>
      <c r="AL27" s="27">
        <v>0.1447</v>
      </c>
      <c r="AM27" s="33">
        <v>1.6</v>
      </c>
      <c r="AN27" s="33">
        <v>0</v>
      </c>
      <c r="AO27" s="22">
        <f t="shared" si="8"/>
        <v>9190.1864</v>
      </c>
      <c r="AP27" s="41">
        <v>2.35</v>
      </c>
      <c r="AQ27" s="33">
        <v>3.11</v>
      </c>
      <c r="AR27" s="33">
        <v>0.99</v>
      </c>
      <c r="AS27" s="25">
        <f t="shared" si="9"/>
        <v>4.0789</v>
      </c>
      <c r="AT27" s="35">
        <v>1</v>
      </c>
      <c r="AU27" s="33">
        <v>0</v>
      </c>
      <c r="AV27" s="36">
        <v>0</v>
      </c>
      <c r="AW27" s="29">
        <f t="shared" si="10"/>
        <v>1</v>
      </c>
      <c r="AX27" s="34">
        <v>0.9</v>
      </c>
      <c r="AY27" s="31">
        <v>0.5</v>
      </c>
      <c r="AZ27" s="37">
        <f t="shared" si="11"/>
        <v>39641.2877571102</v>
      </c>
      <c r="BA27" s="39"/>
    </row>
    <row r="28" customHeight="1" spans="1:53">
      <c r="A28" s="32">
        <v>39695</v>
      </c>
      <c r="B28" s="42">
        <v>0.2316</v>
      </c>
      <c r="C28" s="33">
        <v>1</v>
      </c>
      <c r="D28" s="33">
        <v>0</v>
      </c>
      <c r="E28" s="22">
        <f t="shared" si="0"/>
        <v>9193.362</v>
      </c>
      <c r="F28" s="35">
        <v>2.47</v>
      </c>
      <c r="G28" s="33">
        <v>2.69</v>
      </c>
      <c r="H28" s="33">
        <v>0.99</v>
      </c>
      <c r="I28" s="25">
        <f t="shared" si="1"/>
        <v>3.6631</v>
      </c>
      <c r="J28" s="35">
        <v>1</v>
      </c>
      <c r="K28" s="33">
        <v>0</v>
      </c>
      <c r="L28" s="36">
        <v>0</v>
      </c>
      <c r="M28" s="29">
        <f t="shared" si="2"/>
        <v>1</v>
      </c>
      <c r="N28" s="34">
        <v>1.15</v>
      </c>
      <c r="O28" s="31">
        <v>0.5</v>
      </c>
      <c r="P28" s="37">
        <f t="shared" si="3"/>
        <v>47828.6292170095</v>
      </c>
      <c r="Q28" s="39"/>
      <c r="S28" s="32">
        <v>39695</v>
      </c>
      <c r="T28" s="42">
        <v>0.2316</v>
      </c>
      <c r="U28" s="33">
        <v>1</v>
      </c>
      <c r="V28" s="33">
        <v>0</v>
      </c>
      <c r="W28" s="22">
        <f t="shared" si="4"/>
        <v>9193.362</v>
      </c>
      <c r="X28" s="35">
        <v>2.47</v>
      </c>
      <c r="Y28" s="33">
        <v>2.69</v>
      </c>
      <c r="Z28" s="33">
        <v>0.99</v>
      </c>
      <c r="AA28" s="25">
        <f t="shared" si="5"/>
        <v>3.6631</v>
      </c>
      <c r="AB28" s="35">
        <v>1</v>
      </c>
      <c r="AC28" s="33">
        <v>0</v>
      </c>
      <c r="AD28" s="36">
        <v>0</v>
      </c>
      <c r="AE28" s="29">
        <f t="shared" si="6"/>
        <v>1</v>
      </c>
      <c r="AF28" s="34">
        <v>1.15</v>
      </c>
      <c r="AG28" s="31">
        <v>0.5</v>
      </c>
      <c r="AH28" s="37">
        <f t="shared" si="7"/>
        <v>47828.6292170095</v>
      </c>
      <c r="AI28" s="39"/>
      <c r="AK28" s="32">
        <v>39695</v>
      </c>
      <c r="AL28" s="42">
        <v>0.2316</v>
      </c>
      <c r="AM28" s="33">
        <v>1</v>
      </c>
      <c r="AN28" s="33">
        <v>0</v>
      </c>
      <c r="AO28" s="22">
        <f t="shared" si="8"/>
        <v>9193.362</v>
      </c>
      <c r="AP28" s="35">
        <v>2.47</v>
      </c>
      <c r="AQ28" s="33">
        <v>2.69</v>
      </c>
      <c r="AR28" s="33">
        <v>0.99</v>
      </c>
      <c r="AS28" s="25">
        <f t="shared" si="9"/>
        <v>3.6631</v>
      </c>
      <c r="AT28" s="35">
        <v>1</v>
      </c>
      <c r="AU28" s="33">
        <v>0</v>
      </c>
      <c r="AV28" s="36">
        <v>0</v>
      </c>
      <c r="AW28" s="29">
        <f t="shared" si="10"/>
        <v>1</v>
      </c>
      <c r="AX28" s="34">
        <v>1.15</v>
      </c>
      <c r="AY28" s="31">
        <v>0.5</v>
      </c>
      <c r="AZ28" s="37">
        <f t="shared" si="11"/>
        <v>47828.6292170095</v>
      </c>
      <c r="BA28" s="39"/>
    </row>
    <row r="29" customHeight="1" spans="1:53">
      <c r="A29" s="32">
        <v>39695</v>
      </c>
      <c r="B29" s="42">
        <v>0.401</v>
      </c>
      <c r="C29" s="33">
        <v>1</v>
      </c>
      <c r="D29" s="33">
        <v>0</v>
      </c>
      <c r="E29" s="22">
        <f t="shared" si="0"/>
        <v>15917.695</v>
      </c>
      <c r="F29" s="35">
        <v>2.47</v>
      </c>
      <c r="G29" s="33">
        <v>2.69</v>
      </c>
      <c r="H29" s="33">
        <v>0.99</v>
      </c>
      <c r="I29" s="25">
        <f t="shared" si="1"/>
        <v>3.6631</v>
      </c>
      <c r="J29" s="35">
        <v>1</v>
      </c>
      <c r="K29" s="33">
        <v>0</v>
      </c>
      <c r="L29" s="36">
        <v>0</v>
      </c>
      <c r="M29" s="29">
        <f t="shared" si="2"/>
        <v>1</v>
      </c>
      <c r="N29" s="34">
        <v>1.15</v>
      </c>
      <c r="O29" s="31">
        <v>0.5</v>
      </c>
      <c r="P29" s="37">
        <f t="shared" si="3"/>
        <v>82812.0911745286</v>
      </c>
      <c r="Q29" s="39"/>
      <c r="S29" s="32">
        <v>39695</v>
      </c>
      <c r="T29" s="42">
        <v>0.401</v>
      </c>
      <c r="U29" s="33">
        <v>1</v>
      </c>
      <c r="V29" s="33">
        <v>0</v>
      </c>
      <c r="W29" s="22">
        <f t="shared" si="4"/>
        <v>15917.695</v>
      </c>
      <c r="X29" s="35">
        <v>2.47</v>
      </c>
      <c r="Y29" s="33">
        <v>2.69</v>
      </c>
      <c r="Z29" s="33">
        <v>0.99</v>
      </c>
      <c r="AA29" s="25">
        <f t="shared" si="5"/>
        <v>3.6631</v>
      </c>
      <c r="AB29" s="35">
        <v>1</v>
      </c>
      <c r="AC29" s="33">
        <v>0</v>
      </c>
      <c r="AD29" s="36">
        <v>0</v>
      </c>
      <c r="AE29" s="29">
        <f t="shared" si="6"/>
        <v>1</v>
      </c>
      <c r="AF29" s="34">
        <v>1.15</v>
      </c>
      <c r="AG29" s="31">
        <v>0.5</v>
      </c>
      <c r="AH29" s="37">
        <f t="shared" si="7"/>
        <v>82812.0911745286</v>
      </c>
      <c r="AI29" s="39"/>
      <c r="AK29" s="32">
        <v>39695</v>
      </c>
      <c r="AL29" s="42">
        <v>0.401</v>
      </c>
      <c r="AM29" s="33">
        <v>1</v>
      </c>
      <c r="AN29" s="33">
        <v>0</v>
      </c>
      <c r="AO29" s="22">
        <f t="shared" si="8"/>
        <v>15917.695</v>
      </c>
      <c r="AP29" s="35">
        <v>2.47</v>
      </c>
      <c r="AQ29" s="33">
        <v>2.69</v>
      </c>
      <c r="AR29" s="33">
        <v>0.99</v>
      </c>
      <c r="AS29" s="25">
        <f t="shared" si="9"/>
        <v>3.6631</v>
      </c>
      <c r="AT29" s="35">
        <v>1</v>
      </c>
      <c r="AU29" s="33">
        <v>0</v>
      </c>
      <c r="AV29" s="36">
        <v>0</v>
      </c>
      <c r="AW29" s="29">
        <f t="shared" si="10"/>
        <v>1</v>
      </c>
      <c r="AX29" s="34">
        <v>1.15</v>
      </c>
      <c r="AY29" s="31">
        <v>0.5</v>
      </c>
      <c r="AZ29" s="37">
        <f t="shared" si="11"/>
        <v>82812.0911745286</v>
      </c>
      <c r="BA29" s="39"/>
    </row>
    <row r="30" customHeight="1" spans="1:53">
      <c r="A30" s="32">
        <v>39695</v>
      </c>
      <c r="B30" s="42">
        <v>0.1639</v>
      </c>
      <c r="C30" s="33">
        <v>1</v>
      </c>
      <c r="D30" s="33">
        <v>0</v>
      </c>
      <c r="E30" s="22">
        <f t="shared" si="0"/>
        <v>6506.0105</v>
      </c>
      <c r="F30" s="35">
        <v>2.47</v>
      </c>
      <c r="G30" s="33">
        <v>2.69</v>
      </c>
      <c r="H30" s="33">
        <v>0.99</v>
      </c>
      <c r="I30" s="25">
        <f t="shared" si="1"/>
        <v>3.6631</v>
      </c>
      <c r="J30" s="35">
        <v>1</v>
      </c>
      <c r="K30" s="33">
        <v>0</v>
      </c>
      <c r="L30" s="36">
        <v>0</v>
      </c>
      <c r="M30" s="29">
        <f t="shared" si="2"/>
        <v>1</v>
      </c>
      <c r="N30" s="34">
        <v>1.15</v>
      </c>
      <c r="O30" s="31">
        <v>0.5</v>
      </c>
      <c r="P30" s="37">
        <f t="shared" si="3"/>
        <v>33847.6352705866</v>
      </c>
      <c r="Q30" s="39"/>
      <c r="S30" s="32">
        <v>39695</v>
      </c>
      <c r="T30" s="42">
        <v>0.1639</v>
      </c>
      <c r="U30" s="33">
        <v>1</v>
      </c>
      <c r="V30" s="33">
        <v>0</v>
      </c>
      <c r="W30" s="22">
        <f t="shared" si="4"/>
        <v>6506.0105</v>
      </c>
      <c r="X30" s="35">
        <v>2.47</v>
      </c>
      <c r="Y30" s="33">
        <v>2.69</v>
      </c>
      <c r="Z30" s="33">
        <v>0.99</v>
      </c>
      <c r="AA30" s="25">
        <f t="shared" si="5"/>
        <v>3.6631</v>
      </c>
      <c r="AB30" s="35">
        <v>1</v>
      </c>
      <c r="AC30" s="33">
        <v>0</v>
      </c>
      <c r="AD30" s="36">
        <v>0</v>
      </c>
      <c r="AE30" s="29">
        <f t="shared" si="6"/>
        <v>1</v>
      </c>
      <c r="AF30" s="34">
        <v>1.15</v>
      </c>
      <c r="AG30" s="31">
        <v>0.5</v>
      </c>
      <c r="AH30" s="37">
        <f t="shared" si="7"/>
        <v>33847.6352705866</v>
      </c>
      <c r="AI30" s="39"/>
      <c r="AK30" s="32">
        <v>39695</v>
      </c>
      <c r="AL30" s="42">
        <v>0.1639</v>
      </c>
      <c r="AM30" s="33">
        <v>1</v>
      </c>
      <c r="AN30" s="33">
        <v>0</v>
      </c>
      <c r="AO30" s="22">
        <f t="shared" si="8"/>
        <v>6506.0105</v>
      </c>
      <c r="AP30" s="35">
        <v>2.47</v>
      </c>
      <c r="AQ30" s="33">
        <v>2.69</v>
      </c>
      <c r="AR30" s="33">
        <v>0.99</v>
      </c>
      <c r="AS30" s="25">
        <f t="shared" si="9"/>
        <v>3.6631</v>
      </c>
      <c r="AT30" s="35">
        <v>1</v>
      </c>
      <c r="AU30" s="33">
        <v>0</v>
      </c>
      <c r="AV30" s="36">
        <v>0</v>
      </c>
      <c r="AW30" s="29">
        <f t="shared" si="10"/>
        <v>1</v>
      </c>
      <c r="AX30" s="34">
        <v>1.15</v>
      </c>
      <c r="AY30" s="31">
        <v>0.5</v>
      </c>
      <c r="AZ30" s="37">
        <f t="shared" si="11"/>
        <v>33847.6352705866</v>
      </c>
      <c r="BA30" s="39"/>
    </row>
    <row r="31" customHeight="1" spans="1:53">
      <c r="A31" s="32">
        <v>39695</v>
      </c>
      <c r="B31" s="42">
        <v>0.1639</v>
      </c>
      <c r="C31" s="33">
        <v>1</v>
      </c>
      <c r="D31" s="33">
        <v>0</v>
      </c>
      <c r="E31" s="22">
        <f t="shared" si="0"/>
        <v>6506.0105</v>
      </c>
      <c r="F31" s="35">
        <v>2.47</v>
      </c>
      <c r="G31" s="33">
        <v>2.69</v>
      </c>
      <c r="H31" s="33">
        <v>0.99</v>
      </c>
      <c r="I31" s="25">
        <f t="shared" si="1"/>
        <v>3.6631</v>
      </c>
      <c r="J31" s="35">
        <v>1</v>
      </c>
      <c r="K31" s="33">
        <v>0</v>
      </c>
      <c r="L31" s="36">
        <v>0</v>
      </c>
      <c r="M31" s="29">
        <f t="shared" si="2"/>
        <v>1</v>
      </c>
      <c r="N31" s="34">
        <v>1.15</v>
      </c>
      <c r="O31" s="31">
        <v>0.5</v>
      </c>
      <c r="P31" s="37">
        <f t="shared" si="3"/>
        <v>33847.6352705866</v>
      </c>
      <c r="Q31" s="39"/>
      <c r="S31" s="32">
        <v>39695</v>
      </c>
      <c r="T31" s="42">
        <v>0.1639</v>
      </c>
      <c r="U31" s="33">
        <v>1</v>
      </c>
      <c r="V31" s="33">
        <v>0</v>
      </c>
      <c r="W31" s="22">
        <f t="shared" si="4"/>
        <v>6506.0105</v>
      </c>
      <c r="X31" s="35">
        <v>2.47</v>
      </c>
      <c r="Y31" s="33">
        <v>2.69</v>
      </c>
      <c r="Z31" s="33">
        <v>0.99</v>
      </c>
      <c r="AA31" s="25">
        <f t="shared" si="5"/>
        <v>3.6631</v>
      </c>
      <c r="AB31" s="35">
        <v>1</v>
      </c>
      <c r="AC31" s="33">
        <v>0</v>
      </c>
      <c r="AD31" s="36">
        <v>0</v>
      </c>
      <c r="AE31" s="29">
        <f t="shared" si="6"/>
        <v>1</v>
      </c>
      <c r="AF31" s="34">
        <v>1.15</v>
      </c>
      <c r="AG31" s="31">
        <v>0.5</v>
      </c>
      <c r="AH31" s="37">
        <f t="shared" si="7"/>
        <v>33847.6352705866</v>
      </c>
      <c r="AI31" s="39"/>
      <c r="AK31" s="32">
        <v>39695</v>
      </c>
      <c r="AL31" s="42">
        <v>0.1639</v>
      </c>
      <c r="AM31" s="33">
        <v>1</v>
      </c>
      <c r="AN31" s="33">
        <v>0</v>
      </c>
      <c r="AO31" s="22">
        <f t="shared" si="8"/>
        <v>6506.0105</v>
      </c>
      <c r="AP31" s="35">
        <v>2.47</v>
      </c>
      <c r="AQ31" s="33">
        <v>2.69</v>
      </c>
      <c r="AR31" s="33">
        <v>0.99</v>
      </c>
      <c r="AS31" s="25">
        <f t="shared" si="9"/>
        <v>3.6631</v>
      </c>
      <c r="AT31" s="35">
        <v>1</v>
      </c>
      <c r="AU31" s="33">
        <v>0</v>
      </c>
      <c r="AV31" s="36">
        <v>0</v>
      </c>
      <c r="AW31" s="29">
        <f t="shared" si="10"/>
        <v>1</v>
      </c>
      <c r="AX31" s="34">
        <v>1.15</v>
      </c>
      <c r="AY31" s="31">
        <v>0.5</v>
      </c>
      <c r="AZ31" s="37">
        <f t="shared" si="11"/>
        <v>33847.6352705866</v>
      </c>
      <c r="BA31" s="39"/>
    </row>
    <row r="32" customHeight="1" spans="1:53">
      <c r="A32" s="43" t="s">
        <v>43</v>
      </c>
      <c r="B32" s="44"/>
      <c r="C32" s="44"/>
      <c r="D32" s="44"/>
      <c r="E32" s="44"/>
      <c r="F32" s="44"/>
      <c r="G32" s="44"/>
      <c r="H32" s="45">
        <f>SUM(P4:P31)</f>
        <v>1185128.75187415</v>
      </c>
      <c r="I32" s="46"/>
      <c r="J32" s="46"/>
      <c r="K32" s="46"/>
      <c r="L32" s="46"/>
      <c r="M32" s="46"/>
      <c r="N32" s="46"/>
      <c r="O32" s="46"/>
      <c r="P32" s="47"/>
      <c r="Q32" s="48"/>
      <c r="S32" s="43" t="s">
        <v>44</v>
      </c>
      <c r="T32" s="44"/>
      <c r="U32" s="44"/>
      <c r="V32" s="44"/>
      <c r="W32" s="44"/>
      <c r="X32" s="44"/>
      <c r="Y32" s="44"/>
      <c r="Z32" s="45">
        <f>SUM(AH4:AH31)</f>
        <v>1461430.72493775</v>
      </c>
      <c r="AA32" s="46"/>
      <c r="AB32" s="46"/>
      <c r="AC32" s="46"/>
      <c r="AD32" s="46"/>
      <c r="AE32" s="46"/>
      <c r="AF32" s="46"/>
      <c r="AG32" s="46"/>
      <c r="AH32" s="47"/>
      <c r="AI32" s="48"/>
      <c r="AK32" s="43" t="s">
        <v>45</v>
      </c>
      <c r="AL32" s="44"/>
      <c r="AM32" s="44"/>
      <c r="AN32" s="44"/>
      <c r="AO32" s="44"/>
      <c r="AP32" s="44"/>
      <c r="AQ32" s="44"/>
      <c r="AR32" s="45">
        <f>SUM(AZ4:AZ31)</f>
        <v>1604805.13196985</v>
      </c>
      <c r="AS32" s="46"/>
      <c r="AT32" s="46"/>
      <c r="AU32" s="46"/>
      <c r="AV32" s="46"/>
      <c r="AW32" s="46"/>
      <c r="AX32" s="46"/>
      <c r="AY32" s="46"/>
      <c r="AZ32" s="47"/>
      <c r="BA32" s="48"/>
    </row>
    <row r="33" customHeight="1" spans="1:53">
      <c r="A33" s="49"/>
      <c r="B33" s="49"/>
      <c r="C33" s="49"/>
      <c r="D33" s="49"/>
      <c r="E33" s="49"/>
      <c r="F33" s="49"/>
      <c r="G33" s="49"/>
      <c r="H33" s="50"/>
      <c r="I33" s="51"/>
      <c r="J33" s="51"/>
      <c r="K33" s="51"/>
      <c r="L33" s="51"/>
      <c r="M33" s="51"/>
      <c r="N33" s="51"/>
      <c r="O33" s="51"/>
      <c r="P33" s="51"/>
      <c r="Q33" s="48"/>
      <c r="S33" s="49"/>
      <c r="T33" s="49"/>
      <c r="U33" s="49"/>
      <c r="V33" s="49"/>
      <c r="W33" s="49"/>
      <c r="X33" s="49"/>
      <c r="Y33" s="49"/>
      <c r="Z33" s="50"/>
      <c r="AA33" s="51"/>
      <c r="AB33" s="51"/>
      <c r="AC33" s="51"/>
      <c r="AD33" s="51"/>
      <c r="AE33" s="51"/>
      <c r="AF33" s="51"/>
      <c r="AG33" s="51"/>
      <c r="AH33" s="51"/>
      <c r="AI33" s="48"/>
      <c r="AK33" s="49"/>
      <c r="AL33" s="49"/>
      <c r="AM33" s="49"/>
      <c r="AN33" s="49"/>
      <c r="AO33" s="49"/>
      <c r="AP33" s="49"/>
      <c r="AQ33" s="49"/>
      <c r="AR33" s="50"/>
      <c r="AS33" s="51"/>
      <c r="AT33" s="51"/>
      <c r="AU33" s="51"/>
      <c r="AV33" s="51"/>
      <c r="AW33" s="51"/>
      <c r="AX33" s="51"/>
      <c r="AY33" s="51"/>
      <c r="AZ33" s="51"/>
      <c r="BA33" s="48"/>
    </row>
    <row r="34" customHeight="1" spans="1:53">
      <c r="A34" s="49"/>
      <c r="B34" s="49"/>
      <c r="C34" s="49"/>
      <c r="D34" s="49"/>
      <c r="E34" s="49"/>
      <c r="F34" s="49"/>
      <c r="G34" s="49"/>
      <c r="H34" s="52"/>
      <c r="I34" s="53"/>
      <c r="J34" s="53"/>
      <c r="K34" s="53"/>
      <c r="L34" s="53"/>
      <c r="M34" s="53"/>
      <c r="N34" s="53"/>
      <c r="O34" s="53"/>
      <c r="P34" s="53"/>
      <c r="Q34" s="54"/>
      <c r="S34" s="49"/>
      <c r="T34" s="49"/>
      <c r="U34" s="49"/>
      <c r="V34" s="49"/>
      <c r="W34" s="49"/>
      <c r="X34" s="49"/>
      <c r="Y34" s="49"/>
      <c r="Z34" s="52"/>
      <c r="AA34" s="53"/>
      <c r="AB34" s="53"/>
      <c r="AC34" s="53"/>
      <c r="AD34" s="53"/>
      <c r="AE34" s="53"/>
      <c r="AF34" s="53"/>
      <c r="AG34" s="53"/>
      <c r="AH34" s="53"/>
      <c r="AI34" s="54"/>
      <c r="AK34" s="49"/>
      <c r="AL34" s="49"/>
      <c r="AM34" s="49"/>
      <c r="AN34" s="49"/>
      <c r="AO34" s="49"/>
      <c r="AP34" s="49"/>
      <c r="AQ34" s="49"/>
      <c r="AR34" s="52"/>
      <c r="AS34" s="53"/>
      <c r="AT34" s="53"/>
      <c r="AU34" s="53"/>
      <c r="AV34" s="53"/>
      <c r="AW34" s="53"/>
      <c r="AX34" s="53"/>
      <c r="AY34" s="53"/>
      <c r="AZ34" s="53"/>
      <c r="BA34" s="54"/>
    </row>
    <row r="36" customHeight="1" spans="1:53">
      <c r="A36" s="2" t="s">
        <v>13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4"/>
      <c r="Q36" s="5"/>
    </row>
    <row r="37" customHeight="1" spans="1:53">
      <c r="A37" s="6" t="s">
        <v>14</v>
      </c>
      <c r="B37" s="7"/>
      <c r="C37" s="7"/>
      <c r="D37" s="7"/>
      <c r="E37" s="8"/>
      <c r="F37" s="9" t="s">
        <v>15</v>
      </c>
      <c r="G37" s="10"/>
      <c r="H37" s="10"/>
      <c r="I37" s="11"/>
      <c r="J37" s="12" t="s">
        <v>16</v>
      </c>
      <c r="K37" s="13"/>
      <c r="L37" s="14"/>
      <c r="M37" s="15"/>
      <c r="N37" s="16" t="s">
        <v>17</v>
      </c>
      <c r="O37" s="17"/>
      <c r="P37" s="18" t="s">
        <v>18</v>
      </c>
      <c r="Q37" s="19" t="s">
        <v>19</v>
      </c>
    </row>
    <row r="38" customHeight="1" spans="1:53">
      <c r="A38" s="20" t="s">
        <v>20</v>
      </c>
      <c r="B38" s="21" t="s">
        <v>21</v>
      </c>
      <c r="C38" s="21" t="s">
        <v>22</v>
      </c>
      <c r="D38" s="21" t="s">
        <v>23</v>
      </c>
      <c r="E38" s="22" t="s">
        <v>14</v>
      </c>
      <c r="F38" s="23" t="s">
        <v>24</v>
      </c>
      <c r="G38" s="24" t="s">
        <v>25</v>
      </c>
      <c r="H38" s="24" t="s">
        <v>26</v>
      </c>
      <c r="I38" s="25" t="s">
        <v>27</v>
      </c>
      <c r="J38" s="26" t="s">
        <v>28</v>
      </c>
      <c r="K38" s="27" t="s">
        <v>29</v>
      </c>
      <c r="L38" s="28" t="s">
        <v>30</v>
      </c>
      <c r="M38" s="29" t="s">
        <v>31</v>
      </c>
      <c r="N38" s="30" t="s">
        <v>32</v>
      </c>
      <c r="O38" s="31" t="s">
        <v>33</v>
      </c>
      <c r="P38" s="18"/>
      <c r="Q38" s="19"/>
    </row>
    <row r="39" customHeight="1" spans="1:53">
      <c r="A39" s="32">
        <v>37170</v>
      </c>
      <c r="B39" s="21">
        <v>0.058</v>
      </c>
      <c r="C39" s="33">
        <v>1.4</v>
      </c>
      <c r="D39" s="33">
        <v>0</v>
      </c>
      <c r="E39" s="22">
        <f t="shared" ref="E39:E69" si="12">A39*B39*C39+D39</f>
        <v>3018.204</v>
      </c>
      <c r="F39" s="34">
        <v>2.63</v>
      </c>
      <c r="G39" s="33">
        <v>1.54</v>
      </c>
      <c r="H39" s="33">
        <v>0.76</v>
      </c>
      <c r="I39" s="25">
        <f t="shared" ref="I39:I69" si="13">G39*H39+1</f>
        <v>2.1704</v>
      </c>
      <c r="J39" s="35">
        <v>1</v>
      </c>
      <c r="K39" s="33">
        <v>0</v>
      </c>
      <c r="L39" s="36">
        <v>0</v>
      </c>
      <c r="M39" s="29">
        <f t="shared" ref="M39:M69" si="14">1+2.78*K39/(K39+1400)+L39</f>
        <v>1</v>
      </c>
      <c r="N39" s="34">
        <v>1.15</v>
      </c>
      <c r="O39" s="31">
        <v>0.5</v>
      </c>
      <c r="P39" s="37">
        <f t="shared" ref="P39:P69" si="15">E39*F39*I39*J39*(M39)*N39*O39</f>
        <v>9906.3111394296</v>
      </c>
      <c r="Q39" s="38"/>
    </row>
    <row r="40" customHeight="1" spans="1:53">
      <c r="A40" s="32">
        <v>37170</v>
      </c>
      <c r="B40" s="21">
        <v>0.058</v>
      </c>
      <c r="C40" s="33">
        <v>1.4</v>
      </c>
      <c r="D40" s="33">
        <v>0</v>
      </c>
      <c r="E40" s="22">
        <f t="shared" si="12"/>
        <v>3018.204</v>
      </c>
      <c r="F40" s="34">
        <v>2.63</v>
      </c>
      <c r="G40" s="33">
        <v>1.54</v>
      </c>
      <c r="H40" s="33">
        <v>0.76</v>
      </c>
      <c r="I40" s="25">
        <f t="shared" si="13"/>
        <v>2.1704</v>
      </c>
      <c r="J40" s="35">
        <v>1</v>
      </c>
      <c r="K40" s="33">
        <v>0</v>
      </c>
      <c r="L40" s="36">
        <v>0</v>
      </c>
      <c r="M40" s="29">
        <f t="shared" si="14"/>
        <v>1</v>
      </c>
      <c r="N40" s="34">
        <v>1.15</v>
      </c>
      <c r="O40" s="31">
        <v>0.5</v>
      </c>
      <c r="P40" s="37">
        <f t="shared" si="15"/>
        <v>9906.3111394296</v>
      </c>
      <c r="Q40" s="39"/>
    </row>
    <row r="41" customHeight="1" spans="1:53">
      <c r="A41" s="32">
        <v>37170</v>
      </c>
      <c r="B41" s="21">
        <v>0.058</v>
      </c>
      <c r="C41" s="33">
        <v>1.4</v>
      </c>
      <c r="D41" s="33">
        <v>0</v>
      </c>
      <c r="E41" s="22">
        <f t="shared" si="12"/>
        <v>3018.204</v>
      </c>
      <c r="F41" s="34">
        <v>2.63</v>
      </c>
      <c r="G41" s="33">
        <v>1.54</v>
      </c>
      <c r="H41" s="33">
        <v>0.76</v>
      </c>
      <c r="I41" s="25">
        <f t="shared" si="13"/>
        <v>2.1704</v>
      </c>
      <c r="J41" s="35">
        <v>1</v>
      </c>
      <c r="K41" s="33">
        <v>0</v>
      </c>
      <c r="L41" s="36">
        <v>0</v>
      </c>
      <c r="M41" s="29">
        <f t="shared" si="14"/>
        <v>1</v>
      </c>
      <c r="N41" s="34">
        <v>1.15</v>
      </c>
      <c r="O41" s="31">
        <v>0.5</v>
      </c>
      <c r="P41" s="37">
        <f t="shared" si="15"/>
        <v>9906.3111394296</v>
      </c>
      <c r="Q41" s="39"/>
    </row>
    <row r="42" customHeight="1" spans="1:53">
      <c r="A42" s="32">
        <v>37170</v>
      </c>
      <c r="B42" s="21">
        <v>0.058</v>
      </c>
      <c r="C42" s="33">
        <v>1.4</v>
      </c>
      <c r="D42" s="33">
        <v>0</v>
      </c>
      <c r="E42" s="22">
        <f t="shared" si="12"/>
        <v>3018.204</v>
      </c>
      <c r="F42" s="34">
        <v>2.63</v>
      </c>
      <c r="G42" s="33">
        <v>1.54</v>
      </c>
      <c r="H42" s="33">
        <v>0.76</v>
      </c>
      <c r="I42" s="25">
        <f t="shared" si="13"/>
        <v>2.1704</v>
      </c>
      <c r="J42" s="35">
        <v>1</v>
      </c>
      <c r="K42" s="33">
        <v>0</v>
      </c>
      <c r="L42" s="36">
        <v>0</v>
      </c>
      <c r="M42" s="29">
        <f t="shared" si="14"/>
        <v>1</v>
      </c>
      <c r="N42" s="34">
        <v>1.15</v>
      </c>
      <c r="O42" s="31">
        <v>0.5</v>
      </c>
      <c r="P42" s="37">
        <f t="shared" si="15"/>
        <v>9906.3111394296</v>
      </c>
      <c r="Q42" s="39"/>
    </row>
    <row r="43" customHeight="1" spans="1:53">
      <c r="A43" s="32">
        <v>37170</v>
      </c>
      <c r="B43" s="21">
        <v>0.058</v>
      </c>
      <c r="C43" s="33">
        <v>1.4</v>
      </c>
      <c r="D43" s="33">
        <v>0</v>
      </c>
      <c r="E43" s="22">
        <f t="shared" si="12"/>
        <v>3018.204</v>
      </c>
      <c r="F43" s="34">
        <v>2.63</v>
      </c>
      <c r="G43" s="33">
        <v>1.54</v>
      </c>
      <c r="H43" s="33">
        <v>0.76</v>
      </c>
      <c r="I43" s="25">
        <f t="shared" si="13"/>
        <v>2.1704</v>
      </c>
      <c r="J43" s="35">
        <v>1</v>
      </c>
      <c r="K43" s="33">
        <v>0</v>
      </c>
      <c r="L43" s="36">
        <v>0</v>
      </c>
      <c r="M43" s="29">
        <f t="shared" si="14"/>
        <v>1</v>
      </c>
      <c r="N43" s="34">
        <v>1.15</v>
      </c>
      <c r="O43" s="31">
        <v>0.5</v>
      </c>
      <c r="P43" s="37">
        <f t="shared" si="15"/>
        <v>9906.3111394296</v>
      </c>
      <c r="Q43" s="39"/>
    </row>
    <row r="44" customHeight="1" spans="1:53">
      <c r="A44" s="32">
        <v>37170</v>
      </c>
      <c r="B44" s="21">
        <v>0.058</v>
      </c>
      <c r="C44" s="33">
        <v>1.4</v>
      </c>
      <c r="D44" s="33">
        <v>0</v>
      </c>
      <c r="E44" s="22">
        <f t="shared" si="12"/>
        <v>3018.204</v>
      </c>
      <c r="F44" s="34">
        <v>2.63</v>
      </c>
      <c r="G44" s="33">
        <v>1.54</v>
      </c>
      <c r="H44" s="33">
        <v>0.76</v>
      </c>
      <c r="I44" s="25">
        <f t="shared" si="13"/>
        <v>2.1704</v>
      </c>
      <c r="J44" s="35">
        <v>1</v>
      </c>
      <c r="K44" s="33">
        <v>0</v>
      </c>
      <c r="L44" s="36">
        <v>0</v>
      </c>
      <c r="M44" s="29">
        <f t="shared" si="14"/>
        <v>1</v>
      </c>
      <c r="N44" s="34">
        <v>1.15</v>
      </c>
      <c r="O44" s="31">
        <v>0.5</v>
      </c>
      <c r="P44" s="37">
        <f t="shared" si="15"/>
        <v>9906.3111394296</v>
      </c>
      <c r="Q44" s="39"/>
    </row>
    <row r="45" customHeight="1" spans="1:53">
      <c r="A45" s="32">
        <v>37170</v>
      </c>
      <c r="B45" s="21">
        <v>0.058</v>
      </c>
      <c r="C45" s="33">
        <v>1.4</v>
      </c>
      <c r="D45" s="33">
        <v>0</v>
      </c>
      <c r="E45" s="22">
        <f t="shared" si="12"/>
        <v>3018.204</v>
      </c>
      <c r="F45" s="34">
        <v>2.63</v>
      </c>
      <c r="G45" s="33">
        <v>1.54</v>
      </c>
      <c r="H45" s="33">
        <v>0.76</v>
      </c>
      <c r="I45" s="25">
        <f t="shared" si="13"/>
        <v>2.1704</v>
      </c>
      <c r="J45" s="35">
        <v>1</v>
      </c>
      <c r="K45" s="33">
        <v>0</v>
      </c>
      <c r="L45" s="36">
        <v>0</v>
      </c>
      <c r="M45" s="29">
        <f t="shared" si="14"/>
        <v>1</v>
      </c>
      <c r="N45" s="34">
        <v>1.15</v>
      </c>
      <c r="O45" s="31">
        <v>0.5</v>
      </c>
      <c r="P45" s="37">
        <f t="shared" si="15"/>
        <v>9906.3111394296</v>
      </c>
      <c r="Q45" s="39"/>
    </row>
    <row r="46" customHeight="1" spans="1:53">
      <c r="A46" s="32">
        <v>37170</v>
      </c>
      <c r="B46" s="21">
        <v>0.058</v>
      </c>
      <c r="C46" s="33">
        <v>1.4</v>
      </c>
      <c r="D46" s="33">
        <v>0</v>
      </c>
      <c r="E46" s="22">
        <f t="shared" si="12"/>
        <v>3018.204</v>
      </c>
      <c r="F46" s="34">
        <v>2.63</v>
      </c>
      <c r="G46" s="33">
        <v>1.54</v>
      </c>
      <c r="H46" s="33">
        <v>0.76</v>
      </c>
      <c r="I46" s="25">
        <f t="shared" si="13"/>
        <v>2.1704</v>
      </c>
      <c r="J46" s="35">
        <v>1</v>
      </c>
      <c r="K46" s="33">
        <v>0</v>
      </c>
      <c r="L46" s="36">
        <v>0</v>
      </c>
      <c r="M46" s="29">
        <f t="shared" si="14"/>
        <v>1</v>
      </c>
      <c r="N46" s="34">
        <v>1.15</v>
      </c>
      <c r="O46" s="31">
        <v>0.5</v>
      </c>
      <c r="P46" s="37">
        <f t="shared" si="15"/>
        <v>9906.3111394296</v>
      </c>
      <c r="Q46" s="39"/>
    </row>
    <row r="47" customHeight="1" spans="1:53">
      <c r="A47" s="32">
        <v>37170</v>
      </c>
      <c r="B47" s="21">
        <v>0.058</v>
      </c>
      <c r="C47" s="33">
        <v>1.4</v>
      </c>
      <c r="D47" s="33">
        <v>0</v>
      </c>
      <c r="E47" s="22">
        <f t="shared" si="12"/>
        <v>3018.204</v>
      </c>
      <c r="F47" s="34">
        <v>2.63</v>
      </c>
      <c r="G47" s="33">
        <v>1.54</v>
      </c>
      <c r="H47" s="33">
        <v>0.76</v>
      </c>
      <c r="I47" s="25">
        <f t="shared" si="13"/>
        <v>2.1704</v>
      </c>
      <c r="J47" s="35">
        <v>1</v>
      </c>
      <c r="K47" s="33">
        <v>0</v>
      </c>
      <c r="L47" s="36">
        <v>0</v>
      </c>
      <c r="M47" s="29">
        <f t="shared" si="14"/>
        <v>1</v>
      </c>
      <c r="N47" s="34">
        <v>1.15</v>
      </c>
      <c r="O47" s="31">
        <v>0.5</v>
      </c>
      <c r="P47" s="37">
        <f t="shared" si="15"/>
        <v>9906.3111394296</v>
      </c>
      <c r="Q47" s="39"/>
    </row>
    <row r="48" customHeight="1" spans="1:53">
      <c r="A48" s="32">
        <v>37170</v>
      </c>
      <c r="B48" s="21">
        <v>0.058</v>
      </c>
      <c r="C48" s="33">
        <v>1.4</v>
      </c>
      <c r="D48" s="33">
        <v>0</v>
      </c>
      <c r="E48" s="22">
        <f t="shared" si="12"/>
        <v>3018.204</v>
      </c>
      <c r="F48" s="34">
        <v>2.63</v>
      </c>
      <c r="G48" s="33">
        <v>1.54</v>
      </c>
      <c r="H48" s="33">
        <v>0.76</v>
      </c>
      <c r="I48" s="25">
        <f t="shared" si="13"/>
        <v>2.1704</v>
      </c>
      <c r="J48" s="35">
        <v>1</v>
      </c>
      <c r="K48" s="33">
        <v>0</v>
      </c>
      <c r="L48" s="36">
        <v>0</v>
      </c>
      <c r="M48" s="29">
        <f t="shared" si="14"/>
        <v>1</v>
      </c>
      <c r="N48" s="34">
        <v>1.15</v>
      </c>
      <c r="O48" s="31">
        <v>0.5</v>
      </c>
      <c r="P48" s="37">
        <f t="shared" si="15"/>
        <v>9906.3111394296</v>
      </c>
      <c r="Q48" s="39"/>
    </row>
    <row r="49" customHeight="1" spans="1:17">
      <c r="A49" s="32">
        <v>37170</v>
      </c>
      <c r="B49" s="21">
        <v>0.058</v>
      </c>
      <c r="C49" s="33">
        <v>1.4</v>
      </c>
      <c r="D49" s="33">
        <v>0</v>
      </c>
      <c r="E49" s="22">
        <f t="shared" si="12"/>
        <v>3018.204</v>
      </c>
      <c r="F49" s="34">
        <v>2.63</v>
      </c>
      <c r="G49" s="33">
        <v>1.54</v>
      </c>
      <c r="H49" s="33">
        <v>0.76</v>
      </c>
      <c r="I49" s="25">
        <f t="shared" si="13"/>
        <v>2.1704</v>
      </c>
      <c r="J49" s="35">
        <v>1</v>
      </c>
      <c r="K49" s="33">
        <v>0</v>
      </c>
      <c r="L49" s="36">
        <v>0</v>
      </c>
      <c r="M49" s="29">
        <f t="shared" si="14"/>
        <v>1</v>
      </c>
      <c r="N49" s="34">
        <v>1.15</v>
      </c>
      <c r="O49" s="31">
        <v>0.5</v>
      </c>
      <c r="P49" s="37">
        <f t="shared" si="15"/>
        <v>9906.3111394296</v>
      </c>
      <c r="Q49" s="39"/>
    </row>
    <row r="50" customHeight="1" spans="1:17">
      <c r="A50" s="32">
        <v>37170</v>
      </c>
      <c r="B50" s="21">
        <v>0.058</v>
      </c>
      <c r="C50" s="33">
        <v>1.4</v>
      </c>
      <c r="D50" s="33">
        <v>0</v>
      </c>
      <c r="E50" s="22">
        <f t="shared" si="12"/>
        <v>3018.204</v>
      </c>
      <c r="F50" s="34">
        <v>2.63</v>
      </c>
      <c r="G50" s="33">
        <v>1.54</v>
      </c>
      <c r="H50" s="33">
        <v>0.76</v>
      </c>
      <c r="I50" s="25">
        <f t="shared" si="13"/>
        <v>2.1704</v>
      </c>
      <c r="J50" s="35">
        <v>1</v>
      </c>
      <c r="K50" s="33">
        <v>0</v>
      </c>
      <c r="L50" s="36">
        <v>0</v>
      </c>
      <c r="M50" s="29">
        <f t="shared" si="14"/>
        <v>1</v>
      </c>
      <c r="N50" s="34">
        <v>1.15</v>
      </c>
      <c r="O50" s="31">
        <v>0.5</v>
      </c>
      <c r="P50" s="37">
        <f t="shared" si="15"/>
        <v>9906.3111394296</v>
      </c>
      <c r="Q50" s="39"/>
    </row>
    <row r="51" customHeight="1" spans="1:17">
      <c r="A51" s="32">
        <v>37170</v>
      </c>
      <c r="B51" s="42">
        <v>0.058</v>
      </c>
      <c r="C51" s="33">
        <v>1.4</v>
      </c>
      <c r="D51" s="33">
        <v>0</v>
      </c>
      <c r="E51" s="22">
        <f t="shared" si="12"/>
        <v>3018.204</v>
      </c>
      <c r="F51" s="55">
        <v>2.03</v>
      </c>
      <c r="G51" s="33">
        <v>1.54</v>
      </c>
      <c r="H51" s="33">
        <v>0.76</v>
      </c>
      <c r="I51" s="25">
        <f t="shared" si="13"/>
        <v>2.1704</v>
      </c>
      <c r="J51" s="35">
        <v>1</v>
      </c>
      <c r="K51" s="33">
        <v>0</v>
      </c>
      <c r="L51" s="36">
        <v>0</v>
      </c>
      <c r="M51" s="29">
        <f t="shared" si="14"/>
        <v>1</v>
      </c>
      <c r="N51" s="34">
        <v>0.9</v>
      </c>
      <c r="O51" s="31">
        <v>0.5</v>
      </c>
      <c r="P51" s="37">
        <f t="shared" si="15"/>
        <v>5984.0735499216</v>
      </c>
      <c r="Q51" s="39"/>
    </row>
    <row r="52" customHeight="1" spans="1:17">
      <c r="A52" s="32">
        <v>37170</v>
      </c>
      <c r="B52" s="42">
        <v>0.058</v>
      </c>
      <c r="C52" s="33">
        <v>1.4</v>
      </c>
      <c r="D52" s="33">
        <v>0</v>
      </c>
      <c r="E52" s="22">
        <f t="shared" si="12"/>
        <v>3018.204</v>
      </c>
      <c r="F52" s="55">
        <v>2.03</v>
      </c>
      <c r="G52" s="33">
        <v>1.54</v>
      </c>
      <c r="H52" s="33">
        <v>0.76</v>
      </c>
      <c r="I52" s="25">
        <f t="shared" si="13"/>
        <v>2.1704</v>
      </c>
      <c r="J52" s="35">
        <v>1</v>
      </c>
      <c r="K52" s="33">
        <v>0</v>
      </c>
      <c r="L52" s="36">
        <v>0</v>
      </c>
      <c r="M52" s="29">
        <f t="shared" si="14"/>
        <v>1</v>
      </c>
      <c r="N52" s="34">
        <v>0.9</v>
      </c>
      <c r="O52" s="31">
        <v>0.5</v>
      </c>
      <c r="P52" s="37">
        <f t="shared" si="15"/>
        <v>5984.0735499216</v>
      </c>
      <c r="Q52" s="39"/>
    </row>
    <row r="53" customHeight="1" spans="1:17">
      <c r="A53" s="32">
        <v>37170</v>
      </c>
      <c r="B53" s="42">
        <v>0.058</v>
      </c>
      <c r="C53" s="33">
        <v>1.4</v>
      </c>
      <c r="D53" s="33">
        <v>0</v>
      </c>
      <c r="E53" s="22">
        <f t="shared" si="12"/>
        <v>3018.204</v>
      </c>
      <c r="F53" s="55">
        <v>2.03</v>
      </c>
      <c r="G53" s="33">
        <v>1.54</v>
      </c>
      <c r="H53" s="33">
        <v>0.76</v>
      </c>
      <c r="I53" s="25">
        <f t="shared" si="13"/>
        <v>2.1704</v>
      </c>
      <c r="J53" s="35">
        <v>1</v>
      </c>
      <c r="K53" s="33">
        <v>0</v>
      </c>
      <c r="L53" s="36">
        <v>0</v>
      </c>
      <c r="M53" s="29">
        <f t="shared" si="14"/>
        <v>1</v>
      </c>
      <c r="N53" s="34">
        <v>0.9</v>
      </c>
      <c r="O53" s="31">
        <v>0.5</v>
      </c>
      <c r="P53" s="37">
        <f t="shared" si="15"/>
        <v>5984.0735499216</v>
      </c>
      <c r="Q53" s="39"/>
    </row>
    <row r="54" customHeight="1" spans="1:17">
      <c r="A54" s="32">
        <v>37170</v>
      </c>
      <c r="B54" s="42">
        <v>0.058</v>
      </c>
      <c r="C54" s="33">
        <v>1.4</v>
      </c>
      <c r="D54" s="33">
        <v>0</v>
      </c>
      <c r="E54" s="22">
        <f t="shared" si="12"/>
        <v>3018.204</v>
      </c>
      <c r="F54" s="55">
        <v>2.03</v>
      </c>
      <c r="G54" s="33">
        <v>1.54</v>
      </c>
      <c r="H54" s="33">
        <v>0.76</v>
      </c>
      <c r="I54" s="25">
        <f t="shared" si="13"/>
        <v>2.1704</v>
      </c>
      <c r="J54" s="35">
        <v>1</v>
      </c>
      <c r="K54" s="33">
        <v>0</v>
      </c>
      <c r="L54" s="36">
        <v>0</v>
      </c>
      <c r="M54" s="29">
        <f t="shared" si="14"/>
        <v>1</v>
      </c>
      <c r="N54" s="34">
        <v>0.9</v>
      </c>
      <c r="O54" s="31">
        <v>0.5</v>
      </c>
      <c r="P54" s="37">
        <f t="shared" si="15"/>
        <v>5984.0735499216</v>
      </c>
      <c r="Q54" s="39"/>
    </row>
    <row r="55" customHeight="1" spans="1:17">
      <c r="A55" s="32">
        <v>37170</v>
      </c>
      <c r="B55" s="42">
        <v>0.058</v>
      </c>
      <c r="C55" s="33">
        <v>1.4</v>
      </c>
      <c r="D55" s="33">
        <v>0</v>
      </c>
      <c r="E55" s="22">
        <f t="shared" si="12"/>
        <v>3018.204</v>
      </c>
      <c r="F55" s="55">
        <v>2.03</v>
      </c>
      <c r="G55" s="33">
        <v>1.54</v>
      </c>
      <c r="H55" s="33">
        <v>0.76</v>
      </c>
      <c r="I55" s="25">
        <f t="shared" si="13"/>
        <v>2.1704</v>
      </c>
      <c r="J55" s="35">
        <v>1</v>
      </c>
      <c r="K55" s="33">
        <v>0</v>
      </c>
      <c r="L55" s="36">
        <v>0</v>
      </c>
      <c r="M55" s="29">
        <f t="shared" si="14"/>
        <v>1</v>
      </c>
      <c r="N55" s="34">
        <v>0.9</v>
      </c>
      <c r="O55" s="31">
        <v>0.5</v>
      </c>
      <c r="P55" s="37">
        <f t="shared" si="15"/>
        <v>5984.0735499216</v>
      </c>
      <c r="Q55" s="39"/>
    </row>
    <row r="56" customHeight="1" spans="1:17">
      <c r="A56" s="32">
        <v>37170</v>
      </c>
      <c r="B56" s="42">
        <v>0.058</v>
      </c>
      <c r="C56" s="33">
        <v>1.4</v>
      </c>
      <c r="D56" s="33">
        <v>0</v>
      </c>
      <c r="E56" s="22">
        <f t="shared" si="12"/>
        <v>3018.204</v>
      </c>
      <c r="F56" s="55">
        <v>2.03</v>
      </c>
      <c r="G56" s="33">
        <v>1.54</v>
      </c>
      <c r="H56" s="33">
        <v>0.76</v>
      </c>
      <c r="I56" s="25">
        <f t="shared" si="13"/>
        <v>2.1704</v>
      </c>
      <c r="J56" s="35">
        <v>1</v>
      </c>
      <c r="K56" s="33">
        <v>0</v>
      </c>
      <c r="L56" s="36">
        <v>0</v>
      </c>
      <c r="M56" s="29">
        <f t="shared" si="14"/>
        <v>1</v>
      </c>
      <c r="N56" s="34">
        <v>0.9</v>
      </c>
      <c r="O56" s="31">
        <v>0.5</v>
      </c>
      <c r="P56" s="37">
        <f t="shared" si="15"/>
        <v>5984.0735499216</v>
      </c>
      <c r="Q56" s="39"/>
    </row>
    <row r="57" customHeight="1" spans="1:17">
      <c r="A57" s="32">
        <v>37170</v>
      </c>
      <c r="B57" s="21">
        <v>0.107</v>
      </c>
      <c r="C57" s="33">
        <v>1.4</v>
      </c>
      <c r="D57" s="33">
        <v>0</v>
      </c>
      <c r="E57" s="22">
        <f t="shared" si="12"/>
        <v>5568.066</v>
      </c>
      <c r="F57" s="34">
        <v>2.63</v>
      </c>
      <c r="G57" s="33">
        <v>1.54</v>
      </c>
      <c r="H57" s="33">
        <v>0.76</v>
      </c>
      <c r="I57" s="25">
        <f t="shared" si="13"/>
        <v>2.1704</v>
      </c>
      <c r="J57" s="35">
        <v>1</v>
      </c>
      <c r="K57" s="33">
        <v>0</v>
      </c>
      <c r="L57" s="36">
        <v>0</v>
      </c>
      <c r="M57" s="29">
        <f t="shared" si="14"/>
        <v>1</v>
      </c>
      <c r="N57" s="34">
        <v>1.15</v>
      </c>
      <c r="O57" s="31">
        <v>0.5</v>
      </c>
      <c r="P57" s="37">
        <f t="shared" si="15"/>
        <v>18275.4360675684</v>
      </c>
      <c r="Q57" s="39"/>
    </row>
    <row r="58" customHeight="1" spans="1:17">
      <c r="A58" s="32">
        <v>37170</v>
      </c>
      <c r="B58" s="21">
        <v>0.107</v>
      </c>
      <c r="C58" s="33">
        <v>1.4</v>
      </c>
      <c r="D58" s="33">
        <v>0</v>
      </c>
      <c r="E58" s="22">
        <f t="shared" si="12"/>
        <v>5568.066</v>
      </c>
      <c r="F58" s="34">
        <v>2.63</v>
      </c>
      <c r="G58" s="33">
        <v>1.54</v>
      </c>
      <c r="H58" s="33">
        <v>0.76</v>
      </c>
      <c r="I58" s="25">
        <f t="shared" si="13"/>
        <v>2.1704</v>
      </c>
      <c r="J58" s="35">
        <v>1</v>
      </c>
      <c r="K58" s="33">
        <v>0</v>
      </c>
      <c r="L58" s="36">
        <v>0</v>
      </c>
      <c r="M58" s="29">
        <f t="shared" si="14"/>
        <v>1</v>
      </c>
      <c r="N58" s="34">
        <v>1.15</v>
      </c>
      <c r="O58" s="31">
        <v>0.5</v>
      </c>
      <c r="P58" s="37">
        <f t="shared" si="15"/>
        <v>18275.4360675684</v>
      </c>
      <c r="Q58" s="39"/>
    </row>
    <row r="59" customHeight="1" spans="1:17">
      <c r="A59" s="32">
        <v>37170</v>
      </c>
      <c r="B59" s="21">
        <v>0.107</v>
      </c>
      <c r="C59" s="33">
        <v>1.4</v>
      </c>
      <c r="D59" s="33">
        <v>0</v>
      </c>
      <c r="E59" s="22">
        <f t="shared" si="12"/>
        <v>5568.066</v>
      </c>
      <c r="F59" s="34">
        <v>2.63</v>
      </c>
      <c r="G59" s="33">
        <v>1.54</v>
      </c>
      <c r="H59" s="33">
        <v>0.76</v>
      </c>
      <c r="I59" s="25">
        <f t="shared" si="13"/>
        <v>2.1704</v>
      </c>
      <c r="J59" s="35">
        <v>1</v>
      </c>
      <c r="K59" s="33">
        <v>0</v>
      </c>
      <c r="L59" s="36">
        <v>0</v>
      </c>
      <c r="M59" s="29">
        <f t="shared" si="14"/>
        <v>1</v>
      </c>
      <c r="N59" s="34">
        <v>1.15</v>
      </c>
      <c r="O59" s="31">
        <v>0.5</v>
      </c>
      <c r="P59" s="37">
        <f t="shared" si="15"/>
        <v>18275.4360675684</v>
      </c>
      <c r="Q59" s="39"/>
    </row>
    <row r="60" customHeight="1" spans="1:17">
      <c r="A60" s="32">
        <v>37170</v>
      </c>
      <c r="B60" s="21">
        <v>0.107</v>
      </c>
      <c r="C60" s="33">
        <v>1.4</v>
      </c>
      <c r="D60" s="33">
        <v>0</v>
      </c>
      <c r="E60" s="22">
        <f t="shared" si="12"/>
        <v>5568.066</v>
      </c>
      <c r="F60" s="34">
        <v>2.63</v>
      </c>
      <c r="G60" s="33">
        <v>1.54</v>
      </c>
      <c r="H60" s="33">
        <v>0.76</v>
      </c>
      <c r="I60" s="25">
        <f t="shared" si="13"/>
        <v>2.1704</v>
      </c>
      <c r="J60" s="35">
        <v>1</v>
      </c>
      <c r="K60" s="33">
        <v>0</v>
      </c>
      <c r="L60" s="36">
        <v>0</v>
      </c>
      <c r="M60" s="29">
        <f t="shared" si="14"/>
        <v>1</v>
      </c>
      <c r="N60" s="34">
        <v>1.15</v>
      </c>
      <c r="O60" s="31">
        <v>0.5</v>
      </c>
      <c r="P60" s="37">
        <f t="shared" si="15"/>
        <v>18275.4360675684</v>
      </c>
      <c r="Q60" s="39"/>
    </row>
    <row r="61" customHeight="1" spans="1:17">
      <c r="A61" s="32">
        <v>37170</v>
      </c>
      <c r="B61" s="21">
        <v>0.107</v>
      </c>
      <c r="C61" s="33">
        <v>1.4</v>
      </c>
      <c r="D61" s="33">
        <v>0</v>
      </c>
      <c r="E61" s="22">
        <f t="shared" si="12"/>
        <v>5568.066</v>
      </c>
      <c r="F61" s="34">
        <v>2.63</v>
      </c>
      <c r="G61" s="33">
        <v>1.54</v>
      </c>
      <c r="H61" s="33">
        <v>0.76</v>
      </c>
      <c r="I61" s="25">
        <f t="shared" si="13"/>
        <v>2.1704</v>
      </c>
      <c r="J61" s="35">
        <v>1</v>
      </c>
      <c r="K61" s="33">
        <v>0</v>
      </c>
      <c r="L61" s="36">
        <v>0</v>
      </c>
      <c r="M61" s="29">
        <f t="shared" si="14"/>
        <v>1</v>
      </c>
      <c r="N61" s="34">
        <v>1.15</v>
      </c>
      <c r="O61" s="31">
        <v>0.5</v>
      </c>
      <c r="P61" s="37">
        <f t="shared" si="15"/>
        <v>18275.4360675684</v>
      </c>
      <c r="Q61" s="39"/>
    </row>
    <row r="62" customHeight="1" spans="1:17">
      <c r="A62" s="32">
        <v>37170</v>
      </c>
      <c r="B62" s="42">
        <v>0.107</v>
      </c>
      <c r="C62" s="33">
        <v>1.4</v>
      </c>
      <c r="D62" s="33">
        <v>0</v>
      </c>
      <c r="E62" s="22">
        <f t="shared" si="12"/>
        <v>5568.066</v>
      </c>
      <c r="F62" s="55">
        <v>2.03</v>
      </c>
      <c r="G62" s="33">
        <v>1.54</v>
      </c>
      <c r="H62" s="33">
        <v>0.76</v>
      </c>
      <c r="I62" s="25">
        <f t="shared" si="13"/>
        <v>2.1704</v>
      </c>
      <c r="J62" s="35">
        <v>1</v>
      </c>
      <c r="K62" s="33">
        <v>0</v>
      </c>
      <c r="L62" s="36">
        <v>0</v>
      </c>
      <c r="M62" s="29">
        <f t="shared" si="14"/>
        <v>1</v>
      </c>
      <c r="N62" s="34">
        <v>0.9</v>
      </c>
      <c r="O62" s="31">
        <v>0.5</v>
      </c>
      <c r="P62" s="37">
        <f t="shared" si="15"/>
        <v>11039.5839627864</v>
      </c>
      <c r="Q62" s="39"/>
    </row>
    <row r="63" customHeight="1" spans="1:17">
      <c r="A63" s="32">
        <v>37170</v>
      </c>
      <c r="B63" s="42">
        <v>0.107</v>
      </c>
      <c r="C63" s="33">
        <v>1.4</v>
      </c>
      <c r="D63" s="33">
        <v>0</v>
      </c>
      <c r="E63" s="22">
        <f t="shared" si="12"/>
        <v>5568.066</v>
      </c>
      <c r="F63" s="55">
        <v>2.03</v>
      </c>
      <c r="G63" s="33">
        <v>1.54</v>
      </c>
      <c r="H63" s="33">
        <v>0.76</v>
      </c>
      <c r="I63" s="25">
        <f t="shared" si="13"/>
        <v>2.1704</v>
      </c>
      <c r="J63" s="35">
        <v>1</v>
      </c>
      <c r="K63" s="33">
        <v>0</v>
      </c>
      <c r="L63" s="36">
        <v>0</v>
      </c>
      <c r="M63" s="29">
        <f t="shared" si="14"/>
        <v>1</v>
      </c>
      <c r="N63" s="34">
        <v>0.9</v>
      </c>
      <c r="O63" s="31">
        <v>0.5</v>
      </c>
      <c r="P63" s="37">
        <f t="shared" si="15"/>
        <v>11039.5839627864</v>
      </c>
      <c r="Q63" s="39"/>
    </row>
    <row r="64" customHeight="1" spans="1:17">
      <c r="A64" s="32">
        <v>37170</v>
      </c>
      <c r="B64" s="42">
        <v>0.107</v>
      </c>
      <c r="C64" s="33">
        <v>1.4</v>
      </c>
      <c r="D64" s="33">
        <v>0</v>
      </c>
      <c r="E64" s="22">
        <f t="shared" si="12"/>
        <v>5568.066</v>
      </c>
      <c r="F64" s="55">
        <v>2.03</v>
      </c>
      <c r="G64" s="33">
        <v>1.54</v>
      </c>
      <c r="H64" s="33">
        <v>0.76</v>
      </c>
      <c r="I64" s="25">
        <f t="shared" si="13"/>
        <v>2.1704</v>
      </c>
      <c r="J64" s="35">
        <v>1</v>
      </c>
      <c r="K64" s="33">
        <v>0</v>
      </c>
      <c r="L64" s="36">
        <v>0</v>
      </c>
      <c r="M64" s="29">
        <f t="shared" si="14"/>
        <v>1</v>
      </c>
      <c r="N64" s="34">
        <v>0.9</v>
      </c>
      <c r="O64" s="31">
        <v>0.5</v>
      </c>
      <c r="P64" s="37">
        <f t="shared" si="15"/>
        <v>11039.5839627864</v>
      </c>
      <c r="Q64" s="39"/>
    </row>
    <row r="65" customHeight="1" spans="1:17">
      <c r="A65" s="32">
        <v>37170</v>
      </c>
      <c r="B65" s="21">
        <v>0.149</v>
      </c>
      <c r="C65" s="33">
        <v>1.4</v>
      </c>
      <c r="D65" s="33">
        <v>0</v>
      </c>
      <c r="E65" s="22">
        <f t="shared" si="12"/>
        <v>7753.662</v>
      </c>
      <c r="F65" s="34">
        <v>2.63</v>
      </c>
      <c r="G65" s="33">
        <v>1.54</v>
      </c>
      <c r="H65" s="33">
        <v>0.76</v>
      </c>
      <c r="I65" s="25">
        <f t="shared" si="13"/>
        <v>2.1704</v>
      </c>
      <c r="J65" s="35">
        <v>1</v>
      </c>
      <c r="K65" s="33">
        <v>0</v>
      </c>
      <c r="L65" s="36">
        <v>0</v>
      </c>
      <c r="M65" s="29">
        <f t="shared" si="14"/>
        <v>1</v>
      </c>
      <c r="N65" s="34">
        <v>1.15</v>
      </c>
      <c r="O65" s="31">
        <v>0.5</v>
      </c>
      <c r="P65" s="37">
        <f t="shared" si="15"/>
        <v>25448.9717202588</v>
      </c>
      <c r="Q65" s="39"/>
    </row>
    <row r="66" customHeight="1" spans="1:17">
      <c r="A66" s="32">
        <v>37170</v>
      </c>
      <c r="B66" s="21">
        <v>0.149</v>
      </c>
      <c r="C66" s="33">
        <v>1.4</v>
      </c>
      <c r="D66" s="33">
        <v>0</v>
      </c>
      <c r="E66" s="22">
        <f t="shared" si="12"/>
        <v>7753.662</v>
      </c>
      <c r="F66" s="34">
        <v>2.63</v>
      </c>
      <c r="G66" s="33">
        <v>1.54</v>
      </c>
      <c r="H66" s="33">
        <v>0.76</v>
      </c>
      <c r="I66" s="25">
        <f t="shared" si="13"/>
        <v>2.1704</v>
      </c>
      <c r="J66" s="35">
        <v>1</v>
      </c>
      <c r="K66" s="33">
        <v>0</v>
      </c>
      <c r="L66" s="36">
        <v>0</v>
      </c>
      <c r="M66" s="29">
        <f t="shared" si="14"/>
        <v>1</v>
      </c>
      <c r="N66" s="34">
        <v>1.15</v>
      </c>
      <c r="O66" s="31">
        <v>0.5</v>
      </c>
      <c r="P66" s="37">
        <f t="shared" si="15"/>
        <v>25448.9717202588</v>
      </c>
      <c r="Q66" s="39"/>
    </row>
    <row r="67" customHeight="1" spans="1:17">
      <c r="A67" s="32">
        <v>37170</v>
      </c>
      <c r="B67" s="21">
        <v>0.149</v>
      </c>
      <c r="C67" s="33">
        <v>1.4</v>
      </c>
      <c r="D67" s="33">
        <v>0</v>
      </c>
      <c r="E67" s="22">
        <f t="shared" si="12"/>
        <v>7753.662</v>
      </c>
      <c r="F67" s="34">
        <v>2.63</v>
      </c>
      <c r="G67" s="33">
        <v>1.54</v>
      </c>
      <c r="H67" s="33">
        <v>0.76</v>
      </c>
      <c r="I67" s="25">
        <f t="shared" si="13"/>
        <v>2.1704</v>
      </c>
      <c r="J67" s="35">
        <v>1</v>
      </c>
      <c r="K67" s="33">
        <v>0</v>
      </c>
      <c r="L67" s="36">
        <v>0</v>
      </c>
      <c r="M67" s="29">
        <f t="shared" si="14"/>
        <v>1</v>
      </c>
      <c r="N67" s="34">
        <v>1.15</v>
      </c>
      <c r="O67" s="31">
        <v>0.5</v>
      </c>
      <c r="P67" s="37">
        <f t="shared" si="15"/>
        <v>25448.9717202588</v>
      </c>
      <c r="Q67" s="39"/>
    </row>
    <row r="68" customHeight="1" spans="1:17">
      <c r="A68" s="32">
        <v>37170</v>
      </c>
      <c r="B68" s="42">
        <v>0.149</v>
      </c>
      <c r="C68" s="33">
        <v>1.4</v>
      </c>
      <c r="D68" s="33">
        <v>0</v>
      </c>
      <c r="E68" s="22">
        <f t="shared" si="12"/>
        <v>7753.662</v>
      </c>
      <c r="F68" s="55">
        <v>2.03</v>
      </c>
      <c r="G68" s="33">
        <v>1.54</v>
      </c>
      <c r="H68" s="33">
        <v>0.76</v>
      </c>
      <c r="I68" s="25">
        <f t="shared" si="13"/>
        <v>2.1704</v>
      </c>
      <c r="J68" s="35">
        <v>1</v>
      </c>
      <c r="K68" s="33">
        <v>0</v>
      </c>
      <c r="L68" s="36">
        <v>0</v>
      </c>
      <c r="M68" s="29">
        <f t="shared" si="14"/>
        <v>1</v>
      </c>
      <c r="N68" s="34">
        <v>0.9</v>
      </c>
      <c r="O68" s="31">
        <v>0.5</v>
      </c>
      <c r="P68" s="37">
        <f t="shared" si="15"/>
        <v>15372.8786023848</v>
      </c>
      <c r="Q68" s="39"/>
    </row>
    <row r="69" customHeight="1" spans="1:17">
      <c r="A69" s="32">
        <v>37170</v>
      </c>
      <c r="B69" s="42">
        <v>0.149</v>
      </c>
      <c r="C69" s="33">
        <v>1.4</v>
      </c>
      <c r="D69" s="33">
        <v>0</v>
      </c>
      <c r="E69" s="22">
        <f t="shared" si="12"/>
        <v>7753.662</v>
      </c>
      <c r="F69" s="55">
        <v>2.03</v>
      </c>
      <c r="G69" s="33">
        <v>1.54</v>
      </c>
      <c r="H69" s="33">
        <v>0.76</v>
      </c>
      <c r="I69" s="25">
        <f t="shared" si="13"/>
        <v>2.1704</v>
      </c>
      <c r="J69" s="35">
        <v>1</v>
      </c>
      <c r="K69" s="33">
        <v>0</v>
      </c>
      <c r="L69" s="36">
        <v>0</v>
      </c>
      <c r="M69" s="29">
        <f t="shared" si="14"/>
        <v>1</v>
      </c>
      <c r="N69" s="34">
        <v>0.9</v>
      </c>
      <c r="O69" s="31">
        <v>0.5</v>
      </c>
      <c r="P69" s="37">
        <f t="shared" si="15"/>
        <v>15372.8786023848</v>
      </c>
      <c r="Q69" s="39"/>
    </row>
    <row r="70" customHeight="1" spans="1:17">
      <c r="A70" s="43" t="s">
        <v>41</v>
      </c>
      <c r="B70" s="44"/>
      <c r="C70" s="44"/>
      <c r="D70" s="44"/>
      <c r="E70" s="44"/>
      <c r="F70" s="44"/>
      <c r="G70" s="44"/>
      <c r="H70" s="45">
        <f>SUM(P39:P69)</f>
        <v>386368.779564432</v>
      </c>
      <c r="I70" s="46"/>
      <c r="J70" s="46"/>
      <c r="K70" s="46"/>
      <c r="L70" s="46"/>
      <c r="M70" s="46"/>
      <c r="N70" s="46"/>
      <c r="O70" s="46"/>
      <c r="P70" s="47"/>
      <c r="Q70" s="48"/>
    </row>
    <row r="71" customHeight="1" spans="1:17">
      <c r="A71" s="49"/>
      <c r="B71" s="49"/>
      <c r="C71" s="49"/>
      <c r="D71" s="49"/>
      <c r="E71" s="49"/>
      <c r="F71" s="49"/>
      <c r="G71" s="49"/>
      <c r="H71" s="50"/>
      <c r="I71" s="51"/>
      <c r="J71" s="51"/>
      <c r="K71" s="51"/>
      <c r="L71" s="51"/>
      <c r="M71" s="51"/>
      <c r="N71" s="51"/>
      <c r="O71" s="51"/>
      <c r="P71" s="51"/>
      <c r="Q71" s="48"/>
    </row>
    <row r="72" customHeight="1" spans="1:17">
      <c r="A72" s="49"/>
      <c r="B72" s="49"/>
      <c r="C72" s="49"/>
      <c r="D72" s="49"/>
      <c r="E72" s="49"/>
      <c r="F72" s="49"/>
      <c r="G72" s="49"/>
      <c r="H72" s="52"/>
      <c r="I72" s="53"/>
      <c r="J72" s="53"/>
      <c r="K72" s="53"/>
      <c r="L72" s="53"/>
      <c r="M72" s="53"/>
      <c r="N72" s="53"/>
      <c r="O72" s="53"/>
      <c r="P72" s="53"/>
      <c r="Q72" s="54"/>
    </row>
    <row r="75" customHeight="1" spans="1:17">
      <c r="A75" s="2" t="s">
        <v>13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4"/>
      <c r="Q75" s="5"/>
    </row>
    <row r="76" customHeight="1" spans="1:17">
      <c r="A76" s="6" t="s">
        <v>14</v>
      </c>
      <c r="B76" s="7"/>
      <c r="C76" s="7"/>
      <c r="D76" s="7"/>
      <c r="E76" s="8"/>
      <c r="F76" s="9" t="s">
        <v>15</v>
      </c>
      <c r="G76" s="10"/>
      <c r="H76" s="10"/>
      <c r="I76" s="11"/>
      <c r="J76" s="12" t="s">
        <v>16</v>
      </c>
      <c r="K76" s="13"/>
      <c r="L76" s="14"/>
      <c r="M76" s="15"/>
      <c r="N76" s="16" t="s">
        <v>17</v>
      </c>
      <c r="O76" s="17"/>
      <c r="P76" s="18" t="s">
        <v>18</v>
      </c>
      <c r="Q76" s="19" t="s">
        <v>19</v>
      </c>
    </row>
    <row r="77" customHeight="1" spans="1:17">
      <c r="A77" s="20" t="s">
        <v>20</v>
      </c>
      <c r="B77" s="21" t="s">
        <v>21</v>
      </c>
      <c r="C77" s="21" t="s">
        <v>22</v>
      </c>
      <c r="D77" s="21" t="s">
        <v>23</v>
      </c>
      <c r="E77" s="22" t="s">
        <v>14</v>
      </c>
      <c r="F77" s="23" t="s">
        <v>24</v>
      </c>
      <c r="G77" s="24" t="s">
        <v>25</v>
      </c>
      <c r="H77" s="24" t="s">
        <v>26</v>
      </c>
      <c r="I77" s="25" t="s">
        <v>27</v>
      </c>
      <c r="J77" s="26" t="s">
        <v>28</v>
      </c>
      <c r="K77" s="27" t="s">
        <v>29</v>
      </c>
      <c r="L77" s="28" t="s">
        <v>30</v>
      </c>
      <c r="M77" s="29" t="s">
        <v>31</v>
      </c>
      <c r="N77" s="30" t="s">
        <v>32</v>
      </c>
      <c r="O77" s="31" t="s">
        <v>33</v>
      </c>
      <c r="P77" s="18"/>
      <c r="Q77" s="19"/>
    </row>
    <row r="78" customHeight="1" spans="1:17">
      <c r="A78" s="32">
        <v>2310</v>
      </c>
      <c r="B78" s="21">
        <v>2.746</v>
      </c>
      <c r="C78" s="33">
        <v>1.23</v>
      </c>
      <c r="D78" s="33">
        <v>0</v>
      </c>
      <c r="E78" s="22">
        <f t="shared" ref="E78:E99" si="16">A78*B78*C78+D78</f>
        <v>7802.2098</v>
      </c>
      <c r="F78" s="34">
        <v>1.89</v>
      </c>
      <c r="G78" s="33">
        <v>1.74</v>
      </c>
      <c r="H78" s="33">
        <v>0.88</v>
      </c>
      <c r="I78" s="25">
        <f t="shared" ref="I78:I99" si="17">G78*H78+1</f>
        <v>2.5312</v>
      </c>
      <c r="J78" s="35">
        <v>1.5</v>
      </c>
      <c r="K78" s="33">
        <v>390</v>
      </c>
      <c r="L78" s="36">
        <v>0.7</v>
      </c>
      <c r="M78" s="29">
        <f t="shared" ref="M78:M99" si="18">1+2.78*K78/(K78+1400)+L78</f>
        <v>2.30569832402235</v>
      </c>
      <c r="N78" s="34">
        <v>0.9</v>
      </c>
      <c r="O78" s="31">
        <v>0.5</v>
      </c>
      <c r="P78" s="37">
        <f t="shared" ref="P78:P99" si="19">E78*F78*I78*J78*(M78)*N78*O78</f>
        <v>58091.4406445281</v>
      </c>
      <c r="Q78" s="38"/>
    </row>
    <row r="79" customHeight="1" spans="1:17">
      <c r="A79" s="32">
        <v>2310</v>
      </c>
      <c r="B79" s="21">
        <v>2.746</v>
      </c>
      <c r="C79" s="33">
        <v>1.23</v>
      </c>
      <c r="D79" s="33">
        <v>0</v>
      </c>
      <c r="E79" s="22">
        <f t="shared" si="16"/>
        <v>7802.2098</v>
      </c>
      <c r="F79" s="34">
        <v>1.89</v>
      </c>
      <c r="G79" s="33">
        <v>1.74</v>
      </c>
      <c r="H79" s="33">
        <v>0.88</v>
      </c>
      <c r="I79" s="25">
        <f t="shared" si="17"/>
        <v>2.5312</v>
      </c>
      <c r="J79" s="35">
        <v>1</v>
      </c>
      <c r="K79" s="33">
        <v>0</v>
      </c>
      <c r="L79" s="33">
        <v>0</v>
      </c>
      <c r="M79" s="29">
        <f t="shared" si="18"/>
        <v>1</v>
      </c>
      <c r="N79" s="34">
        <v>0.9</v>
      </c>
      <c r="O79" s="31">
        <v>0.5</v>
      </c>
      <c r="P79" s="37">
        <f t="shared" si="19"/>
        <v>16796.4849056189</v>
      </c>
      <c r="Q79" s="39"/>
    </row>
    <row r="80" customHeight="1" spans="1:17">
      <c r="A80" s="32">
        <v>2310</v>
      </c>
      <c r="B80" s="21">
        <v>2.746</v>
      </c>
      <c r="C80" s="33">
        <v>1.23</v>
      </c>
      <c r="D80" s="33">
        <v>0</v>
      </c>
      <c r="E80" s="22">
        <f t="shared" si="16"/>
        <v>7802.2098</v>
      </c>
      <c r="F80" s="34">
        <v>1.89</v>
      </c>
      <c r="G80" s="33">
        <v>1.74</v>
      </c>
      <c r="H80" s="33">
        <v>0.88</v>
      </c>
      <c r="I80" s="25">
        <f t="shared" si="17"/>
        <v>2.5312</v>
      </c>
      <c r="J80" s="35">
        <v>1.5</v>
      </c>
      <c r="K80" s="33">
        <v>390</v>
      </c>
      <c r="L80" s="36">
        <v>0.7</v>
      </c>
      <c r="M80" s="29">
        <f t="shared" si="18"/>
        <v>2.30569832402235</v>
      </c>
      <c r="N80" s="34">
        <v>0.9</v>
      </c>
      <c r="O80" s="31">
        <v>0.5</v>
      </c>
      <c r="P80" s="37">
        <f t="shared" si="19"/>
        <v>58091.4406445281</v>
      </c>
      <c r="Q80" s="39"/>
    </row>
    <row r="81" customHeight="1" spans="1:17">
      <c r="A81" s="32">
        <v>2310</v>
      </c>
      <c r="B81" s="21">
        <v>2.746</v>
      </c>
      <c r="C81" s="33">
        <v>1.23</v>
      </c>
      <c r="D81" s="33">
        <v>0</v>
      </c>
      <c r="E81" s="22">
        <f t="shared" si="16"/>
        <v>7802.2098</v>
      </c>
      <c r="F81" s="34">
        <v>1.89</v>
      </c>
      <c r="G81" s="33">
        <v>1.74</v>
      </c>
      <c r="H81" s="33">
        <v>0.88</v>
      </c>
      <c r="I81" s="25">
        <f t="shared" si="17"/>
        <v>2.5312</v>
      </c>
      <c r="J81" s="35">
        <v>1</v>
      </c>
      <c r="K81" s="33">
        <v>0</v>
      </c>
      <c r="L81" s="33">
        <v>0</v>
      </c>
      <c r="M81" s="29">
        <f t="shared" si="18"/>
        <v>1</v>
      </c>
      <c r="N81" s="34">
        <v>0.9</v>
      </c>
      <c r="O81" s="31">
        <v>0.5</v>
      </c>
      <c r="P81" s="37">
        <f t="shared" si="19"/>
        <v>16796.4849056189</v>
      </c>
      <c r="Q81" s="39"/>
    </row>
    <row r="82" customHeight="1" spans="1:17">
      <c r="A82" s="32">
        <v>2310</v>
      </c>
      <c r="B82" s="21">
        <v>2.746</v>
      </c>
      <c r="C82" s="33">
        <v>1.23</v>
      </c>
      <c r="D82" s="33">
        <v>0</v>
      </c>
      <c r="E82" s="22">
        <f t="shared" si="16"/>
        <v>7802.2098</v>
      </c>
      <c r="F82" s="34">
        <v>1.89</v>
      </c>
      <c r="G82" s="33">
        <v>1.74</v>
      </c>
      <c r="H82" s="33">
        <v>0.88</v>
      </c>
      <c r="I82" s="25">
        <f t="shared" si="17"/>
        <v>2.5312</v>
      </c>
      <c r="J82" s="35">
        <v>1.5</v>
      </c>
      <c r="K82" s="33">
        <v>390</v>
      </c>
      <c r="L82" s="36">
        <v>0.7</v>
      </c>
      <c r="M82" s="29">
        <f t="shared" si="18"/>
        <v>2.30569832402235</v>
      </c>
      <c r="N82" s="34">
        <v>0.9</v>
      </c>
      <c r="O82" s="31">
        <v>0.5</v>
      </c>
      <c r="P82" s="37">
        <f t="shared" si="19"/>
        <v>58091.4406445281</v>
      </c>
      <c r="Q82" s="39"/>
    </row>
    <row r="83" customHeight="1" spans="1:17">
      <c r="A83" s="32">
        <v>2310</v>
      </c>
      <c r="B83" s="21">
        <v>2.746</v>
      </c>
      <c r="C83" s="33">
        <v>1.23</v>
      </c>
      <c r="D83" s="33">
        <v>0</v>
      </c>
      <c r="E83" s="22">
        <f t="shared" si="16"/>
        <v>7802.2098</v>
      </c>
      <c r="F83" s="34">
        <v>1.89</v>
      </c>
      <c r="G83" s="33">
        <v>1.74</v>
      </c>
      <c r="H83" s="33">
        <v>0.88</v>
      </c>
      <c r="I83" s="25">
        <f t="shared" si="17"/>
        <v>2.5312</v>
      </c>
      <c r="J83" s="35">
        <v>1</v>
      </c>
      <c r="K83" s="33">
        <v>0</v>
      </c>
      <c r="L83" s="33">
        <v>0</v>
      </c>
      <c r="M83" s="29">
        <f t="shared" si="18"/>
        <v>1</v>
      </c>
      <c r="N83" s="34">
        <v>0.9</v>
      </c>
      <c r="O83" s="31">
        <v>0.5</v>
      </c>
      <c r="P83" s="37">
        <f t="shared" si="19"/>
        <v>16796.4849056189</v>
      </c>
      <c r="Q83" s="39"/>
    </row>
    <row r="84" customHeight="1" spans="1:17">
      <c r="A84" s="32">
        <v>2310</v>
      </c>
      <c r="B84" s="21">
        <v>2.746</v>
      </c>
      <c r="C84" s="33">
        <v>1.23</v>
      </c>
      <c r="D84" s="33">
        <v>0</v>
      </c>
      <c r="E84" s="22">
        <f t="shared" si="16"/>
        <v>7802.2098</v>
      </c>
      <c r="F84" s="34">
        <v>1.89</v>
      </c>
      <c r="G84" s="33">
        <v>1.74</v>
      </c>
      <c r="H84" s="33">
        <v>0.88</v>
      </c>
      <c r="I84" s="25">
        <f t="shared" si="17"/>
        <v>2.5312</v>
      </c>
      <c r="J84" s="35">
        <v>1.5</v>
      </c>
      <c r="K84" s="33">
        <v>390</v>
      </c>
      <c r="L84" s="36">
        <v>0.7</v>
      </c>
      <c r="M84" s="29">
        <f t="shared" si="18"/>
        <v>2.30569832402235</v>
      </c>
      <c r="N84" s="34">
        <v>0.9</v>
      </c>
      <c r="O84" s="31">
        <v>0.5</v>
      </c>
      <c r="P84" s="37">
        <f t="shared" si="19"/>
        <v>58091.4406445281</v>
      </c>
      <c r="Q84" s="39"/>
    </row>
    <row r="85" customHeight="1" spans="1:17">
      <c r="A85" s="32">
        <v>2310</v>
      </c>
      <c r="B85" s="21">
        <v>2.746</v>
      </c>
      <c r="C85" s="33">
        <v>1.23</v>
      </c>
      <c r="D85" s="33">
        <v>0</v>
      </c>
      <c r="E85" s="22">
        <f t="shared" si="16"/>
        <v>7802.2098</v>
      </c>
      <c r="F85" s="34">
        <v>1.89</v>
      </c>
      <c r="G85" s="33">
        <v>1.74</v>
      </c>
      <c r="H85" s="33">
        <v>0.88</v>
      </c>
      <c r="I85" s="25">
        <f t="shared" si="17"/>
        <v>2.5312</v>
      </c>
      <c r="J85" s="35">
        <v>1</v>
      </c>
      <c r="K85" s="33">
        <v>0</v>
      </c>
      <c r="L85" s="33">
        <v>0</v>
      </c>
      <c r="M85" s="29">
        <f t="shared" si="18"/>
        <v>1</v>
      </c>
      <c r="N85" s="34">
        <v>0.9</v>
      </c>
      <c r="O85" s="31">
        <v>0.5</v>
      </c>
      <c r="P85" s="37">
        <f t="shared" si="19"/>
        <v>16796.4849056189</v>
      </c>
      <c r="Q85" s="39"/>
    </row>
    <row r="86" customHeight="1" spans="1:17">
      <c r="A86" s="32">
        <v>2310</v>
      </c>
      <c r="B86" s="21">
        <v>2.746</v>
      </c>
      <c r="C86" s="33">
        <v>1.23</v>
      </c>
      <c r="D86" s="33">
        <v>0</v>
      </c>
      <c r="E86" s="22">
        <f t="shared" si="16"/>
        <v>7802.2098</v>
      </c>
      <c r="F86" s="34">
        <v>1.89</v>
      </c>
      <c r="G86" s="33">
        <v>1.74</v>
      </c>
      <c r="H86" s="33">
        <v>0.88</v>
      </c>
      <c r="I86" s="25">
        <f t="shared" si="17"/>
        <v>2.5312</v>
      </c>
      <c r="J86" s="35">
        <v>1.5</v>
      </c>
      <c r="K86" s="33">
        <v>390</v>
      </c>
      <c r="L86" s="36">
        <v>0.7</v>
      </c>
      <c r="M86" s="29">
        <f t="shared" si="18"/>
        <v>2.30569832402235</v>
      </c>
      <c r="N86" s="34">
        <v>0.9</v>
      </c>
      <c r="O86" s="31">
        <v>0.5</v>
      </c>
      <c r="P86" s="37">
        <f t="shared" si="19"/>
        <v>58091.4406445281</v>
      </c>
      <c r="Q86" s="39"/>
    </row>
    <row r="87" customHeight="1" spans="1:17">
      <c r="A87" s="32">
        <v>2310</v>
      </c>
      <c r="B87" s="21">
        <v>2.746</v>
      </c>
      <c r="C87" s="33">
        <v>1.23</v>
      </c>
      <c r="D87" s="33">
        <v>0</v>
      </c>
      <c r="E87" s="22">
        <f t="shared" si="16"/>
        <v>7802.2098</v>
      </c>
      <c r="F87" s="34">
        <v>1.89</v>
      </c>
      <c r="G87" s="33">
        <v>1.74</v>
      </c>
      <c r="H87" s="33">
        <v>0.88</v>
      </c>
      <c r="I87" s="25">
        <f t="shared" si="17"/>
        <v>2.5312</v>
      </c>
      <c r="J87" s="35">
        <v>1</v>
      </c>
      <c r="K87" s="33">
        <v>0</v>
      </c>
      <c r="L87" s="33">
        <v>0</v>
      </c>
      <c r="M87" s="29">
        <f t="shared" si="18"/>
        <v>1</v>
      </c>
      <c r="N87" s="34">
        <v>0.9</v>
      </c>
      <c r="O87" s="31">
        <v>0.5</v>
      </c>
      <c r="P87" s="37">
        <f t="shared" si="19"/>
        <v>16796.4849056189</v>
      </c>
      <c r="Q87" s="39"/>
    </row>
    <row r="88" customHeight="1" spans="1:17">
      <c r="A88" s="32">
        <v>2310</v>
      </c>
      <c r="B88" s="21">
        <v>2.746</v>
      </c>
      <c r="C88" s="33">
        <v>1.23</v>
      </c>
      <c r="D88" s="33">
        <v>0</v>
      </c>
      <c r="E88" s="22">
        <f t="shared" si="16"/>
        <v>7802.2098</v>
      </c>
      <c r="F88" s="34">
        <v>1.89</v>
      </c>
      <c r="G88" s="33">
        <v>1.74</v>
      </c>
      <c r="H88" s="33">
        <v>0.88</v>
      </c>
      <c r="I88" s="25">
        <f t="shared" si="17"/>
        <v>2.5312</v>
      </c>
      <c r="J88" s="35">
        <v>1.5</v>
      </c>
      <c r="K88" s="33">
        <v>390</v>
      </c>
      <c r="L88" s="36">
        <v>0.7</v>
      </c>
      <c r="M88" s="29">
        <f t="shared" si="18"/>
        <v>2.30569832402235</v>
      </c>
      <c r="N88" s="34">
        <v>0.9</v>
      </c>
      <c r="O88" s="31">
        <v>0.5</v>
      </c>
      <c r="P88" s="37">
        <f t="shared" si="19"/>
        <v>58091.4406445281</v>
      </c>
      <c r="Q88" s="39"/>
    </row>
    <row r="89" customHeight="1" spans="1:17">
      <c r="A89" s="32">
        <v>2310</v>
      </c>
      <c r="B89" s="21">
        <v>2.746</v>
      </c>
      <c r="C89" s="33">
        <v>1.23</v>
      </c>
      <c r="D89" s="33">
        <v>0</v>
      </c>
      <c r="E89" s="22">
        <f t="shared" si="16"/>
        <v>7802.2098</v>
      </c>
      <c r="F89" s="34">
        <v>1.89</v>
      </c>
      <c r="G89" s="33">
        <v>1.74</v>
      </c>
      <c r="H89" s="33">
        <v>0.88</v>
      </c>
      <c r="I89" s="25">
        <f t="shared" si="17"/>
        <v>2.5312</v>
      </c>
      <c r="J89" s="35">
        <v>1</v>
      </c>
      <c r="K89" s="33">
        <v>0</v>
      </c>
      <c r="L89" s="33">
        <v>0</v>
      </c>
      <c r="M89" s="29">
        <f t="shared" si="18"/>
        <v>1</v>
      </c>
      <c r="N89" s="34">
        <v>0.9</v>
      </c>
      <c r="O89" s="31">
        <v>0.5</v>
      </c>
      <c r="P89" s="37">
        <f t="shared" si="19"/>
        <v>16796.4849056189</v>
      </c>
      <c r="Q89" s="39"/>
    </row>
    <row r="90" customHeight="1" spans="1:17">
      <c r="A90" s="32">
        <v>2310</v>
      </c>
      <c r="B90" s="21">
        <v>2.746</v>
      </c>
      <c r="C90" s="33">
        <v>1.23</v>
      </c>
      <c r="D90" s="33">
        <v>0</v>
      </c>
      <c r="E90" s="22">
        <f t="shared" si="16"/>
        <v>7802.2098</v>
      </c>
      <c r="F90" s="34">
        <v>1.29</v>
      </c>
      <c r="G90" s="33">
        <v>1.74</v>
      </c>
      <c r="H90" s="33">
        <v>0.88</v>
      </c>
      <c r="I90" s="25">
        <f t="shared" si="17"/>
        <v>2.5312</v>
      </c>
      <c r="J90" s="35">
        <v>1.5</v>
      </c>
      <c r="K90" s="33">
        <v>390</v>
      </c>
      <c r="L90" s="36">
        <v>0.7</v>
      </c>
      <c r="M90" s="29">
        <f t="shared" si="18"/>
        <v>2.30569832402235</v>
      </c>
      <c r="N90" s="34">
        <v>0.9</v>
      </c>
      <c r="O90" s="31">
        <v>0.5</v>
      </c>
      <c r="P90" s="37">
        <f t="shared" si="19"/>
        <v>39649.7134557891</v>
      </c>
      <c r="Q90" s="39"/>
    </row>
    <row r="91" customHeight="1" spans="1:17">
      <c r="A91" s="32">
        <v>2310</v>
      </c>
      <c r="B91" s="21">
        <v>2.746</v>
      </c>
      <c r="C91" s="33">
        <v>1.23</v>
      </c>
      <c r="D91" s="33">
        <v>0</v>
      </c>
      <c r="E91" s="22">
        <f t="shared" si="16"/>
        <v>7802.2098</v>
      </c>
      <c r="F91" s="34">
        <v>1.29</v>
      </c>
      <c r="G91" s="33">
        <v>1.74</v>
      </c>
      <c r="H91" s="33">
        <v>0.88</v>
      </c>
      <c r="I91" s="25">
        <f t="shared" si="17"/>
        <v>2.5312</v>
      </c>
      <c r="J91" s="35">
        <v>1</v>
      </c>
      <c r="K91" s="33">
        <v>0</v>
      </c>
      <c r="L91" s="33">
        <v>0</v>
      </c>
      <c r="M91" s="29">
        <f t="shared" si="18"/>
        <v>1</v>
      </c>
      <c r="N91" s="34">
        <v>0.9</v>
      </c>
      <c r="O91" s="31">
        <v>0.5</v>
      </c>
      <c r="P91" s="37">
        <f t="shared" si="19"/>
        <v>11464.2674752637</v>
      </c>
      <c r="Q91" s="39"/>
    </row>
    <row r="92" customHeight="1" spans="1:17">
      <c r="A92" s="32">
        <v>2310</v>
      </c>
      <c r="B92" s="21">
        <v>2.746</v>
      </c>
      <c r="C92" s="33">
        <v>1.23</v>
      </c>
      <c r="D92" s="33">
        <v>0</v>
      </c>
      <c r="E92" s="22">
        <f t="shared" si="16"/>
        <v>7802.2098</v>
      </c>
      <c r="F92" s="34">
        <v>1.29</v>
      </c>
      <c r="G92" s="33">
        <v>1.74</v>
      </c>
      <c r="H92" s="33">
        <v>0.88</v>
      </c>
      <c r="I92" s="25">
        <f t="shared" si="17"/>
        <v>2.5312</v>
      </c>
      <c r="J92" s="35">
        <v>1.5</v>
      </c>
      <c r="K92" s="33">
        <v>390</v>
      </c>
      <c r="L92" s="36">
        <v>0.7</v>
      </c>
      <c r="M92" s="29">
        <f t="shared" si="18"/>
        <v>2.30569832402235</v>
      </c>
      <c r="N92" s="34">
        <v>0.9</v>
      </c>
      <c r="O92" s="31">
        <v>0.5</v>
      </c>
      <c r="P92" s="37">
        <f t="shared" si="19"/>
        <v>39649.7134557891</v>
      </c>
      <c r="Q92" s="39"/>
    </row>
    <row r="93" customHeight="1" spans="1:17">
      <c r="A93" s="32">
        <v>2310</v>
      </c>
      <c r="B93" s="21">
        <v>2.746</v>
      </c>
      <c r="C93" s="33">
        <v>1.23</v>
      </c>
      <c r="D93" s="33">
        <v>0</v>
      </c>
      <c r="E93" s="22">
        <f t="shared" si="16"/>
        <v>7802.2098</v>
      </c>
      <c r="F93" s="34">
        <v>1.29</v>
      </c>
      <c r="G93" s="33">
        <v>1.74</v>
      </c>
      <c r="H93" s="33">
        <v>0.88</v>
      </c>
      <c r="I93" s="25">
        <f t="shared" si="17"/>
        <v>2.5312</v>
      </c>
      <c r="J93" s="35">
        <v>1</v>
      </c>
      <c r="K93" s="33">
        <v>0</v>
      </c>
      <c r="L93" s="33">
        <v>0</v>
      </c>
      <c r="M93" s="29">
        <f t="shared" si="18"/>
        <v>1</v>
      </c>
      <c r="N93" s="34">
        <v>0.9</v>
      </c>
      <c r="O93" s="31">
        <v>0.5</v>
      </c>
      <c r="P93" s="37">
        <f t="shared" si="19"/>
        <v>11464.2674752637</v>
      </c>
      <c r="Q93" s="39"/>
    </row>
    <row r="94" customHeight="1" spans="1:17">
      <c r="A94" s="32">
        <v>2310</v>
      </c>
      <c r="B94" s="21">
        <v>1.3</v>
      </c>
      <c r="C94" s="33">
        <v>1</v>
      </c>
      <c r="D94" s="33">
        <v>0</v>
      </c>
      <c r="E94" s="22">
        <f t="shared" si="16"/>
        <v>3003</v>
      </c>
      <c r="F94" s="34">
        <v>1.89</v>
      </c>
      <c r="G94" s="33">
        <v>1.74</v>
      </c>
      <c r="H94" s="33">
        <v>0.8</v>
      </c>
      <c r="I94" s="25">
        <f t="shared" si="17"/>
        <v>2.392</v>
      </c>
      <c r="J94" s="35">
        <v>1</v>
      </c>
      <c r="K94" s="33">
        <v>390</v>
      </c>
      <c r="L94" s="36">
        <v>0.7</v>
      </c>
      <c r="M94" s="29">
        <f t="shared" si="18"/>
        <v>2.30569832402235</v>
      </c>
      <c r="N94" s="34">
        <v>0.9</v>
      </c>
      <c r="O94" s="31">
        <v>0.5</v>
      </c>
      <c r="P94" s="37">
        <f t="shared" si="19"/>
        <v>14086.1824531361</v>
      </c>
      <c r="Q94" s="39"/>
    </row>
    <row r="95" customHeight="1" spans="1:17">
      <c r="A95" s="32">
        <v>2310</v>
      </c>
      <c r="B95" s="21">
        <v>0.96</v>
      </c>
      <c r="C95" s="33">
        <v>1</v>
      </c>
      <c r="D95" s="33">
        <v>0</v>
      </c>
      <c r="E95" s="22">
        <f t="shared" si="16"/>
        <v>2217.6</v>
      </c>
      <c r="F95" s="34">
        <v>1.89</v>
      </c>
      <c r="G95" s="33">
        <v>1.74</v>
      </c>
      <c r="H95" s="33">
        <v>0.82</v>
      </c>
      <c r="I95" s="25">
        <f t="shared" si="17"/>
        <v>2.4268</v>
      </c>
      <c r="J95" s="35">
        <v>1</v>
      </c>
      <c r="K95" s="33">
        <v>0</v>
      </c>
      <c r="L95" s="33">
        <v>0</v>
      </c>
      <c r="M95" s="29">
        <f t="shared" si="18"/>
        <v>1</v>
      </c>
      <c r="N95" s="34">
        <v>0.9</v>
      </c>
      <c r="O95" s="31">
        <v>0.5</v>
      </c>
      <c r="P95" s="37">
        <f t="shared" si="19"/>
        <v>4577.11176384</v>
      </c>
      <c r="Q95" s="39"/>
    </row>
    <row r="96" customHeight="1" spans="1:17">
      <c r="A96" s="32">
        <v>2310</v>
      </c>
      <c r="B96" s="21">
        <v>1.16</v>
      </c>
      <c r="C96" s="33">
        <v>1</v>
      </c>
      <c r="D96" s="33">
        <v>0</v>
      </c>
      <c r="E96" s="22">
        <f t="shared" si="16"/>
        <v>2679.6</v>
      </c>
      <c r="F96" s="34">
        <v>1.89</v>
      </c>
      <c r="G96" s="33">
        <v>1.74</v>
      </c>
      <c r="H96" s="33">
        <v>0.84</v>
      </c>
      <c r="I96" s="25">
        <f t="shared" si="17"/>
        <v>2.4616</v>
      </c>
      <c r="J96" s="35">
        <v>1</v>
      </c>
      <c r="K96" s="33">
        <v>0</v>
      </c>
      <c r="L96" s="33">
        <v>0</v>
      </c>
      <c r="M96" s="29">
        <f t="shared" si="18"/>
        <v>1</v>
      </c>
      <c r="N96" s="34">
        <v>0.9</v>
      </c>
      <c r="O96" s="31">
        <v>0.5</v>
      </c>
      <c r="P96" s="37">
        <f t="shared" si="19"/>
        <v>5609.98590768</v>
      </c>
      <c r="Q96" s="39"/>
    </row>
    <row r="97" customHeight="1" spans="1:17">
      <c r="A97" s="32">
        <v>2310</v>
      </c>
      <c r="B97" s="21">
        <v>1.86</v>
      </c>
      <c r="C97" s="33">
        <v>1.23</v>
      </c>
      <c r="D97" s="33">
        <v>0</v>
      </c>
      <c r="E97" s="22">
        <f t="shared" si="16"/>
        <v>5284.818</v>
      </c>
      <c r="F97" s="34">
        <v>1.89</v>
      </c>
      <c r="G97" s="33">
        <v>1.74</v>
      </c>
      <c r="H97" s="33">
        <v>0.8</v>
      </c>
      <c r="I97" s="25">
        <f t="shared" si="17"/>
        <v>2.392</v>
      </c>
      <c r="J97" s="35">
        <v>1.5</v>
      </c>
      <c r="K97" s="33">
        <v>390</v>
      </c>
      <c r="L97" s="36">
        <v>0.7</v>
      </c>
      <c r="M97" s="29">
        <f t="shared" si="18"/>
        <v>2.30569832402235</v>
      </c>
      <c r="N97" s="34">
        <v>0.9</v>
      </c>
      <c r="O97" s="31">
        <v>0.5</v>
      </c>
      <c r="P97" s="37">
        <f t="shared" si="19"/>
        <v>37184.2710187901</v>
      </c>
      <c r="Q97" s="39"/>
    </row>
    <row r="98" customHeight="1" spans="1:17">
      <c r="A98" s="32">
        <v>2310</v>
      </c>
      <c r="B98" s="21">
        <v>1.47</v>
      </c>
      <c r="C98" s="33">
        <v>1.23</v>
      </c>
      <c r="D98" s="33">
        <v>0</v>
      </c>
      <c r="E98" s="22">
        <f t="shared" si="16"/>
        <v>4176.711</v>
      </c>
      <c r="F98" s="34">
        <v>1.89</v>
      </c>
      <c r="G98" s="33">
        <v>1.74</v>
      </c>
      <c r="H98" s="33">
        <v>0.82</v>
      </c>
      <c r="I98" s="25">
        <f t="shared" si="17"/>
        <v>2.4268</v>
      </c>
      <c r="J98" s="35">
        <v>1</v>
      </c>
      <c r="K98" s="33">
        <v>0</v>
      </c>
      <c r="L98" s="33">
        <v>0</v>
      </c>
      <c r="M98" s="29">
        <f t="shared" si="18"/>
        <v>1</v>
      </c>
      <c r="N98" s="34">
        <v>0.9</v>
      </c>
      <c r="O98" s="31">
        <v>0.5</v>
      </c>
      <c r="P98" s="37">
        <f t="shared" si="19"/>
        <v>8620.7039377074</v>
      </c>
      <c r="Q98" s="39"/>
    </row>
    <row r="99" customHeight="1" spans="1:17">
      <c r="A99" s="32">
        <v>2310</v>
      </c>
      <c r="B99" s="21">
        <v>1.61</v>
      </c>
      <c r="C99" s="33">
        <v>1.23</v>
      </c>
      <c r="D99" s="33">
        <v>0</v>
      </c>
      <c r="E99" s="22">
        <f t="shared" si="16"/>
        <v>4574.493</v>
      </c>
      <c r="F99" s="34">
        <v>1.89</v>
      </c>
      <c r="G99" s="33">
        <v>1.74</v>
      </c>
      <c r="H99" s="33">
        <v>0.84</v>
      </c>
      <c r="I99" s="25">
        <f t="shared" si="17"/>
        <v>2.4616</v>
      </c>
      <c r="J99" s="35">
        <v>1</v>
      </c>
      <c r="K99" s="33">
        <v>0</v>
      </c>
      <c r="L99" s="33">
        <v>0</v>
      </c>
      <c r="M99" s="29">
        <f t="shared" si="18"/>
        <v>1</v>
      </c>
      <c r="N99" s="34">
        <v>0.9</v>
      </c>
      <c r="O99" s="31">
        <v>0.5</v>
      </c>
      <c r="P99" s="37">
        <f t="shared" si="19"/>
        <v>9577.1164594644</v>
      </c>
      <c r="Q99" s="39"/>
    </row>
    <row r="100" customHeight="1" spans="1:17">
      <c r="A100" s="43" t="s">
        <v>46</v>
      </c>
      <c r="B100" s="44"/>
      <c r="C100" s="44"/>
      <c r="D100" s="44"/>
      <c r="E100" s="44"/>
      <c r="F100" s="44"/>
      <c r="G100" s="44"/>
      <c r="H100" s="45">
        <f>SUM(P78:P99)</f>
        <v>631210.886703605</v>
      </c>
      <c r="I100" s="46"/>
      <c r="J100" s="46"/>
      <c r="K100" s="46"/>
      <c r="L100" s="46"/>
      <c r="M100" s="46"/>
      <c r="N100" s="46"/>
      <c r="O100" s="46"/>
      <c r="P100" s="47"/>
      <c r="Q100" s="48"/>
    </row>
    <row r="101" customHeight="1" spans="1:17">
      <c r="A101" s="49"/>
      <c r="B101" s="49"/>
      <c r="C101" s="49"/>
      <c r="D101" s="49"/>
      <c r="E101" s="49"/>
      <c r="F101" s="49"/>
      <c r="G101" s="49"/>
      <c r="H101" s="50"/>
      <c r="I101" s="51"/>
      <c r="J101" s="51"/>
      <c r="K101" s="51"/>
      <c r="L101" s="51"/>
      <c r="M101" s="51"/>
      <c r="N101" s="51"/>
      <c r="O101" s="51"/>
      <c r="P101" s="51"/>
      <c r="Q101" s="48"/>
    </row>
    <row r="102" customHeight="1" spans="1:17">
      <c r="A102" s="49"/>
      <c r="B102" s="49"/>
      <c r="C102" s="49"/>
      <c r="D102" s="49"/>
      <c r="E102" s="49"/>
      <c r="F102" s="49"/>
      <c r="G102" s="49"/>
      <c r="H102" s="52"/>
      <c r="I102" s="53"/>
      <c r="J102" s="53"/>
      <c r="K102" s="53"/>
      <c r="L102" s="53"/>
      <c r="M102" s="53"/>
      <c r="N102" s="53"/>
      <c r="O102" s="53"/>
      <c r="P102" s="53"/>
      <c r="Q102" s="54"/>
    </row>
  </sheetData>
  <mergeCells count="50">
    <mergeCell ref="A1:Q1"/>
    <mergeCell ref="S1:AI1"/>
    <mergeCell ref="AK1:BA1"/>
    <mergeCell ref="A2:E2"/>
    <mergeCell ref="F2:I2"/>
    <mergeCell ref="J2:M2"/>
    <mergeCell ref="N2:O2"/>
    <mergeCell ref="S2:W2"/>
    <mergeCell ref="X2:AA2"/>
    <mergeCell ref="AB2:AE2"/>
    <mergeCell ref="AF2:AG2"/>
    <mergeCell ref="AK2:AO2"/>
    <mergeCell ref="AP2:AS2"/>
    <mergeCell ref="AT2:AW2"/>
    <mergeCell ref="AX2:AY2"/>
    <mergeCell ref="A36:Q36"/>
    <mergeCell ref="A37:E37"/>
    <mergeCell ref="F37:I37"/>
    <mergeCell ref="J37:M37"/>
    <mergeCell ref="N37:O37"/>
    <mergeCell ref="A75:Q75"/>
    <mergeCell ref="A76:E76"/>
    <mergeCell ref="F76:I76"/>
    <mergeCell ref="J76:M76"/>
    <mergeCell ref="N76:O76"/>
    <mergeCell ref="P2:P3"/>
    <mergeCell ref="P37:P38"/>
    <mergeCell ref="P76:P77"/>
    <mergeCell ref="Q2:Q3"/>
    <mergeCell ref="Q4:Q31"/>
    <mergeCell ref="Q37:Q38"/>
    <mergeCell ref="Q39:Q69"/>
    <mergeCell ref="Q76:Q77"/>
    <mergeCell ref="Q78:Q99"/>
    <mergeCell ref="AH2:AH3"/>
    <mergeCell ref="AI2:AI3"/>
    <mergeCell ref="AI4:AI31"/>
    <mergeCell ref="AZ2:AZ3"/>
    <mergeCell ref="BA2:BA3"/>
    <mergeCell ref="BA4:BA31"/>
    <mergeCell ref="A32:G34"/>
    <mergeCell ref="H32:Q34"/>
    <mergeCell ref="A70:G72"/>
    <mergeCell ref="H70:Q72"/>
    <mergeCell ref="A100:G102"/>
    <mergeCell ref="H100:Q102"/>
    <mergeCell ref="S32:Y34"/>
    <mergeCell ref="Z32:AI34"/>
    <mergeCell ref="AK32:AQ34"/>
    <mergeCell ref="AR32:BA34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01"/>
  <sheetViews>
    <sheetView zoomScale="40" zoomScaleNormal="40" topLeftCell="AB5" workbookViewId="0">
      <selection activeCell="AJ35" sqref="AJ35"/>
    </sheetView>
  </sheetViews>
  <sheetFormatPr defaultColWidth="25.7777777777778" defaultRowHeight="50" customHeight="1"/>
  <cols>
    <col min="1" max="4" width="25.7777777777778" style="1"/>
    <col min="5" max="5" width="34.4444444444444" style="1"/>
    <col min="6" max="16384" width="25.7777777777778" style="1"/>
  </cols>
  <sheetData>
    <row r="1" customHeight="1" spans="1:53">
      <c r="A1" s="2" t="s">
        <v>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5"/>
      <c r="S1" s="2" t="s">
        <v>13</v>
      </c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4"/>
      <c r="AI1" s="5"/>
      <c r="AK1" s="2" t="s">
        <v>13</v>
      </c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4"/>
      <c r="BA1" s="5"/>
    </row>
    <row r="2" customHeight="1" spans="1:53">
      <c r="A2" s="6" t="s">
        <v>14</v>
      </c>
      <c r="B2" s="7"/>
      <c r="C2" s="7"/>
      <c r="D2" s="7"/>
      <c r="E2" s="8"/>
      <c r="F2" s="9" t="s">
        <v>15</v>
      </c>
      <c r="G2" s="10"/>
      <c r="H2" s="10"/>
      <c r="I2" s="11"/>
      <c r="J2" s="12" t="s">
        <v>16</v>
      </c>
      <c r="K2" s="13"/>
      <c r="L2" s="14"/>
      <c r="M2" s="15"/>
      <c r="N2" s="16" t="s">
        <v>17</v>
      </c>
      <c r="O2" s="17"/>
      <c r="P2" s="18" t="s">
        <v>18</v>
      </c>
      <c r="Q2" s="19" t="s">
        <v>19</v>
      </c>
      <c r="S2" s="6" t="s">
        <v>14</v>
      </c>
      <c r="T2" s="7"/>
      <c r="U2" s="7"/>
      <c r="V2" s="7"/>
      <c r="W2" s="8"/>
      <c r="X2" s="9" t="s">
        <v>15</v>
      </c>
      <c r="Y2" s="10"/>
      <c r="Z2" s="10"/>
      <c r="AA2" s="11"/>
      <c r="AB2" s="12" t="s">
        <v>16</v>
      </c>
      <c r="AC2" s="13"/>
      <c r="AD2" s="14"/>
      <c r="AE2" s="15"/>
      <c r="AF2" s="16" t="s">
        <v>17</v>
      </c>
      <c r="AG2" s="17"/>
      <c r="AH2" s="18" t="s">
        <v>18</v>
      </c>
      <c r="AI2" s="19" t="s">
        <v>19</v>
      </c>
      <c r="AK2" s="6" t="s">
        <v>14</v>
      </c>
      <c r="AL2" s="7"/>
      <c r="AM2" s="7"/>
      <c r="AN2" s="7"/>
      <c r="AO2" s="8"/>
      <c r="AP2" s="9" t="s">
        <v>15</v>
      </c>
      <c r="AQ2" s="10"/>
      <c r="AR2" s="10"/>
      <c r="AS2" s="11"/>
      <c r="AT2" s="12" t="s">
        <v>16</v>
      </c>
      <c r="AU2" s="13"/>
      <c r="AV2" s="14"/>
      <c r="AW2" s="15"/>
      <c r="AX2" s="16" t="s">
        <v>17</v>
      </c>
      <c r="AY2" s="17"/>
      <c r="AZ2" s="18" t="s">
        <v>18</v>
      </c>
      <c r="BA2" s="19" t="s">
        <v>19</v>
      </c>
    </row>
    <row r="3" customHeight="1" spans="1:53">
      <c r="A3" s="20" t="s">
        <v>20</v>
      </c>
      <c r="B3" s="21" t="s">
        <v>21</v>
      </c>
      <c r="C3" s="21" t="s">
        <v>22</v>
      </c>
      <c r="D3" s="21" t="s">
        <v>23</v>
      </c>
      <c r="E3" s="22" t="s">
        <v>14</v>
      </c>
      <c r="F3" s="23" t="s">
        <v>24</v>
      </c>
      <c r="G3" s="24" t="s">
        <v>25</v>
      </c>
      <c r="H3" s="24" t="s">
        <v>26</v>
      </c>
      <c r="I3" s="25" t="s">
        <v>27</v>
      </c>
      <c r="J3" s="26" t="s">
        <v>28</v>
      </c>
      <c r="K3" s="27" t="s">
        <v>29</v>
      </c>
      <c r="L3" s="28" t="s">
        <v>30</v>
      </c>
      <c r="M3" s="29" t="s">
        <v>31</v>
      </c>
      <c r="N3" s="30" t="s">
        <v>32</v>
      </c>
      <c r="O3" s="31" t="s">
        <v>33</v>
      </c>
      <c r="P3" s="18"/>
      <c r="Q3" s="19"/>
      <c r="S3" s="20" t="s">
        <v>20</v>
      </c>
      <c r="T3" s="21" t="s">
        <v>21</v>
      </c>
      <c r="U3" s="21" t="s">
        <v>22</v>
      </c>
      <c r="V3" s="21" t="s">
        <v>23</v>
      </c>
      <c r="W3" s="22" t="s">
        <v>14</v>
      </c>
      <c r="X3" s="23" t="s">
        <v>24</v>
      </c>
      <c r="Y3" s="24" t="s">
        <v>25</v>
      </c>
      <c r="Z3" s="24" t="s">
        <v>26</v>
      </c>
      <c r="AA3" s="25" t="s">
        <v>27</v>
      </c>
      <c r="AB3" s="26" t="s">
        <v>28</v>
      </c>
      <c r="AC3" s="27" t="s">
        <v>29</v>
      </c>
      <c r="AD3" s="28" t="s">
        <v>30</v>
      </c>
      <c r="AE3" s="29" t="s">
        <v>31</v>
      </c>
      <c r="AF3" s="30" t="s">
        <v>32</v>
      </c>
      <c r="AG3" s="31" t="s">
        <v>33</v>
      </c>
      <c r="AH3" s="18"/>
      <c r="AI3" s="19"/>
      <c r="AK3" s="20" t="s">
        <v>20</v>
      </c>
      <c r="AL3" s="21" t="s">
        <v>21</v>
      </c>
      <c r="AM3" s="21" t="s">
        <v>22</v>
      </c>
      <c r="AN3" s="21" t="s">
        <v>23</v>
      </c>
      <c r="AO3" s="22" t="s">
        <v>14</v>
      </c>
      <c r="AP3" s="23" t="s">
        <v>24</v>
      </c>
      <c r="AQ3" s="24" t="s">
        <v>25</v>
      </c>
      <c r="AR3" s="24" t="s">
        <v>26</v>
      </c>
      <c r="AS3" s="25" t="s">
        <v>27</v>
      </c>
      <c r="AT3" s="26" t="s">
        <v>28</v>
      </c>
      <c r="AU3" s="27" t="s">
        <v>29</v>
      </c>
      <c r="AV3" s="28" t="s">
        <v>30</v>
      </c>
      <c r="AW3" s="29" t="s">
        <v>31</v>
      </c>
      <c r="AX3" s="30" t="s">
        <v>32</v>
      </c>
      <c r="AY3" s="31" t="s">
        <v>33</v>
      </c>
      <c r="AZ3" s="18"/>
      <c r="BA3" s="19"/>
    </row>
    <row r="4" customHeight="1" spans="1:53">
      <c r="A4" s="32">
        <v>39695</v>
      </c>
      <c r="B4" s="21">
        <v>0.1447</v>
      </c>
      <c r="C4" s="33">
        <v>1.1</v>
      </c>
      <c r="D4" s="33">
        <v>0</v>
      </c>
      <c r="E4" s="22">
        <f t="shared" ref="E4:E31" si="0">A4*B4*C4+D4</f>
        <v>6318.25315</v>
      </c>
      <c r="F4" s="34">
        <v>3.29</v>
      </c>
      <c r="G4" s="33">
        <v>2.69</v>
      </c>
      <c r="H4" s="33">
        <v>0.99</v>
      </c>
      <c r="I4" s="25">
        <f t="shared" ref="I4:I31" si="1">G4*H4+1</f>
        <v>3.6631</v>
      </c>
      <c r="J4" s="35">
        <v>1</v>
      </c>
      <c r="K4" s="33">
        <v>0</v>
      </c>
      <c r="L4" s="36">
        <v>0</v>
      </c>
      <c r="M4" s="29">
        <f t="shared" ref="M4:M31" si="2">1+2.78*K4/(K4+1400)+L4</f>
        <v>1</v>
      </c>
      <c r="N4" s="34">
        <v>1.325</v>
      </c>
      <c r="O4" s="31">
        <v>0.5</v>
      </c>
      <c r="P4" s="37">
        <f t="shared" ref="P4:P31" si="3">E4*F4*I4*J4*(M4)*N4*O4</f>
        <v>50446.09784059</v>
      </c>
      <c r="Q4" s="38"/>
      <c r="S4" s="32">
        <v>39695</v>
      </c>
      <c r="T4" s="21">
        <v>0.1447</v>
      </c>
      <c r="U4" s="33">
        <v>1.25</v>
      </c>
      <c r="V4" s="33">
        <v>0</v>
      </c>
      <c r="W4" s="22">
        <f t="shared" ref="W4:W31" si="4">S4*T4*U4+V4</f>
        <v>7179.833125</v>
      </c>
      <c r="X4" s="34">
        <v>3.29</v>
      </c>
      <c r="Y4" s="33">
        <v>2.69</v>
      </c>
      <c r="Z4" s="33">
        <v>0.99</v>
      </c>
      <c r="AA4" s="25">
        <f t="shared" ref="AA4:AA31" si="5">Y4*Z4+1</f>
        <v>3.6631</v>
      </c>
      <c r="AB4" s="35">
        <v>1</v>
      </c>
      <c r="AC4" s="33">
        <v>0</v>
      </c>
      <c r="AD4" s="36">
        <v>0</v>
      </c>
      <c r="AE4" s="29">
        <f t="shared" ref="AE4:AE31" si="6">1+2.78*AC4/(AC4+1400)+AD4</f>
        <v>1</v>
      </c>
      <c r="AF4" s="34">
        <v>1.325</v>
      </c>
      <c r="AG4" s="31">
        <v>0.5</v>
      </c>
      <c r="AH4" s="37">
        <f t="shared" ref="AH4:AH31" si="7">W4*X4*AA4*AB4*(AE4)*AF4*AG4</f>
        <v>57325.1111824887</v>
      </c>
      <c r="AI4" s="38"/>
      <c r="AK4" s="32">
        <v>39695</v>
      </c>
      <c r="AL4" s="21">
        <v>0.1447</v>
      </c>
      <c r="AM4" s="33">
        <v>1.25</v>
      </c>
      <c r="AN4" s="33">
        <v>0</v>
      </c>
      <c r="AO4" s="22">
        <f t="shared" ref="AO4:AO31" si="8">AK4*AL4*AM4+AN4</f>
        <v>7179.833125</v>
      </c>
      <c r="AP4" s="34">
        <v>3.29</v>
      </c>
      <c r="AQ4" s="33">
        <f>2.69+0.28</f>
        <v>2.97</v>
      </c>
      <c r="AR4" s="33">
        <v>0.99</v>
      </c>
      <c r="AS4" s="25">
        <f t="shared" ref="AS4:AS31" si="9">AQ4*AR4+1</f>
        <v>3.9403</v>
      </c>
      <c r="AT4" s="35">
        <v>1</v>
      </c>
      <c r="AU4" s="33">
        <v>0</v>
      </c>
      <c r="AV4" s="36">
        <v>0</v>
      </c>
      <c r="AW4" s="29">
        <f t="shared" ref="AW4:AW31" si="10">1+2.78*AU4/(AU4+1400)+AV4</f>
        <v>1</v>
      </c>
      <c r="AX4" s="34">
        <v>1.325</v>
      </c>
      <c r="AY4" s="31">
        <v>0.5</v>
      </c>
      <c r="AZ4" s="37">
        <f t="shared" ref="AZ4:AZ31" si="11">AO4*AP4*AS4*AT4*(AW4)*AX4*AY4</f>
        <v>61663.1092769403</v>
      </c>
      <c r="BA4" s="38"/>
    </row>
    <row r="5" customHeight="1" spans="1:53">
      <c r="A5" s="32">
        <v>39695</v>
      </c>
      <c r="B5" s="21">
        <v>0.1447</v>
      </c>
      <c r="C5" s="33">
        <v>1.1</v>
      </c>
      <c r="D5" s="33">
        <v>0</v>
      </c>
      <c r="E5" s="22">
        <f t="shared" si="0"/>
        <v>6318.25315</v>
      </c>
      <c r="F5" s="34">
        <v>3.29</v>
      </c>
      <c r="G5" s="33">
        <v>2.69</v>
      </c>
      <c r="H5" s="33">
        <v>0.99</v>
      </c>
      <c r="I5" s="25">
        <f t="shared" si="1"/>
        <v>3.6631</v>
      </c>
      <c r="J5" s="35">
        <v>1</v>
      </c>
      <c r="K5" s="33">
        <v>0</v>
      </c>
      <c r="L5" s="36">
        <v>0</v>
      </c>
      <c r="M5" s="29">
        <f t="shared" si="2"/>
        <v>1</v>
      </c>
      <c r="N5" s="34">
        <v>1.325</v>
      </c>
      <c r="O5" s="31">
        <v>0.5</v>
      </c>
      <c r="P5" s="37">
        <f t="shared" si="3"/>
        <v>50446.09784059</v>
      </c>
      <c r="Q5" s="39"/>
      <c r="S5" s="32">
        <v>39695</v>
      </c>
      <c r="T5" s="21">
        <v>0.1447</v>
      </c>
      <c r="U5" s="33">
        <v>1.25</v>
      </c>
      <c r="V5" s="33">
        <v>0</v>
      </c>
      <c r="W5" s="22">
        <f t="shared" si="4"/>
        <v>7179.833125</v>
      </c>
      <c r="X5" s="34">
        <v>3.29</v>
      </c>
      <c r="Y5" s="33">
        <v>2.69</v>
      </c>
      <c r="Z5" s="33">
        <v>0.99</v>
      </c>
      <c r="AA5" s="25">
        <f t="shared" si="5"/>
        <v>3.6631</v>
      </c>
      <c r="AB5" s="35">
        <v>1</v>
      </c>
      <c r="AC5" s="33">
        <v>0</v>
      </c>
      <c r="AD5" s="36">
        <v>0</v>
      </c>
      <c r="AE5" s="29">
        <f t="shared" si="6"/>
        <v>1</v>
      </c>
      <c r="AF5" s="34">
        <v>1.325</v>
      </c>
      <c r="AG5" s="31">
        <v>0.5</v>
      </c>
      <c r="AH5" s="37">
        <f t="shared" si="7"/>
        <v>57325.1111824887</v>
      </c>
      <c r="AI5" s="39"/>
      <c r="AK5" s="32">
        <v>39695</v>
      </c>
      <c r="AL5" s="21">
        <v>0.1447</v>
      </c>
      <c r="AM5" s="33">
        <v>1.25</v>
      </c>
      <c r="AN5" s="33">
        <v>0</v>
      </c>
      <c r="AO5" s="22">
        <f t="shared" si="8"/>
        <v>7179.833125</v>
      </c>
      <c r="AP5" s="34">
        <v>3.29</v>
      </c>
      <c r="AQ5" s="33">
        <v>2.97</v>
      </c>
      <c r="AR5" s="33">
        <v>0.99</v>
      </c>
      <c r="AS5" s="25">
        <f t="shared" si="9"/>
        <v>3.9403</v>
      </c>
      <c r="AT5" s="35">
        <v>1</v>
      </c>
      <c r="AU5" s="33">
        <v>0</v>
      </c>
      <c r="AV5" s="36">
        <v>0</v>
      </c>
      <c r="AW5" s="29">
        <f t="shared" si="10"/>
        <v>1</v>
      </c>
      <c r="AX5" s="34">
        <v>1.325</v>
      </c>
      <c r="AY5" s="31">
        <v>0.5</v>
      </c>
      <c r="AZ5" s="37">
        <f t="shared" si="11"/>
        <v>61663.1092769403</v>
      </c>
      <c r="BA5" s="39"/>
    </row>
    <row r="6" customHeight="1" spans="1:53">
      <c r="A6" s="32">
        <v>39695</v>
      </c>
      <c r="B6" s="21">
        <v>0.1447</v>
      </c>
      <c r="C6" s="33">
        <v>1.1</v>
      </c>
      <c r="D6" s="33">
        <v>0</v>
      </c>
      <c r="E6" s="22">
        <f t="shared" si="0"/>
        <v>6318.25315</v>
      </c>
      <c r="F6" s="34">
        <v>3.29</v>
      </c>
      <c r="G6" s="33">
        <v>2.69</v>
      </c>
      <c r="H6" s="33">
        <v>0.99</v>
      </c>
      <c r="I6" s="25">
        <f t="shared" si="1"/>
        <v>3.6631</v>
      </c>
      <c r="J6" s="35">
        <v>1</v>
      </c>
      <c r="K6" s="33">
        <v>0</v>
      </c>
      <c r="L6" s="36">
        <v>0</v>
      </c>
      <c r="M6" s="29">
        <f t="shared" si="2"/>
        <v>1</v>
      </c>
      <c r="N6" s="34">
        <v>1.325</v>
      </c>
      <c r="O6" s="31">
        <v>0.5</v>
      </c>
      <c r="P6" s="37">
        <f t="shared" si="3"/>
        <v>50446.09784059</v>
      </c>
      <c r="Q6" s="39"/>
      <c r="S6" s="32">
        <v>39695</v>
      </c>
      <c r="T6" s="21">
        <v>0.1447</v>
      </c>
      <c r="U6" s="33">
        <v>1.25</v>
      </c>
      <c r="V6" s="33">
        <v>0</v>
      </c>
      <c r="W6" s="22">
        <f t="shared" si="4"/>
        <v>7179.833125</v>
      </c>
      <c r="X6" s="34">
        <v>3.29</v>
      </c>
      <c r="Y6" s="33">
        <v>2.69</v>
      </c>
      <c r="Z6" s="33">
        <v>0.99</v>
      </c>
      <c r="AA6" s="25">
        <f t="shared" si="5"/>
        <v>3.6631</v>
      </c>
      <c r="AB6" s="35">
        <v>1</v>
      </c>
      <c r="AC6" s="33">
        <v>0</v>
      </c>
      <c r="AD6" s="36">
        <v>0</v>
      </c>
      <c r="AE6" s="29">
        <f t="shared" si="6"/>
        <v>1</v>
      </c>
      <c r="AF6" s="34">
        <v>1.325</v>
      </c>
      <c r="AG6" s="31">
        <v>0.5</v>
      </c>
      <c r="AH6" s="37">
        <f t="shared" si="7"/>
        <v>57325.1111824887</v>
      </c>
      <c r="AI6" s="39"/>
      <c r="AK6" s="32">
        <v>39695</v>
      </c>
      <c r="AL6" s="21">
        <v>0.1447</v>
      </c>
      <c r="AM6" s="33">
        <v>1.25</v>
      </c>
      <c r="AN6" s="33">
        <v>0</v>
      </c>
      <c r="AO6" s="22">
        <f t="shared" si="8"/>
        <v>7179.833125</v>
      </c>
      <c r="AP6" s="34">
        <v>3.29</v>
      </c>
      <c r="AQ6" s="33">
        <v>2.97</v>
      </c>
      <c r="AR6" s="33">
        <v>0.99</v>
      </c>
      <c r="AS6" s="25">
        <f t="shared" si="9"/>
        <v>3.9403</v>
      </c>
      <c r="AT6" s="35">
        <v>1</v>
      </c>
      <c r="AU6" s="33">
        <v>0</v>
      </c>
      <c r="AV6" s="36">
        <v>0</v>
      </c>
      <c r="AW6" s="29">
        <f t="shared" si="10"/>
        <v>1</v>
      </c>
      <c r="AX6" s="34">
        <v>1.325</v>
      </c>
      <c r="AY6" s="31">
        <v>0.5</v>
      </c>
      <c r="AZ6" s="37">
        <f t="shared" si="11"/>
        <v>61663.1092769403</v>
      </c>
      <c r="BA6" s="39"/>
    </row>
    <row r="7" customHeight="1" spans="1:53">
      <c r="A7" s="32">
        <v>39695</v>
      </c>
      <c r="B7" s="21">
        <v>0.1447</v>
      </c>
      <c r="C7" s="33">
        <v>1.1</v>
      </c>
      <c r="D7" s="33">
        <v>0</v>
      </c>
      <c r="E7" s="22">
        <f t="shared" si="0"/>
        <v>6318.25315</v>
      </c>
      <c r="F7" s="34">
        <v>3.29</v>
      </c>
      <c r="G7" s="33">
        <v>2.69</v>
      </c>
      <c r="H7" s="33">
        <v>0.99</v>
      </c>
      <c r="I7" s="25">
        <f t="shared" si="1"/>
        <v>3.6631</v>
      </c>
      <c r="J7" s="35">
        <v>1</v>
      </c>
      <c r="K7" s="33">
        <v>0</v>
      </c>
      <c r="L7" s="36">
        <v>0</v>
      </c>
      <c r="M7" s="29">
        <f t="shared" si="2"/>
        <v>1</v>
      </c>
      <c r="N7" s="34">
        <v>1.325</v>
      </c>
      <c r="O7" s="31">
        <v>0.5</v>
      </c>
      <c r="P7" s="37">
        <f t="shared" si="3"/>
        <v>50446.09784059</v>
      </c>
      <c r="Q7" s="39"/>
      <c r="S7" s="32">
        <v>39695</v>
      </c>
      <c r="T7" s="21">
        <v>0.1447</v>
      </c>
      <c r="U7" s="33">
        <v>1.25</v>
      </c>
      <c r="V7" s="33">
        <v>0</v>
      </c>
      <c r="W7" s="22">
        <f t="shared" si="4"/>
        <v>7179.833125</v>
      </c>
      <c r="X7" s="34">
        <v>3.29</v>
      </c>
      <c r="Y7" s="33">
        <v>2.69</v>
      </c>
      <c r="Z7" s="33">
        <v>0.99</v>
      </c>
      <c r="AA7" s="25">
        <f t="shared" si="5"/>
        <v>3.6631</v>
      </c>
      <c r="AB7" s="35">
        <v>1</v>
      </c>
      <c r="AC7" s="33">
        <v>0</v>
      </c>
      <c r="AD7" s="36">
        <v>0</v>
      </c>
      <c r="AE7" s="29">
        <f t="shared" si="6"/>
        <v>1</v>
      </c>
      <c r="AF7" s="34">
        <v>1.325</v>
      </c>
      <c r="AG7" s="31">
        <v>0.5</v>
      </c>
      <c r="AH7" s="37">
        <f t="shared" si="7"/>
        <v>57325.1111824887</v>
      </c>
      <c r="AI7" s="39"/>
      <c r="AK7" s="32">
        <v>39695</v>
      </c>
      <c r="AL7" s="21">
        <v>0.1447</v>
      </c>
      <c r="AM7" s="33">
        <v>1.25</v>
      </c>
      <c r="AN7" s="33">
        <v>0</v>
      </c>
      <c r="AO7" s="22">
        <f t="shared" si="8"/>
        <v>7179.833125</v>
      </c>
      <c r="AP7" s="34">
        <v>3.29</v>
      </c>
      <c r="AQ7" s="33">
        <v>2.97</v>
      </c>
      <c r="AR7" s="33">
        <v>0.99</v>
      </c>
      <c r="AS7" s="25">
        <f t="shared" si="9"/>
        <v>3.9403</v>
      </c>
      <c r="AT7" s="35">
        <v>1</v>
      </c>
      <c r="AU7" s="33">
        <v>0</v>
      </c>
      <c r="AV7" s="36">
        <v>0</v>
      </c>
      <c r="AW7" s="29">
        <f t="shared" si="10"/>
        <v>1</v>
      </c>
      <c r="AX7" s="34">
        <v>1.325</v>
      </c>
      <c r="AY7" s="31">
        <v>0.5</v>
      </c>
      <c r="AZ7" s="37">
        <f t="shared" si="11"/>
        <v>61663.1092769403</v>
      </c>
      <c r="BA7" s="39"/>
    </row>
    <row r="8" customHeight="1" spans="1:53">
      <c r="A8" s="32">
        <v>39695</v>
      </c>
      <c r="B8" s="21">
        <v>0.1447</v>
      </c>
      <c r="C8" s="33">
        <v>1.1</v>
      </c>
      <c r="D8" s="33">
        <v>0</v>
      </c>
      <c r="E8" s="22">
        <f t="shared" si="0"/>
        <v>6318.25315</v>
      </c>
      <c r="F8" s="34">
        <v>3.29</v>
      </c>
      <c r="G8" s="33">
        <v>2.69</v>
      </c>
      <c r="H8" s="33">
        <v>0.99</v>
      </c>
      <c r="I8" s="25">
        <f t="shared" si="1"/>
        <v>3.6631</v>
      </c>
      <c r="J8" s="35">
        <v>1</v>
      </c>
      <c r="K8" s="33">
        <v>0</v>
      </c>
      <c r="L8" s="36">
        <v>0</v>
      </c>
      <c r="M8" s="29">
        <f t="shared" si="2"/>
        <v>1</v>
      </c>
      <c r="N8" s="34">
        <v>1.325</v>
      </c>
      <c r="O8" s="31">
        <v>0.5</v>
      </c>
      <c r="P8" s="37">
        <f t="shared" si="3"/>
        <v>50446.09784059</v>
      </c>
      <c r="Q8" s="39"/>
      <c r="S8" s="32">
        <v>39695</v>
      </c>
      <c r="T8" s="21">
        <v>0.1447</v>
      </c>
      <c r="U8" s="33">
        <v>1.25</v>
      </c>
      <c r="V8" s="33">
        <v>0</v>
      </c>
      <c r="W8" s="22">
        <f t="shared" si="4"/>
        <v>7179.833125</v>
      </c>
      <c r="X8" s="34">
        <v>3.29</v>
      </c>
      <c r="Y8" s="33">
        <v>2.69</v>
      </c>
      <c r="Z8" s="33">
        <v>0.99</v>
      </c>
      <c r="AA8" s="25">
        <f t="shared" si="5"/>
        <v>3.6631</v>
      </c>
      <c r="AB8" s="35">
        <v>1</v>
      </c>
      <c r="AC8" s="33">
        <v>0</v>
      </c>
      <c r="AD8" s="36">
        <v>0</v>
      </c>
      <c r="AE8" s="29">
        <f t="shared" si="6"/>
        <v>1</v>
      </c>
      <c r="AF8" s="34">
        <v>1.325</v>
      </c>
      <c r="AG8" s="31">
        <v>0.5</v>
      </c>
      <c r="AH8" s="37">
        <f t="shared" si="7"/>
        <v>57325.1111824887</v>
      </c>
      <c r="AI8" s="39"/>
      <c r="AK8" s="32">
        <v>39695</v>
      </c>
      <c r="AL8" s="21">
        <v>0.1447</v>
      </c>
      <c r="AM8" s="33">
        <v>1.25</v>
      </c>
      <c r="AN8" s="33">
        <v>0</v>
      </c>
      <c r="AO8" s="22">
        <f t="shared" si="8"/>
        <v>7179.833125</v>
      </c>
      <c r="AP8" s="34">
        <v>3.29</v>
      </c>
      <c r="AQ8" s="33">
        <v>2.97</v>
      </c>
      <c r="AR8" s="33">
        <v>0.99</v>
      </c>
      <c r="AS8" s="25">
        <f t="shared" si="9"/>
        <v>3.9403</v>
      </c>
      <c r="AT8" s="35">
        <v>1</v>
      </c>
      <c r="AU8" s="33">
        <v>0</v>
      </c>
      <c r="AV8" s="36">
        <v>0</v>
      </c>
      <c r="AW8" s="29">
        <f t="shared" si="10"/>
        <v>1</v>
      </c>
      <c r="AX8" s="34">
        <v>1.325</v>
      </c>
      <c r="AY8" s="31">
        <v>0.5</v>
      </c>
      <c r="AZ8" s="37">
        <f t="shared" si="11"/>
        <v>61663.1092769403</v>
      </c>
      <c r="BA8" s="39"/>
    </row>
    <row r="9" customHeight="1" spans="1:53">
      <c r="A9" s="32">
        <v>39695</v>
      </c>
      <c r="B9" s="21">
        <v>0.1447</v>
      </c>
      <c r="C9" s="33">
        <v>1.1</v>
      </c>
      <c r="D9" s="33">
        <v>0</v>
      </c>
      <c r="E9" s="22">
        <f t="shared" si="0"/>
        <v>6318.25315</v>
      </c>
      <c r="F9" s="34">
        <v>3.29</v>
      </c>
      <c r="G9" s="33">
        <v>2.69</v>
      </c>
      <c r="H9" s="33">
        <v>0.99</v>
      </c>
      <c r="I9" s="25">
        <f t="shared" si="1"/>
        <v>3.6631</v>
      </c>
      <c r="J9" s="35">
        <v>1</v>
      </c>
      <c r="K9" s="33">
        <v>0</v>
      </c>
      <c r="L9" s="36">
        <v>0</v>
      </c>
      <c r="M9" s="29">
        <f t="shared" si="2"/>
        <v>1</v>
      </c>
      <c r="N9" s="34">
        <v>1.325</v>
      </c>
      <c r="O9" s="31">
        <v>0.5</v>
      </c>
      <c r="P9" s="37">
        <f t="shared" si="3"/>
        <v>50446.09784059</v>
      </c>
      <c r="Q9" s="39"/>
      <c r="S9" s="32">
        <v>39695</v>
      </c>
      <c r="T9" s="21">
        <v>0.1447</v>
      </c>
      <c r="U9" s="33">
        <v>1.25</v>
      </c>
      <c r="V9" s="33">
        <v>0</v>
      </c>
      <c r="W9" s="22">
        <f t="shared" si="4"/>
        <v>7179.833125</v>
      </c>
      <c r="X9" s="34">
        <v>3.29</v>
      </c>
      <c r="Y9" s="33">
        <v>2.69</v>
      </c>
      <c r="Z9" s="33">
        <v>0.99</v>
      </c>
      <c r="AA9" s="25">
        <f t="shared" si="5"/>
        <v>3.6631</v>
      </c>
      <c r="AB9" s="35">
        <v>1</v>
      </c>
      <c r="AC9" s="33">
        <v>0</v>
      </c>
      <c r="AD9" s="36">
        <v>0</v>
      </c>
      <c r="AE9" s="29">
        <f t="shared" si="6"/>
        <v>1</v>
      </c>
      <c r="AF9" s="34">
        <v>1.325</v>
      </c>
      <c r="AG9" s="31">
        <v>0.5</v>
      </c>
      <c r="AH9" s="37">
        <f t="shared" si="7"/>
        <v>57325.1111824887</v>
      </c>
      <c r="AI9" s="39"/>
      <c r="AK9" s="32">
        <v>39695</v>
      </c>
      <c r="AL9" s="21">
        <v>0.1447</v>
      </c>
      <c r="AM9" s="33">
        <v>1.25</v>
      </c>
      <c r="AN9" s="33">
        <v>0</v>
      </c>
      <c r="AO9" s="22">
        <f t="shared" si="8"/>
        <v>7179.833125</v>
      </c>
      <c r="AP9" s="34">
        <v>3.29</v>
      </c>
      <c r="AQ9" s="33">
        <v>2.97</v>
      </c>
      <c r="AR9" s="33">
        <v>0.99</v>
      </c>
      <c r="AS9" s="25">
        <f t="shared" si="9"/>
        <v>3.9403</v>
      </c>
      <c r="AT9" s="35">
        <v>1</v>
      </c>
      <c r="AU9" s="33">
        <v>0</v>
      </c>
      <c r="AV9" s="36">
        <v>0</v>
      </c>
      <c r="AW9" s="29">
        <f t="shared" si="10"/>
        <v>1</v>
      </c>
      <c r="AX9" s="34">
        <v>1.325</v>
      </c>
      <c r="AY9" s="31">
        <v>0.5</v>
      </c>
      <c r="AZ9" s="37">
        <f t="shared" si="11"/>
        <v>61663.1092769403</v>
      </c>
      <c r="BA9" s="39"/>
    </row>
    <row r="10" customHeight="1" spans="1:53">
      <c r="A10" s="32">
        <v>39695</v>
      </c>
      <c r="B10" s="21">
        <v>0.1447</v>
      </c>
      <c r="C10" s="33">
        <v>1.1</v>
      </c>
      <c r="D10" s="33">
        <v>0</v>
      </c>
      <c r="E10" s="22">
        <f t="shared" si="0"/>
        <v>6318.25315</v>
      </c>
      <c r="F10" s="34">
        <v>3.29</v>
      </c>
      <c r="G10" s="33">
        <v>2.69</v>
      </c>
      <c r="H10" s="33">
        <v>0.99</v>
      </c>
      <c r="I10" s="25">
        <f t="shared" si="1"/>
        <v>3.6631</v>
      </c>
      <c r="J10" s="35">
        <v>1</v>
      </c>
      <c r="K10" s="33">
        <v>0</v>
      </c>
      <c r="L10" s="36">
        <v>0</v>
      </c>
      <c r="M10" s="29">
        <f t="shared" si="2"/>
        <v>1</v>
      </c>
      <c r="N10" s="34">
        <v>1.325</v>
      </c>
      <c r="O10" s="31">
        <v>0.5</v>
      </c>
      <c r="P10" s="37">
        <f t="shared" si="3"/>
        <v>50446.09784059</v>
      </c>
      <c r="Q10" s="39"/>
      <c r="S10" s="32">
        <v>39695</v>
      </c>
      <c r="T10" s="21">
        <v>0.1447</v>
      </c>
      <c r="U10" s="33">
        <v>1.25</v>
      </c>
      <c r="V10" s="33">
        <v>0</v>
      </c>
      <c r="W10" s="22">
        <f t="shared" si="4"/>
        <v>7179.833125</v>
      </c>
      <c r="X10" s="34">
        <v>3.29</v>
      </c>
      <c r="Y10" s="33">
        <v>2.69</v>
      </c>
      <c r="Z10" s="33">
        <v>0.99</v>
      </c>
      <c r="AA10" s="25">
        <f t="shared" si="5"/>
        <v>3.6631</v>
      </c>
      <c r="AB10" s="35">
        <v>1</v>
      </c>
      <c r="AC10" s="33">
        <v>0</v>
      </c>
      <c r="AD10" s="36">
        <v>0</v>
      </c>
      <c r="AE10" s="29">
        <f t="shared" si="6"/>
        <v>1</v>
      </c>
      <c r="AF10" s="34">
        <v>1.325</v>
      </c>
      <c r="AG10" s="31">
        <v>0.5</v>
      </c>
      <c r="AH10" s="37">
        <f t="shared" si="7"/>
        <v>57325.1111824887</v>
      </c>
      <c r="AI10" s="39"/>
      <c r="AK10" s="32">
        <v>39695</v>
      </c>
      <c r="AL10" s="21">
        <v>0.1447</v>
      </c>
      <c r="AM10" s="33">
        <v>1.25</v>
      </c>
      <c r="AN10" s="33">
        <v>0</v>
      </c>
      <c r="AO10" s="22">
        <f t="shared" si="8"/>
        <v>7179.833125</v>
      </c>
      <c r="AP10" s="34">
        <v>3.29</v>
      </c>
      <c r="AQ10" s="33">
        <v>2.97</v>
      </c>
      <c r="AR10" s="33">
        <v>0.99</v>
      </c>
      <c r="AS10" s="25">
        <f t="shared" si="9"/>
        <v>3.9403</v>
      </c>
      <c r="AT10" s="35">
        <v>1</v>
      </c>
      <c r="AU10" s="33">
        <v>0</v>
      </c>
      <c r="AV10" s="36">
        <v>0</v>
      </c>
      <c r="AW10" s="29">
        <f t="shared" si="10"/>
        <v>1</v>
      </c>
      <c r="AX10" s="34">
        <v>1.325</v>
      </c>
      <c r="AY10" s="31">
        <v>0.5</v>
      </c>
      <c r="AZ10" s="37">
        <f t="shared" si="11"/>
        <v>61663.1092769403</v>
      </c>
      <c r="BA10" s="39"/>
    </row>
    <row r="11" customHeight="1" spans="1:53">
      <c r="A11" s="32">
        <v>39695</v>
      </c>
      <c r="B11" s="21">
        <v>0.1447</v>
      </c>
      <c r="C11" s="33">
        <v>1.1</v>
      </c>
      <c r="D11" s="33">
        <v>0</v>
      </c>
      <c r="E11" s="22">
        <f t="shared" si="0"/>
        <v>6318.25315</v>
      </c>
      <c r="F11" s="34">
        <v>3.29</v>
      </c>
      <c r="G11" s="33">
        <v>2.69</v>
      </c>
      <c r="H11" s="33">
        <v>0.99</v>
      </c>
      <c r="I11" s="25">
        <f t="shared" si="1"/>
        <v>3.6631</v>
      </c>
      <c r="J11" s="35">
        <v>1</v>
      </c>
      <c r="K11" s="33">
        <v>0</v>
      </c>
      <c r="L11" s="36">
        <v>0</v>
      </c>
      <c r="M11" s="29">
        <f t="shared" si="2"/>
        <v>1</v>
      </c>
      <c r="N11" s="34">
        <v>1.325</v>
      </c>
      <c r="O11" s="31">
        <v>0.5</v>
      </c>
      <c r="P11" s="37">
        <f t="shared" si="3"/>
        <v>50446.09784059</v>
      </c>
      <c r="Q11" s="39"/>
      <c r="S11" s="32">
        <v>39695</v>
      </c>
      <c r="T11" s="21">
        <v>0.1447</v>
      </c>
      <c r="U11" s="33">
        <v>1.25</v>
      </c>
      <c r="V11" s="33">
        <v>0</v>
      </c>
      <c r="W11" s="22">
        <f t="shared" si="4"/>
        <v>7179.833125</v>
      </c>
      <c r="X11" s="34">
        <v>3.29</v>
      </c>
      <c r="Y11" s="33">
        <v>2.69</v>
      </c>
      <c r="Z11" s="33">
        <v>0.99</v>
      </c>
      <c r="AA11" s="25">
        <f t="shared" si="5"/>
        <v>3.6631</v>
      </c>
      <c r="AB11" s="35">
        <v>1</v>
      </c>
      <c r="AC11" s="33">
        <v>0</v>
      </c>
      <c r="AD11" s="36">
        <v>0</v>
      </c>
      <c r="AE11" s="29">
        <f t="shared" si="6"/>
        <v>1</v>
      </c>
      <c r="AF11" s="34">
        <v>1.325</v>
      </c>
      <c r="AG11" s="31">
        <v>0.5</v>
      </c>
      <c r="AH11" s="37">
        <f t="shared" si="7"/>
        <v>57325.1111824887</v>
      </c>
      <c r="AI11" s="39"/>
      <c r="AK11" s="32">
        <v>39695</v>
      </c>
      <c r="AL11" s="21">
        <v>0.1447</v>
      </c>
      <c r="AM11" s="33">
        <v>1.25</v>
      </c>
      <c r="AN11" s="33">
        <v>0</v>
      </c>
      <c r="AO11" s="22">
        <f t="shared" si="8"/>
        <v>7179.833125</v>
      </c>
      <c r="AP11" s="34">
        <v>3.29</v>
      </c>
      <c r="AQ11" s="33">
        <v>2.97</v>
      </c>
      <c r="AR11" s="33">
        <v>0.99</v>
      </c>
      <c r="AS11" s="25">
        <f t="shared" si="9"/>
        <v>3.9403</v>
      </c>
      <c r="AT11" s="35">
        <v>1</v>
      </c>
      <c r="AU11" s="33">
        <v>0</v>
      </c>
      <c r="AV11" s="36">
        <v>0</v>
      </c>
      <c r="AW11" s="29">
        <f t="shared" si="10"/>
        <v>1</v>
      </c>
      <c r="AX11" s="34">
        <v>1.325</v>
      </c>
      <c r="AY11" s="31">
        <v>0.5</v>
      </c>
      <c r="AZ11" s="37">
        <f t="shared" si="11"/>
        <v>61663.1092769403</v>
      </c>
      <c r="BA11" s="39"/>
    </row>
    <row r="12" customHeight="1" spans="1:53">
      <c r="A12" s="32">
        <v>39695</v>
      </c>
      <c r="B12" s="21">
        <v>0.1447</v>
      </c>
      <c r="C12" s="33">
        <v>1.1</v>
      </c>
      <c r="D12" s="33">
        <v>0</v>
      </c>
      <c r="E12" s="22">
        <f t="shared" si="0"/>
        <v>6318.25315</v>
      </c>
      <c r="F12" s="34">
        <v>3.29</v>
      </c>
      <c r="G12" s="33">
        <v>2.69</v>
      </c>
      <c r="H12" s="33">
        <v>0.99</v>
      </c>
      <c r="I12" s="25">
        <f t="shared" si="1"/>
        <v>3.6631</v>
      </c>
      <c r="J12" s="35">
        <v>1</v>
      </c>
      <c r="K12" s="33">
        <v>0</v>
      </c>
      <c r="L12" s="36">
        <v>0</v>
      </c>
      <c r="M12" s="29">
        <f t="shared" si="2"/>
        <v>1</v>
      </c>
      <c r="N12" s="34">
        <v>1.325</v>
      </c>
      <c r="O12" s="31">
        <v>0.5</v>
      </c>
      <c r="P12" s="37">
        <f t="shared" si="3"/>
        <v>50446.09784059</v>
      </c>
      <c r="Q12" s="39"/>
      <c r="S12" s="32">
        <v>39695</v>
      </c>
      <c r="T12" s="21">
        <v>0.1447</v>
      </c>
      <c r="U12" s="33">
        <v>1.25</v>
      </c>
      <c r="V12" s="33">
        <v>0</v>
      </c>
      <c r="W12" s="22">
        <f t="shared" si="4"/>
        <v>7179.833125</v>
      </c>
      <c r="X12" s="34">
        <v>3.29</v>
      </c>
      <c r="Y12" s="33">
        <v>2.69</v>
      </c>
      <c r="Z12" s="33">
        <v>0.99</v>
      </c>
      <c r="AA12" s="25">
        <f t="shared" si="5"/>
        <v>3.6631</v>
      </c>
      <c r="AB12" s="35">
        <v>1</v>
      </c>
      <c r="AC12" s="33">
        <v>0</v>
      </c>
      <c r="AD12" s="36">
        <v>0</v>
      </c>
      <c r="AE12" s="29">
        <f t="shared" si="6"/>
        <v>1</v>
      </c>
      <c r="AF12" s="34">
        <v>1.325</v>
      </c>
      <c r="AG12" s="31">
        <v>0.5</v>
      </c>
      <c r="AH12" s="37">
        <f t="shared" si="7"/>
        <v>57325.1111824887</v>
      </c>
      <c r="AI12" s="39"/>
      <c r="AK12" s="32">
        <v>39695</v>
      </c>
      <c r="AL12" s="21">
        <v>0.1447</v>
      </c>
      <c r="AM12" s="33">
        <v>1.25</v>
      </c>
      <c r="AN12" s="33">
        <v>0</v>
      </c>
      <c r="AO12" s="22">
        <f t="shared" si="8"/>
        <v>7179.833125</v>
      </c>
      <c r="AP12" s="34">
        <v>3.29</v>
      </c>
      <c r="AQ12" s="33">
        <v>2.97</v>
      </c>
      <c r="AR12" s="33">
        <v>0.99</v>
      </c>
      <c r="AS12" s="25">
        <f t="shared" si="9"/>
        <v>3.9403</v>
      </c>
      <c r="AT12" s="35">
        <v>1</v>
      </c>
      <c r="AU12" s="33">
        <v>0</v>
      </c>
      <c r="AV12" s="36">
        <v>0</v>
      </c>
      <c r="AW12" s="29">
        <f t="shared" si="10"/>
        <v>1</v>
      </c>
      <c r="AX12" s="34">
        <v>1.325</v>
      </c>
      <c r="AY12" s="31">
        <v>0.5</v>
      </c>
      <c r="AZ12" s="37">
        <f t="shared" si="11"/>
        <v>61663.1092769403</v>
      </c>
      <c r="BA12" s="39"/>
    </row>
    <row r="13" customHeight="1" spans="1:53">
      <c r="A13" s="32">
        <v>39695</v>
      </c>
      <c r="B13" s="21">
        <v>0.1447</v>
      </c>
      <c r="C13" s="33">
        <v>1.1</v>
      </c>
      <c r="D13" s="33">
        <v>0</v>
      </c>
      <c r="E13" s="22">
        <f t="shared" si="0"/>
        <v>6318.25315</v>
      </c>
      <c r="F13" s="34">
        <v>3.29</v>
      </c>
      <c r="G13" s="33">
        <v>2.69</v>
      </c>
      <c r="H13" s="33">
        <v>0.99</v>
      </c>
      <c r="I13" s="25">
        <f t="shared" si="1"/>
        <v>3.6631</v>
      </c>
      <c r="J13" s="35">
        <v>1</v>
      </c>
      <c r="K13" s="33">
        <v>0</v>
      </c>
      <c r="L13" s="36">
        <v>0</v>
      </c>
      <c r="M13" s="29">
        <f t="shared" si="2"/>
        <v>1</v>
      </c>
      <c r="N13" s="34">
        <v>1.325</v>
      </c>
      <c r="O13" s="31">
        <v>0.5</v>
      </c>
      <c r="P13" s="37">
        <f t="shared" si="3"/>
        <v>50446.09784059</v>
      </c>
      <c r="Q13" s="39"/>
      <c r="S13" s="32">
        <v>39695</v>
      </c>
      <c r="T13" s="21">
        <v>0.1447</v>
      </c>
      <c r="U13" s="33">
        <v>1.25</v>
      </c>
      <c r="V13" s="33">
        <v>0</v>
      </c>
      <c r="W13" s="22">
        <f t="shared" si="4"/>
        <v>7179.833125</v>
      </c>
      <c r="X13" s="34">
        <v>3.29</v>
      </c>
      <c r="Y13" s="33">
        <v>2.69</v>
      </c>
      <c r="Z13" s="33">
        <v>0.99</v>
      </c>
      <c r="AA13" s="25">
        <f t="shared" si="5"/>
        <v>3.6631</v>
      </c>
      <c r="AB13" s="35">
        <v>1</v>
      </c>
      <c r="AC13" s="33">
        <v>0</v>
      </c>
      <c r="AD13" s="36">
        <v>0</v>
      </c>
      <c r="AE13" s="29">
        <f t="shared" si="6"/>
        <v>1</v>
      </c>
      <c r="AF13" s="34">
        <v>1.325</v>
      </c>
      <c r="AG13" s="31">
        <v>0.5</v>
      </c>
      <c r="AH13" s="37">
        <f t="shared" si="7"/>
        <v>57325.1111824887</v>
      </c>
      <c r="AI13" s="39"/>
      <c r="AK13" s="32">
        <v>39695</v>
      </c>
      <c r="AL13" s="21">
        <v>0.1447</v>
      </c>
      <c r="AM13" s="33">
        <v>1.25</v>
      </c>
      <c r="AN13" s="33">
        <v>0</v>
      </c>
      <c r="AO13" s="22">
        <f t="shared" si="8"/>
        <v>7179.833125</v>
      </c>
      <c r="AP13" s="34">
        <v>3.29</v>
      </c>
      <c r="AQ13" s="33">
        <v>2.97</v>
      </c>
      <c r="AR13" s="33">
        <v>0.99</v>
      </c>
      <c r="AS13" s="25">
        <f t="shared" si="9"/>
        <v>3.9403</v>
      </c>
      <c r="AT13" s="35">
        <v>1</v>
      </c>
      <c r="AU13" s="33">
        <v>0</v>
      </c>
      <c r="AV13" s="36">
        <v>0</v>
      </c>
      <c r="AW13" s="29">
        <f t="shared" si="10"/>
        <v>1</v>
      </c>
      <c r="AX13" s="34">
        <v>1.325</v>
      </c>
      <c r="AY13" s="31">
        <v>0.5</v>
      </c>
      <c r="AZ13" s="37">
        <f t="shared" si="11"/>
        <v>61663.1092769403</v>
      </c>
      <c r="BA13" s="39"/>
    </row>
    <row r="14" customHeight="1" spans="1:53">
      <c r="A14" s="32">
        <v>39695</v>
      </c>
      <c r="B14" s="21">
        <v>0.1447</v>
      </c>
      <c r="C14" s="33">
        <v>1.1</v>
      </c>
      <c r="D14" s="33">
        <v>0</v>
      </c>
      <c r="E14" s="22">
        <f t="shared" si="0"/>
        <v>6318.25315</v>
      </c>
      <c r="F14" s="34">
        <v>3.29</v>
      </c>
      <c r="G14" s="33">
        <v>2.69</v>
      </c>
      <c r="H14" s="33">
        <v>0.99</v>
      </c>
      <c r="I14" s="25">
        <f t="shared" si="1"/>
        <v>3.6631</v>
      </c>
      <c r="J14" s="35">
        <v>1</v>
      </c>
      <c r="K14" s="33">
        <v>0</v>
      </c>
      <c r="L14" s="36">
        <v>0</v>
      </c>
      <c r="M14" s="29">
        <f t="shared" si="2"/>
        <v>1</v>
      </c>
      <c r="N14" s="34">
        <v>1.325</v>
      </c>
      <c r="O14" s="31">
        <v>0.5</v>
      </c>
      <c r="P14" s="37">
        <f t="shared" si="3"/>
        <v>50446.09784059</v>
      </c>
      <c r="Q14" s="39"/>
      <c r="S14" s="32">
        <v>39695</v>
      </c>
      <c r="T14" s="21">
        <v>0.1447</v>
      </c>
      <c r="U14" s="33">
        <v>1.25</v>
      </c>
      <c r="V14" s="33">
        <v>0</v>
      </c>
      <c r="W14" s="22">
        <f t="shared" si="4"/>
        <v>7179.833125</v>
      </c>
      <c r="X14" s="34">
        <v>3.29</v>
      </c>
      <c r="Y14" s="33">
        <v>2.69</v>
      </c>
      <c r="Z14" s="33">
        <v>0.99</v>
      </c>
      <c r="AA14" s="25">
        <f t="shared" si="5"/>
        <v>3.6631</v>
      </c>
      <c r="AB14" s="35">
        <v>1</v>
      </c>
      <c r="AC14" s="33">
        <v>0</v>
      </c>
      <c r="AD14" s="36">
        <v>0</v>
      </c>
      <c r="AE14" s="29">
        <f t="shared" si="6"/>
        <v>1</v>
      </c>
      <c r="AF14" s="34">
        <v>1.325</v>
      </c>
      <c r="AG14" s="31">
        <v>0.5</v>
      </c>
      <c r="AH14" s="37">
        <f t="shared" si="7"/>
        <v>57325.1111824887</v>
      </c>
      <c r="AI14" s="39"/>
      <c r="AK14" s="32">
        <v>39695</v>
      </c>
      <c r="AL14" s="21">
        <v>0.1447</v>
      </c>
      <c r="AM14" s="33">
        <v>1.25</v>
      </c>
      <c r="AN14" s="33">
        <v>0</v>
      </c>
      <c r="AO14" s="22">
        <f t="shared" si="8"/>
        <v>7179.833125</v>
      </c>
      <c r="AP14" s="34">
        <v>3.29</v>
      </c>
      <c r="AQ14" s="33">
        <v>2.97</v>
      </c>
      <c r="AR14" s="33">
        <v>0.99</v>
      </c>
      <c r="AS14" s="25">
        <f t="shared" si="9"/>
        <v>3.9403</v>
      </c>
      <c r="AT14" s="35">
        <v>1</v>
      </c>
      <c r="AU14" s="33">
        <v>0</v>
      </c>
      <c r="AV14" s="36">
        <v>0</v>
      </c>
      <c r="AW14" s="29">
        <f t="shared" si="10"/>
        <v>1</v>
      </c>
      <c r="AX14" s="34">
        <v>1.325</v>
      </c>
      <c r="AY14" s="31">
        <v>0.5</v>
      </c>
      <c r="AZ14" s="37">
        <f t="shared" si="11"/>
        <v>61663.1092769403</v>
      </c>
      <c r="BA14" s="39"/>
    </row>
    <row r="15" customHeight="1" spans="1:53">
      <c r="A15" s="32">
        <v>39695</v>
      </c>
      <c r="B15" s="21">
        <v>0.1447</v>
      </c>
      <c r="C15" s="33">
        <v>1.1</v>
      </c>
      <c r="D15" s="33">
        <v>0</v>
      </c>
      <c r="E15" s="22">
        <f t="shared" si="0"/>
        <v>6318.25315</v>
      </c>
      <c r="F15" s="34">
        <v>3.29</v>
      </c>
      <c r="G15" s="33">
        <v>2.69</v>
      </c>
      <c r="H15" s="33">
        <v>0.99</v>
      </c>
      <c r="I15" s="25">
        <f t="shared" si="1"/>
        <v>3.6631</v>
      </c>
      <c r="J15" s="35">
        <v>1</v>
      </c>
      <c r="K15" s="33">
        <v>0</v>
      </c>
      <c r="L15" s="36">
        <v>0</v>
      </c>
      <c r="M15" s="29">
        <f t="shared" si="2"/>
        <v>1</v>
      </c>
      <c r="N15" s="34">
        <v>1.325</v>
      </c>
      <c r="O15" s="31">
        <v>0.5</v>
      </c>
      <c r="P15" s="37">
        <f t="shared" si="3"/>
        <v>50446.09784059</v>
      </c>
      <c r="Q15" s="39"/>
      <c r="S15" s="32">
        <v>39695</v>
      </c>
      <c r="T15" s="21">
        <v>0.1447</v>
      </c>
      <c r="U15" s="33">
        <v>1.25</v>
      </c>
      <c r="V15" s="33">
        <v>0</v>
      </c>
      <c r="W15" s="22">
        <f t="shared" si="4"/>
        <v>7179.833125</v>
      </c>
      <c r="X15" s="34">
        <v>3.29</v>
      </c>
      <c r="Y15" s="33">
        <v>2.69</v>
      </c>
      <c r="Z15" s="33">
        <v>0.99</v>
      </c>
      <c r="AA15" s="25">
        <f t="shared" si="5"/>
        <v>3.6631</v>
      </c>
      <c r="AB15" s="35">
        <v>1</v>
      </c>
      <c r="AC15" s="33">
        <v>0</v>
      </c>
      <c r="AD15" s="36">
        <v>0</v>
      </c>
      <c r="AE15" s="29">
        <f t="shared" si="6"/>
        <v>1</v>
      </c>
      <c r="AF15" s="34">
        <v>1.325</v>
      </c>
      <c r="AG15" s="31">
        <v>0.5</v>
      </c>
      <c r="AH15" s="37">
        <f t="shared" si="7"/>
        <v>57325.1111824887</v>
      </c>
      <c r="AI15" s="39"/>
      <c r="AK15" s="32">
        <v>39695</v>
      </c>
      <c r="AL15" s="21">
        <v>0.1447</v>
      </c>
      <c r="AM15" s="33">
        <v>1.25</v>
      </c>
      <c r="AN15" s="33">
        <v>0</v>
      </c>
      <c r="AO15" s="22">
        <f t="shared" si="8"/>
        <v>7179.833125</v>
      </c>
      <c r="AP15" s="34">
        <v>3.29</v>
      </c>
      <c r="AQ15" s="33">
        <v>2.97</v>
      </c>
      <c r="AR15" s="33">
        <v>0.99</v>
      </c>
      <c r="AS15" s="25">
        <f t="shared" si="9"/>
        <v>3.9403</v>
      </c>
      <c r="AT15" s="35">
        <v>1</v>
      </c>
      <c r="AU15" s="33">
        <v>0</v>
      </c>
      <c r="AV15" s="36">
        <v>0</v>
      </c>
      <c r="AW15" s="29">
        <f t="shared" si="10"/>
        <v>1</v>
      </c>
      <c r="AX15" s="34">
        <v>1.325</v>
      </c>
      <c r="AY15" s="31">
        <v>0.5</v>
      </c>
      <c r="AZ15" s="37">
        <f t="shared" si="11"/>
        <v>61663.1092769403</v>
      </c>
      <c r="BA15" s="39"/>
    </row>
    <row r="16" customHeight="1" spans="1:53">
      <c r="A16" s="32">
        <v>39695</v>
      </c>
      <c r="B16" s="21">
        <v>0.1447</v>
      </c>
      <c r="C16" s="33">
        <v>1.1</v>
      </c>
      <c r="D16" s="33">
        <v>0</v>
      </c>
      <c r="E16" s="22">
        <f t="shared" si="0"/>
        <v>6318.25315</v>
      </c>
      <c r="F16" s="34">
        <v>3.29</v>
      </c>
      <c r="G16" s="33">
        <v>2.69</v>
      </c>
      <c r="H16" s="33">
        <v>0.99</v>
      </c>
      <c r="I16" s="25">
        <f t="shared" si="1"/>
        <v>3.6631</v>
      </c>
      <c r="J16" s="35">
        <v>1</v>
      </c>
      <c r="K16" s="33">
        <v>0</v>
      </c>
      <c r="L16" s="36">
        <v>0</v>
      </c>
      <c r="M16" s="29">
        <f t="shared" si="2"/>
        <v>1</v>
      </c>
      <c r="N16" s="34">
        <v>1.325</v>
      </c>
      <c r="O16" s="31">
        <v>0.5</v>
      </c>
      <c r="P16" s="37">
        <f t="shared" si="3"/>
        <v>50446.09784059</v>
      </c>
      <c r="Q16" s="39"/>
      <c r="S16" s="32">
        <v>39695</v>
      </c>
      <c r="T16" s="21">
        <v>0.1447</v>
      </c>
      <c r="U16" s="33">
        <v>1.25</v>
      </c>
      <c r="V16" s="33">
        <v>0</v>
      </c>
      <c r="W16" s="22">
        <f t="shared" si="4"/>
        <v>7179.833125</v>
      </c>
      <c r="X16" s="34">
        <v>3.29</v>
      </c>
      <c r="Y16" s="33">
        <v>2.69</v>
      </c>
      <c r="Z16" s="33">
        <v>0.99</v>
      </c>
      <c r="AA16" s="25">
        <f t="shared" si="5"/>
        <v>3.6631</v>
      </c>
      <c r="AB16" s="35">
        <v>1</v>
      </c>
      <c r="AC16" s="33">
        <v>0</v>
      </c>
      <c r="AD16" s="36">
        <v>0</v>
      </c>
      <c r="AE16" s="29">
        <f t="shared" si="6"/>
        <v>1</v>
      </c>
      <c r="AF16" s="34">
        <v>1.325</v>
      </c>
      <c r="AG16" s="31">
        <v>0.5</v>
      </c>
      <c r="AH16" s="37">
        <f t="shared" si="7"/>
        <v>57325.1111824887</v>
      </c>
      <c r="AI16" s="39"/>
      <c r="AK16" s="32">
        <v>39695</v>
      </c>
      <c r="AL16" s="21">
        <v>0.1447</v>
      </c>
      <c r="AM16" s="33">
        <v>1.25</v>
      </c>
      <c r="AN16" s="33">
        <v>0</v>
      </c>
      <c r="AO16" s="22">
        <f t="shared" si="8"/>
        <v>7179.833125</v>
      </c>
      <c r="AP16" s="34">
        <v>3.29</v>
      </c>
      <c r="AQ16" s="33">
        <v>2.97</v>
      </c>
      <c r="AR16" s="33">
        <v>0.99</v>
      </c>
      <c r="AS16" s="25">
        <f t="shared" si="9"/>
        <v>3.9403</v>
      </c>
      <c r="AT16" s="35">
        <v>1</v>
      </c>
      <c r="AU16" s="33">
        <v>0</v>
      </c>
      <c r="AV16" s="36">
        <v>0</v>
      </c>
      <c r="AW16" s="29">
        <f t="shared" si="10"/>
        <v>1</v>
      </c>
      <c r="AX16" s="34">
        <v>1.325</v>
      </c>
      <c r="AY16" s="31">
        <v>0.5</v>
      </c>
      <c r="AZ16" s="37">
        <f t="shared" si="11"/>
        <v>61663.1092769403</v>
      </c>
      <c r="BA16" s="39"/>
    </row>
    <row r="17" customHeight="1" spans="1:53">
      <c r="A17" s="32">
        <v>39695</v>
      </c>
      <c r="B17" s="21">
        <v>0.1447</v>
      </c>
      <c r="C17" s="33">
        <v>1.1</v>
      </c>
      <c r="D17" s="33">
        <v>0</v>
      </c>
      <c r="E17" s="22">
        <f t="shared" si="0"/>
        <v>6318.25315</v>
      </c>
      <c r="F17" s="34">
        <v>3.29</v>
      </c>
      <c r="G17" s="33">
        <v>2.69</v>
      </c>
      <c r="H17" s="33">
        <v>0.99</v>
      </c>
      <c r="I17" s="25">
        <f t="shared" si="1"/>
        <v>3.6631</v>
      </c>
      <c r="J17" s="35">
        <v>1</v>
      </c>
      <c r="K17" s="33">
        <v>0</v>
      </c>
      <c r="L17" s="36">
        <v>0</v>
      </c>
      <c r="M17" s="29">
        <f t="shared" si="2"/>
        <v>1</v>
      </c>
      <c r="N17" s="34">
        <v>1.325</v>
      </c>
      <c r="O17" s="31">
        <v>0.5</v>
      </c>
      <c r="P17" s="37">
        <f t="shared" si="3"/>
        <v>50446.09784059</v>
      </c>
      <c r="Q17" s="39"/>
      <c r="S17" s="32">
        <v>39695</v>
      </c>
      <c r="T17" s="21">
        <v>0.1447</v>
      </c>
      <c r="U17" s="33">
        <v>1.25</v>
      </c>
      <c r="V17" s="33">
        <v>0</v>
      </c>
      <c r="W17" s="22">
        <f t="shared" si="4"/>
        <v>7179.833125</v>
      </c>
      <c r="X17" s="34">
        <v>3.29</v>
      </c>
      <c r="Y17" s="33">
        <v>2.69</v>
      </c>
      <c r="Z17" s="33">
        <v>0.99</v>
      </c>
      <c r="AA17" s="25">
        <f t="shared" si="5"/>
        <v>3.6631</v>
      </c>
      <c r="AB17" s="35">
        <v>1</v>
      </c>
      <c r="AC17" s="33">
        <v>0</v>
      </c>
      <c r="AD17" s="36">
        <v>0</v>
      </c>
      <c r="AE17" s="29">
        <f t="shared" si="6"/>
        <v>1</v>
      </c>
      <c r="AF17" s="34">
        <v>1.325</v>
      </c>
      <c r="AG17" s="31">
        <v>0.5</v>
      </c>
      <c r="AH17" s="37">
        <f t="shared" si="7"/>
        <v>57325.1111824887</v>
      </c>
      <c r="AI17" s="39"/>
      <c r="AK17" s="32">
        <v>39695</v>
      </c>
      <c r="AL17" s="21">
        <v>0.1447</v>
      </c>
      <c r="AM17" s="33">
        <v>1.25</v>
      </c>
      <c r="AN17" s="33">
        <v>0</v>
      </c>
      <c r="AO17" s="22">
        <f t="shared" si="8"/>
        <v>7179.833125</v>
      </c>
      <c r="AP17" s="34">
        <v>3.29</v>
      </c>
      <c r="AQ17" s="33">
        <v>2.97</v>
      </c>
      <c r="AR17" s="33">
        <v>0.99</v>
      </c>
      <c r="AS17" s="25">
        <f t="shared" si="9"/>
        <v>3.9403</v>
      </c>
      <c r="AT17" s="35">
        <v>1</v>
      </c>
      <c r="AU17" s="33">
        <v>0</v>
      </c>
      <c r="AV17" s="36">
        <v>0</v>
      </c>
      <c r="AW17" s="29">
        <f t="shared" si="10"/>
        <v>1</v>
      </c>
      <c r="AX17" s="34">
        <v>1.325</v>
      </c>
      <c r="AY17" s="31">
        <v>0.5</v>
      </c>
      <c r="AZ17" s="37">
        <f t="shared" si="11"/>
        <v>61663.1092769403</v>
      </c>
      <c r="BA17" s="39"/>
    </row>
    <row r="18" customHeight="1" spans="1:53">
      <c r="A18" s="32">
        <v>39695</v>
      </c>
      <c r="B18" s="40">
        <v>0.1447</v>
      </c>
      <c r="C18" s="33">
        <v>1.1</v>
      </c>
      <c r="D18" s="33">
        <v>0</v>
      </c>
      <c r="E18" s="22">
        <f t="shared" si="0"/>
        <v>6318.25315</v>
      </c>
      <c r="F18" s="34">
        <v>3.29</v>
      </c>
      <c r="G18" s="33">
        <v>2.69</v>
      </c>
      <c r="H18" s="33">
        <v>0.99</v>
      </c>
      <c r="I18" s="25">
        <f t="shared" si="1"/>
        <v>3.6631</v>
      </c>
      <c r="J18" s="35">
        <v>1</v>
      </c>
      <c r="K18" s="33">
        <v>0</v>
      </c>
      <c r="L18" s="36">
        <v>0</v>
      </c>
      <c r="M18" s="29">
        <f t="shared" si="2"/>
        <v>1</v>
      </c>
      <c r="N18" s="34">
        <v>1.325</v>
      </c>
      <c r="O18" s="31">
        <v>0.5</v>
      </c>
      <c r="P18" s="37">
        <f t="shared" si="3"/>
        <v>50446.09784059</v>
      </c>
      <c r="Q18" s="39"/>
      <c r="S18" s="32">
        <v>39695</v>
      </c>
      <c r="T18" s="40">
        <v>0.1447</v>
      </c>
      <c r="U18" s="33">
        <v>1.25</v>
      </c>
      <c r="V18" s="33">
        <v>0</v>
      </c>
      <c r="W18" s="22">
        <f t="shared" si="4"/>
        <v>7179.833125</v>
      </c>
      <c r="X18" s="34">
        <v>3.29</v>
      </c>
      <c r="Y18" s="33">
        <v>2.69</v>
      </c>
      <c r="Z18" s="33">
        <v>0.99</v>
      </c>
      <c r="AA18" s="25">
        <f t="shared" si="5"/>
        <v>3.6631</v>
      </c>
      <c r="AB18" s="35">
        <v>1</v>
      </c>
      <c r="AC18" s="33">
        <v>0</v>
      </c>
      <c r="AD18" s="36">
        <v>0</v>
      </c>
      <c r="AE18" s="29">
        <f t="shared" si="6"/>
        <v>1</v>
      </c>
      <c r="AF18" s="34">
        <v>1.325</v>
      </c>
      <c r="AG18" s="31">
        <v>0.5</v>
      </c>
      <c r="AH18" s="37">
        <f t="shared" si="7"/>
        <v>57325.1111824887</v>
      </c>
      <c r="AI18" s="39"/>
      <c r="AK18" s="32">
        <v>39695</v>
      </c>
      <c r="AL18" s="40">
        <v>0.1447</v>
      </c>
      <c r="AM18" s="33">
        <v>1.25</v>
      </c>
      <c r="AN18" s="33">
        <v>0</v>
      </c>
      <c r="AO18" s="22">
        <f t="shared" si="8"/>
        <v>7179.833125</v>
      </c>
      <c r="AP18" s="34">
        <v>3.29</v>
      </c>
      <c r="AQ18" s="33">
        <v>2.97</v>
      </c>
      <c r="AR18" s="33">
        <v>0.99</v>
      </c>
      <c r="AS18" s="25">
        <f t="shared" si="9"/>
        <v>3.9403</v>
      </c>
      <c r="AT18" s="35">
        <v>1</v>
      </c>
      <c r="AU18" s="33">
        <v>0</v>
      </c>
      <c r="AV18" s="36">
        <v>0</v>
      </c>
      <c r="AW18" s="29">
        <f t="shared" si="10"/>
        <v>1</v>
      </c>
      <c r="AX18" s="34">
        <v>1.325</v>
      </c>
      <c r="AY18" s="31">
        <v>0.5</v>
      </c>
      <c r="AZ18" s="37">
        <f t="shared" si="11"/>
        <v>61663.1092769403</v>
      </c>
      <c r="BA18" s="39"/>
    </row>
    <row r="19" customHeight="1" spans="1:53">
      <c r="A19" s="32">
        <v>39695</v>
      </c>
      <c r="B19" s="40">
        <v>0.1447</v>
      </c>
      <c r="C19" s="33">
        <v>1.1</v>
      </c>
      <c r="D19" s="33">
        <v>0</v>
      </c>
      <c r="E19" s="22">
        <f t="shared" si="0"/>
        <v>6318.25315</v>
      </c>
      <c r="F19" s="34">
        <v>3.29</v>
      </c>
      <c r="G19" s="33">
        <v>2.69</v>
      </c>
      <c r="H19" s="33">
        <v>0.99</v>
      </c>
      <c r="I19" s="25">
        <f t="shared" si="1"/>
        <v>3.6631</v>
      </c>
      <c r="J19" s="35">
        <v>1</v>
      </c>
      <c r="K19" s="33">
        <v>0</v>
      </c>
      <c r="L19" s="36">
        <v>0</v>
      </c>
      <c r="M19" s="29">
        <f t="shared" si="2"/>
        <v>1</v>
      </c>
      <c r="N19" s="34">
        <v>1.325</v>
      </c>
      <c r="O19" s="31">
        <v>0.5</v>
      </c>
      <c r="P19" s="37">
        <f t="shared" si="3"/>
        <v>50446.09784059</v>
      </c>
      <c r="Q19" s="39"/>
      <c r="S19" s="32">
        <v>39695</v>
      </c>
      <c r="T19" s="40">
        <v>0.1447</v>
      </c>
      <c r="U19" s="33">
        <v>1.25</v>
      </c>
      <c r="V19" s="33">
        <v>0</v>
      </c>
      <c r="W19" s="22">
        <f t="shared" si="4"/>
        <v>7179.833125</v>
      </c>
      <c r="X19" s="34">
        <v>3.29</v>
      </c>
      <c r="Y19" s="33">
        <v>2.69</v>
      </c>
      <c r="Z19" s="33">
        <v>0.99</v>
      </c>
      <c r="AA19" s="25">
        <f t="shared" si="5"/>
        <v>3.6631</v>
      </c>
      <c r="AB19" s="35">
        <v>1</v>
      </c>
      <c r="AC19" s="33">
        <v>0</v>
      </c>
      <c r="AD19" s="36">
        <v>0</v>
      </c>
      <c r="AE19" s="29">
        <f t="shared" si="6"/>
        <v>1</v>
      </c>
      <c r="AF19" s="34">
        <v>1.325</v>
      </c>
      <c r="AG19" s="31">
        <v>0.5</v>
      </c>
      <c r="AH19" s="37">
        <f t="shared" si="7"/>
        <v>57325.1111824887</v>
      </c>
      <c r="AI19" s="39"/>
      <c r="AK19" s="32">
        <v>39695</v>
      </c>
      <c r="AL19" s="40">
        <v>0.1447</v>
      </c>
      <c r="AM19" s="33">
        <v>1.25</v>
      </c>
      <c r="AN19" s="33">
        <v>0</v>
      </c>
      <c r="AO19" s="22">
        <f t="shared" si="8"/>
        <v>7179.833125</v>
      </c>
      <c r="AP19" s="34">
        <v>3.29</v>
      </c>
      <c r="AQ19" s="33">
        <v>2.97</v>
      </c>
      <c r="AR19" s="33">
        <v>0.99</v>
      </c>
      <c r="AS19" s="25">
        <f t="shared" si="9"/>
        <v>3.9403</v>
      </c>
      <c r="AT19" s="35">
        <v>1</v>
      </c>
      <c r="AU19" s="33">
        <v>0</v>
      </c>
      <c r="AV19" s="36">
        <v>0</v>
      </c>
      <c r="AW19" s="29">
        <f t="shared" si="10"/>
        <v>1</v>
      </c>
      <c r="AX19" s="34">
        <v>1.325</v>
      </c>
      <c r="AY19" s="31">
        <v>0.5</v>
      </c>
      <c r="AZ19" s="37">
        <f t="shared" si="11"/>
        <v>61663.1092769403</v>
      </c>
      <c r="BA19" s="39"/>
    </row>
    <row r="20" customHeight="1" spans="1:53">
      <c r="A20" s="32">
        <v>39695</v>
      </c>
      <c r="B20" s="40">
        <v>0.1447</v>
      </c>
      <c r="C20" s="33">
        <v>1.1</v>
      </c>
      <c r="D20" s="33">
        <v>0</v>
      </c>
      <c r="E20" s="22">
        <f t="shared" si="0"/>
        <v>6318.25315</v>
      </c>
      <c r="F20" s="34">
        <v>3.29</v>
      </c>
      <c r="G20" s="33">
        <v>2.69</v>
      </c>
      <c r="H20" s="33">
        <v>0.99</v>
      </c>
      <c r="I20" s="25">
        <f t="shared" si="1"/>
        <v>3.6631</v>
      </c>
      <c r="J20" s="35">
        <v>1</v>
      </c>
      <c r="K20" s="33">
        <v>0</v>
      </c>
      <c r="L20" s="36">
        <v>0</v>
      </c>
      <c r="M20" s="29">
        <f t="shared" si="2"/>
        <v>1</v>
      </c>
      <c r="N20" s="34">
        <v>1.325</v>
      </c>
      <c r="O20" s="31">
        <v>0.5</v>
      </c>
      <c r="P20" s="37">
        <f t="shared" si="3"/>
        <v>50446.09784059</v>
      </c>
      <c r="Q20" s="39"/>
      <c r="S20" s="32">
        <v>39695</v>
      </c>
      <c r="T20" s="40">
        <v>0.1447</v>
      </c>
      <c r="U20" s="33">
        <v>1.25</v>
      </c>
      <c r="V20" s="33">
        <v>0</v>
      </c>
      <c r="W20" s="22">
        <f t="shared" si="4"/>
        <v>7179.833125</v>
      </c>
      <c r="X20" s="34">
        <v>3.29</v>
      </c>
      <c r="Y20" s="33">
        <v>2.69</v>
      </c>
      <c r="Z20" s="33">
        <v>0.99</v>
      </c>
      <c r="AA20" s="25">
        <f t="shared" si="5"/>
        <v>3.6631</v>
      </c>
      <c r="AB20" s="35">
        <v>1</v>
      </c>
      <c r="AC20" s="33">
        <v>0</v>
      </c>
      <c r="AD20" s="36">
        <v>0</v>
      </c>
      <c r="AE20" s="29">
        <f t="shared" si="6"/>
        <v>1</v>
      </c>
      <c r="AF20" s="34">
        <v>1.325</v>
      </c>
      <c r="AG20" s="31">
        <v>0.5</v>
      </c>
      <c r="AH20" s="37">
        <f t="shared" si="7"/>
        <v>57325.1111824887</v>
      </c>
      <c r="AI20" s="39"/>
      <c r="AK20" s="32">
        <v>39695</v>
      </c>
      <c r="AL20" s="40">
        <v>0.1447</v>
      </c>
      <c r="AM20" s="33">
        <v>1.25</v>
      </c>
      <c r="AN20" s="33">
        <v>0</v>
      </c>
      <c r="AO20" s="22">
        <f t="shared" si="8"/>
        <v>7179.833125</v>
      </c>
      <c r="AP20" s="34">
        <v>3.29</v>
      </c>
      <c r="AQ20" s="33">
        <v>2.97</v>
      </c>
      <c r="AR20" s="33">
        <v>0.99</v>
      </c>
      <c r="AS20" s="25">
        <f t="shared" si="9"/>
        <v>3.9403</v>
      </c>
      <c r="AT20" s="35">
        <v>1</v>
      </c>
      <c r="AU20" s="33">
        <v>0</v>
      </c>
      <c r="AV20" s="36">
        <v>0</v>
      </c>
      <c r="AW20" s="29">
        <f t="shared" si="10"/>
        <v>1</v>
      </c>
      <c r="AX20" s="34">
        <v>1.325</v>
      </c>
      <c r="AY20" s="31">
        <v>0.5</v>
      </c>
      <c r="AZ20" s="37">
        <f t="shared" si="11"/>
        <v>61663.1092769403</v>
      </c>
      <c r="BA20" s="39"/>
    </row>
    <row r="21" customHeight="1" spans="1:53">
      <c r="A21" s="32">
        <v>39695</v>
      </c>
      <c r="B21" s="40">
        <v>0.1447</v>
      </c>
      <c r="C21" s="33">
        <v>1.1</v>
      </c>
      <c r="D21" s="33">
        <v>0</v>
      </c>
      <c r="E21" s="22">
        <f t="shared" si="0"/>
        <v>6318.25315</v>
      </c>
      <c r="F21" s="34">
        <v>3.29</v>
      </c>
      <c r="G21" s="33">
        <v>2.69</v>
      </c>
      <c r="H21" s="33">
        <v>0.99</v>
      </c>
      <c r="I21" s="25">
        <f t="shared" si="1"/>
        <v>3.6631</v>
      </c>
      <c r="J21" s="35">
        <v>1</v>
      </c>
      <c r="K21" s="33">
        <v>0</v>
      </c>
      <c r="L21" s="36">
        <v>0</v>
      </c>
      <c r="M21" s="29">
        <f t="shared" si="2"/>
        <v>1</v>
      </c>
      <c r="N21" s="34">
        <v>1.325</v>
      </c>
      <c r="O21" s="31">
        <v>0.5</v>
      </c>
      <c r="P21" s="37">
        <f t="shared" si="3"/>
        <v>50446.09784059</v>
      </c>
      <c r="Q21" s="39"/>
      <c r="S21" s="32">
        <v>39695</v>
      </c>
      <c r="T21" s="40">
        <v>0.1447</v>
      </c>
      <c r="U21" s="33">
        <v>1.25</v>
      </c>
      <c r="V21" s="33">
        <v>0</v>
      </c>
      <c r="W21" s="22">
        <f t="shared" si="4"/>
        <v>7179.833125</v>
      </c>
      <c r="X21" s="34">
        <v>3.29</v>
      </c>
      <c r="Y21" s="33">
        <v>2.69</v>
      </c>
      <c r="Z21" s="33">
        <v>0.99</v>
      </c>
      <c r="AA21" s="25">
        <f t="shared" si="5"/>
        <v>3.6631</v>
      </c>
      <c r="AB21" s="35">
        <v>1</v>
      </c>
      <c r="AC21" s="33">
        <v>0</v>
      </c>
      <c r="AD21" s="36">
        <v>0</v>
      </c>
      <c r="AE21" s="29">
        <f t="shared" si="6"/>
        <v>1</v>
      </c>
      <c r="AF21" s="34">
        <v>1.325</v>
      </c>
      <c r="AG21" s="31">
        <v>0.5</v>
      </c>
      <c r="AH21" s="37">
        <f t="shared" si="7"/>
        <v>57325.1111824887</v>
      </c>
      <c r="AI21" s="39"/>
      <c r="AK21" s="32">
        <v>39695</v>
      </c>
      <c r="AL21" s="40">
        <v>0.1447</v>
      </c>
      <c r="AM21" s="33">
        <v>1.25</v>
      </c>
      <c r="AN21" s="33">
        <v>0</v>
      </c>
      <c r="AO21" s="22">
        <f t="shared" si="8"/>
        <v>7179.833125</v>
      </c>
      <c r="AP21" s="34">
        <v>3.29</v>
      </c>
      <c r="AQ21" s="33">
        <v>2.97</v>
      </c>
      <c r="AR21" s="33">
        <v>0.99</v>
      </c>
      <c r="AS21" s="25">
        <f t="shared" si="9"/>
        <v>3.9403</v>
      </c>
      <c r="AT21" s="35">
        <v>1</v>
      </c>
      <c r="AU21" s="33">
        <v>0</v>
      </c>
      <c r="AV21" s="36">
        <v>0</v>
      </c>
      <c r="AW21" s="29">
        <f t="shared" si="10"/>
        <v>1</v>
      </c>
      <c r="AX21" s="34">
        <v>1.325</v>
      </c>
      <c r="AY21" s="31">
        <v>0.5</v>
      </c>
      <c r="AZ21" s="37">
        <f t="shared" si="11"/>
        <v>61663.1092769403</v>
      </c>
      <c r="BA21" s="39"/>
    </row>
    <row r="22" customHeight="1" spans="1:53">
      <c r="A22" s="32">
        <v>39695</v>
      </c>
      <c r="B22" s="27">
        <v>0.1447</v>
      </c>
      <c r="C22" s="33">
        <v>1.1</v>
      </c>
      <c r="D22" s="33">
        <v>0</v>
      </c>
      <c r="E22" s="22">
        <f t="shared" si="0"/>
        <v>6318.25315</v>
      </c>
      <c r="F22" s="41">
        <v>2.69</v>
      </c>
      <c r="G22" s="33">
        <v>2.69</v>
      </c>
      <c r="H22" s="33">
        <v>0.99</v>
      </c>
      <c r="I22" s="25">
        <f t="shared" si="1"/>
        <v>3.6631</v>
      </c>
      <c r="J22" s="35">
        <v>1</v>
      </c>
      <c r="K22" s="33">
        <v>0</v>
      </c>
      <c r="L22" s="36">
        <v>0</v>
      </c>
      <c r="M22" s="29">
        <f t="shared" si="2"/>
        <v>1</v>
      </c>
      <c r="N22" s="34">
        <v>1.325</v>
      </c>
      <c r="O22" s="31">
        <v>0.5</v>
      </c>
      <c r="P22" s="37">
        <f t="shared" si="3"/>
        <v>41246.2015778685</v>
      </c>
      <c r="Q22" s="39"/>
      <c r="S22" s="32">
        <v>39695</v>
      </c>
      <c r="T22" s="27">
        <v>0.1447</v>
      </c>
      <c r="U22" s="33">
        <v>1.25</v>
      </c>
      <c r="V22" s="33">
        <v>0</v>
      </c>
      <c r="W22" s="22">
        <f t="shared" si="4"/>
        <v>7179.833125</v>
      </c>
      <c r="X22" s="41">
        <v>2.69</v>
      </c>
      <c r="Y22" s="33">
        <v>2.69</v>
      </c>
      <c r="Z22" s="33">
        <v>0.99</v>
      </c>
      <c r="AA22" s="25">
        <f t="shared" si="5"/>
        <v>3.6631</v>
      </c>
      <c r="AB22" s="35">
        <v>1</v>
      </c>
      <c r="AC22" s="33">
        <v>0</v>
      </c>
      <c r="AD22" s="36">
        <v>0</v>
      </c>
      <c r="AE22" s="29">
        <f t="shared" si="6"/>
        <v>1</v>
      </c>
      <c r="AF22" s="34">
        <v>1.325</v>
      </c>
      <c r="AG22" s="31">
        <v>0.5</v>
      </c>
      <c r="AH22" s="37">
        <f t="shared" si="7"/>
        <v>46870.6836112142</v>
      </c>
      <c r="AI22" s="39"/>
      <c r="AK22" s="32">
        <v>39695</v>
      </c>
      <c r="AL22" s="27">
        <v>0.1447</v>
      </c>
      <c r="AM22" s="33">
        <v>1.25</v>
      </c>
      <c r="AN22" s="33">
        <v>0</v>
      </c>
      <c r="AO22" s="22">
        <f t="shared" si="8"/>
        <v>7179.833125</v>
      </c>
      <c r="AP22" s="41">
        <v>2.69</v>
      </c>
      <c r="AQ22" s="33">
        <v>2.97</v>
      </c>
      <c r="AR22" s="33">
        <v>0.99</v>
      </c>
      <c r="AS22" s="25">
        <f t="shared" si="9"/>
        <v>3.9403</v>
      </c>
      <c r="AT22" s="35">
        <v>1</v>
      </c>
      <c r="AU22" s="33">
        <v>0</v>
      </c>
      <c r="AV22" s="36">
        <v>0</v>
      </c>
      <c r="AW22" s="29">
        <f t="shared" si="10"/>
        <v>1</v>
      </c>
      <c r="AX22" s="34">
        <v>1.325</v>
      </c>
      <c r="AY22" s="31">
        <v>0.5</v>
      </c>
      <c r="AZ22" s="37">
        <f t="shared" si="11"/>
        <v>50417.5574331214</v>
      </c>
      <c r="BA22" s="39"/>
    </row>
    <row r="23" customHeight="1" spans="1:53">
      <c r="A23" s="32">
        <v>39695</v>
      </c>
      <c r="B23" s="27">
        <v>0.1447</v>
      </c>
      <c r="C23" s="33">
        <v>1.1</v>
      </c>
      <c r="D23" s="33">
        <v>0</v>
      </c>
      <c r="E23" s="22">
        <f t="shared" si="0"/>
        <v>6318.25315</v>
      </c>
      <c r="F23" s="41">
        <v>2.69</v>
      </c>
      <c r="G23" s="33">
        <v>2.69</v>
      </c>
      <c r="H23" s="33">
        <v>0.99</v>
      </c>
      <c r="I23" s="25">
        <f t="shared" si="1"/>
        <v>3.6631</v>
      </c>
      <c r="J23" s="35">
        <v>1</v>
      </c>
      <c r="K23" s="33">
        <v>0</v>
      </c>
      <c r="L23" s="36">
        <v>0</v>
      </c>
      <c r="M23" s="29">
        <f t="shared" si="2"/>
        <v>1</v>
      </c>
      <c r="N23" s="34">
        <v>1.325</v>
      </c>
      <c r="O23" s="31">
        <v>0.5</v>
      </c>
      <c r="P23" s="37">
        <f t="shared" si="3"/>
        <v>41246.2015778685</v>
      </c>
      <c r="Q23" s="39"/>
      <c r="S23" s="32">
        <v>39695</v>
      </c>
      <c r="T23" s="27">
        <v>0.1447</v>
      </c>
      <c r="U23" s="33">
        <v>1.25</v>
      </c>
      <c r="V23" s="33">
        <v>0</v>
      </c>
      <c r="W23" s="22">
        <f t="shared" si="4"/>
        <v>7179.833125</v>
      </c>
      <c r="X23" s="41">
        <v>2.69</v>
      </c>
      <c r="Y23" s="33">
        <v>2.69</v>
      </c>
      <c r="Z23" s="33">
        <v>0.99</v>
      </c>
      <c r="AA23" s="25">
        <f t="shared" si="5"/>
        <v>3.6631</v>
      </c>
      <c r="AB23" s="35">
        <v>1</v>
      </c>
      <c r="AC23" s="33">
        <v>0</v>
      </c>
      <c r="AD23" s="36">
        <v>0</v>
      </c>
      <c r="AE23" s="29">
        <f t="shared" si="6"/>
        <v>1</v>
      </c>
      <c r="AF23" s="34">
        <v>1.325</v>
      </c>
      <c r="AG23" s="31">
        <v>0.5</v>
      </c>
      <c r="AH23" s="37">
        <f t="shared" si="7"/>
        <v>46870.6836112142</v>
      </c>
      <c r="AI23" s="39"/>
      <c r="AK23" s="32">
        <v>39695</v>
      </c>
      <c r="AL23" s="27">
        <v>0.1447</v>
      </c>
      <c r="AM23" s="33">
        <v>1.25</v>
      </c>
      <c r="AN23" s="33">
        <v>0</v>
      </c>
      <c r="AO23" s="22">
        <f t="shared" si="8"/>
        <v>7179.833125</v>
      </c>
      <c r="AP23" s="41">
        <v>2.69</v>
      </c>
      <c r="AQ23" s="33">
        <v>2.97</v>
      </c>
      <c r="AR23" s="33">
        <v>0.99</v>
      </c>
      <c r="AS23" s="25">
        <f t="shared" si="9"/>
        <v>3.9403</v>
      </c>
      <c r="AT23" s="35">
        <v>1</v>
      </c>
      <c r="AU23" s="33">
        <v>0</v>
      </c>
      <c r="AV23" s="36">
        <v>0</v>
      </c>
      <c r="AW23" s="29">
        <f t="shared" si="10"/>
        <v>1</v>
      </c>
      <c r="AX23" s="34">
        <v>1.325</v>
      </c>
      <c r="AY23" s="31">
        <v>0.5</v>
      </c>
      <c r="AZ23" s="37">
        <f t="shared" si="11"/>
        <v>50417.5574331214</v>
      </c>
      <c r="BA23" s="39"/>
    </row>
    <row r="24" customHeight="1" spans="1:53">
      <c r="A24" s="32">
        <v>39695</v>
      </c>
      <c r="B24" s="27">
        <v>0.1447</v>
      </c>
      <c r="C24" s="33">
        <v>1.1</v>
      </c>
      <c r="D24" s="33">
        <v>0</v>
      </c>
      <c r="E24" s="22">
        <f t="shared" si="0"/>
        <v>6318.25315</v>
      </c>
      <c r="F24" s="41">
        <v>2.69</v>
      </c>
      <c r="G24" s="33">
        <v>2.69</v>
      </c>
      <c r="H24" s="33">
        <v>0.99</v>
      </c>
      <c r="I24" s="25">
        <f t="shared" si="1"/>
        <v>3.6631</v>
      </c>
      <c r="J24" s="35">
        <v>1</v>
      </c>
      <c r="K24" s="33">
        <v>0</v>
      </c>
      <c r="L24" s="36">
        <v>0</v>
      </c>
      <c r="M24" s="29">
        <f t="shared" si="2"/>
        <v>1</v>
      </c>
      <c r="N24" s="34">
        <v>1.325</v>
      </c>
      <c r="O24" s="31">
        <v>0.5</v>
      </c>
      <c r="P24" s="37">
        <f t="shared" si="3"/>
        <v>41246.2015778685</v>
      </c>
      <c r="Q24" s="39"/>
      <c r="S24" s="32">
        <v>39695</v>
      </c>
      <c r="T24" s="27">
        <v>0.1447</v>
      </c>
      <c r="U24" s="33">
        <v>1.25</v>
      </c>
      <c r="V24" s="33">
        <v>0</v>
      </c>
      <c r="W24" s="22">
        <f t="shared" si="4"/>
        <v>7179.833125</v>
      </c>
      <c r="X24" s="41">
        <v>2.69</v>
      </c>
      <c r="Y24" s="33">
        <v>2.69</v>
      </c>
      <c r="Z24" s="33">
        <v>0.99</v>
      </c>
      <c r="AA24" s="25">
        <f t="shared" si="5"/>
        <v>3.6631</v>
      </c>
      <c r="AB24" s="35">
        <v>1</v>
      </c>
      <c r="AC24" s="33">
        <v>0</v>
      </c>
      <c r="AD24" s="36">
        <v>0</v>
      </c>
      <c r="AE24" s="29">
        <f t="shared" si="6"/>
        <v>1</v>
      </c>
      <c r="AF24" s="34">
        <v>1.325</v>
      </c>
      <c r="AG24" s="31">
        <v>0.5</v>
      </c>
      <c r="AH24" s="37">
        <f t="shared" si="7"/>
        <v>46870.6836112142</v>
      </c>
      <c r="AI24" s="39"/>
      <c r="AK24" s="32">
        <v>39695</v>
      </c>
      <c r="AL24" s="27">
        <v>0.1447</v>
      </c>
      <c r="AM24" s="33">
        <v>1.25</v>
      </c>
      <c r="AN24" s="33">
        <v>0</v>
      </c>
      <c r="AO24" s="22">
        <f t="shared" si="8"/>
        <v>7179.833125</v>
      </c>
      <c r="AP24" s="41">
        <v>2.69</v>
      </c>
      <c r="AQ24" s="33">
        <v>2.97</v>
      </c>
      <c r="AR24" s="33">
        <v>0.99</v>
      </c>
      <c r="AS24" s="25">
        <f t="shared" si="9"/>
        <v>3.9403</v>
      </c>
      <c r="AT24" s="35">
        <v>1</v>
      </c>
      <c r="AU24" s="33">
        <v>0</v>
      </c>
      <c r="AV24" s="36">
        <v>0</v>
      </c>
      <c r="AW24" s="29">
        <f t="shared" si="10"/>
        <v>1</v>
      </c>
      <c r="AX24" s="34">
        <v>1.325</v>
      </c>
      <c r="AY24" s="31">
        <v>0.5</v>
      </c>
      <c r="AZ24" s="37">
        <f t="shared" si="11"/>
        <v>50417.5574331214</v>
      </c>
      <c r="BA24" s="39"/>
    </row>
    <row r="25" customHeight="1" spans="1:53">
      <c r="A25" s="32">
        <v>39695</v>
      </c>
      <c r="B25" s="27">
        <v>0.1447</v>
      </c>
      <c r="C25" s="33">
        <v>1.1</v>
      </c>
      <c r="D25" s="33">
        <v>0</v>
      </c>
      <c r="E25" s="22">
        <f t="shared" si="0"/>
        <v>6318.25315</v>
      </c>
      <c r="F25" s="41">
        <v>2.69</v>
      </c>
      <c r="G25" s="33">
        <v>2.69</v>
      </c>
      <c r="H25" s="33">
        <v>0.99</v>
      </c>
      <c r="I25" s="25">
        <f t="shared" si="1"/>
        <v>3.6631</v>
      </c>
      <c r="J25" s="35">
        <v>1</v>
      </c>
      <c r="K25" s="33">
        <v>0</v>
      </c>
      <c r="L25" s="36">
        <v>0</v>
      </c>
      <c r="M25" s="29">
        <f t="shared" si="2"/>
        <v>1</v>
      </c>
      <c r="N25" s="34">
        <v>1.325</v>
      </c>
      <c r="O25" s="31">
        <v>0.5</v>
      </c>
      <c r="P25" s="37">
        <f t="shared" si="3"/>
        <v>41246.2015778685</v>
      </c>
      <c r="Q25" s="39"/>
      <c r="S25" s="32">
        <v>39695</v>
      </c>
      <c r="T25" s="27">
        <v>0.1447</v>
      </c>
      <c r="U25" s="33">
        <v>1.25</v>
      </c>
      <c r="V25" s="33">
        <v>0</v>
      </c>
      <c r="W25" s="22">
        <f t="shared" si="4"/>
        <v>7179.833125</v>
      </c>
      <c r="X25" s="41">
        <v>2.69</v>
      </c>
      <c r="Y25" s="33">
        <v>2.69</v>
      </c>
      <c r="Z25" s="33">
        <v>0.99</v>
      </c>
      <c r="AA25" s="25">
        <f t="shared" si="5"/>
        <v>3.6631</v>
      </c>
      <c r="AB25" s="35">
        <v>1</v>
      </c>
      <c r="AC25" s="33">
        <v>0</v>
      </c>
      <c r="AD25" s="36">
        <v>0</v>
      </c>
      <c r="AE25" s="29">
        <f t="shared" si="6"/>
        <v>1</v>
      </c>
      <c r="AF25" s="34">
        <v>1.325</v>
      </c>
      <c r="AG25" s="31">
        <v>0.5</v>
      </c>
      <c r="AH25" s="37">
        <f t="shared" si="7"/>
        <v>46870.6836112142</v>
      </c>
      <c r="AI25" s="39"/>
      <c r="AK25" s="32">
        <v>39695</v>
      </c>
      <c r="AL25" s="27">
        <v>0.1447</v>
      </c>
      <c r="AM25" s="33">
        <v>1.25</v>
      </c>
      <c r="AN25" s="33">
        <v>0</v>
      </c>
      <c r="AO25" s="22">
        <f t="shared" si="8"/>
        <v>7179.833125</v>
      </c>
      <c r="AP25" s="41">
        <v>2.69</v>
      </c>
      <c r="AQ25" s="33">
        <v>2.97</v>
      </c>
      <c r="AR25" s="33">
        <v>0.99</v>
      </c>
      <c r="AS25" s="25">
        <f t="shared" si="9"/>
        <v>3.9403</v>
      </c>
      <c r="AT25" s="35">
        <v>1</v>
      </c>
      <c r="AU25" s="33">
        <v>0</v>
      </c>
      <c r="AV25" s="36">
        <v>0</v>
      </c>
      <c r="AW25" s="29">
        <f t="shared" si="10"/>
        <v>1</v>
      </c>
      <c r="AX25" s="34">
        <v>1.325</v>
      </c>
      <c r="AY25" s="31">
        <v>0.5</v>
      </c>
      <c r="AZ25" s="37">
        <f t="shared" si="11"/>
        <v>50417.5574331214</v>
      </c>
      <c r="BA25" s="39"/>
    </row>
    <row r="26" customHeight="1" spans="1:53">
      <c r="A26" s="32">
        <v>39695</v>
      </c>
      <c r="B26" s="27">
        <v>0.1447</v>
      </c>
      <c r="C26" s="33">
        <v>1.1</v>
      </c>
      <c r="D26" s="33">
        <v>0</v>
      </c>
      <c r="E26" s="22">
        <f t="shared" si="0"/>
        <v>6318.25315</v>
      </c>
      <c r="F26" s="41">
        <v>2.69</v>
      </c>
      <c r="G26" s="33">
        <v>2.69</v>
      </c>
      <c r="H26" s="33">
        <v>0.99</v>
      </c>
      <c r="I26" s="25">
        <f t="shared" si="1"/>
        <v>3.6631</v>
      </c>
      <c r="J26" s="35">
        <v>1</v>
      </c>
      <c r="K26" s="33">
        <v>0</v>
      </c>
      <c r="L26" s="36">
        <v>0</v>
      </c>
      <c r="M26" s="29">
        <f t="shared" si="2"/>
        <v>1</v>
      </c>
      <c r="N26" s="34">
        <v>1.325</v>
      </c>
      <c r="O26" s="31">
        <v>0.5</v>
      </c>
      <c r="P26" s="37">
        <f t="shared" si="3"/>
        <v>41246.2015778685</v>
      </c>
      <c r="Q26" s="39"/>
      <c r="S26" s="32">
        <v>39695</v>
      </c>
      <c r="T26" s="27">
        <v>0.1447</v>
      </c>
      <c r="U26" s="33">
        <v>1.25</v>
      </c>
      <c r="V26" s="33">
        <v>0</v>
      </c>
      <c r="W26" s="22">
        <f t="shared" si="4"/>
        <v>7179.833125</v>
      </c>
      <c r="X26" s="41">
        <v>2.69</v>
      </c>
      <c r="Y26" s="33">
        <v>2.69</v>
      </c>
      <c r="Z26" s="33">
        <v>0.99</v>
      </c>
      <c r="AA26" s="25">
        <f t="shared" si="5"/>
        <v>3.6631</v>
      </c>
      <c r="AB26" s="35">
        <v>1</v>
      </c>
      <c r="AC26" s="33">
        <v>0</v>
      </c>
      <c r="AD26" s="36">
        <v>0</v>
      </c>
      <c r="AE26" s="29">
        <f t="shared" si="6"/>
        <v>1</v>
      </c>
      <c r="AF26" s="34">
        <v>1.325</v>
      </c>
      <c r="AG26" s="31">
        <v>0.5</v>
      </c>
      <c r="AH26" s="37">
        <f t="shared" si="7"/>
        <v>46870.6836112142</v>
      </c>
      <c r="AI26" s="39"/>
      <c r="AK26" s="32">
        <v>39695</v>
      </c>
      <c r="AL26" s="27">
        <v>0.1447</v>
      </c>
      <c r="AM26" s="33">
        <v>1.25</v>
      </c>
      <c r="AN26" s="33">
        <v>0</v>
      </c>
      <c r="AO26" s="22">
        <f t="shared" si="8"/>
        <v>7179.833125</v>
      </c>
      <c r="AP26" s="41">
        <v>2.69</v>
      </c>
      <c r="AQ26" s="33">
        <v>2.97</v>
      </c>
      <c r="AR26" s="33">
        <v>0.99</v>
      </c>
      <c r="AS26" s="25">
        <f t="shared" si="9"/>
        <v>3.9403</v>
      </c>
      <c r="AT26" s="35">
        <v>1</v>
      </c>
      <c r="AU26" s="33">
        <v>0</v>
      </c>
      <c r="AV26" s="36">
        <v>0</v>
      </c>
      <c r="AW26" s="29">
        <f t="shared" si="10"/>
        <v>1</v>
      </c>
      <c r="AX26" s="34">
        <v>1.325</v>
      </c>
      <c r="AY26" s="31">
        <v>0.5</v>
      </c>
      <c r="AZ26" s="37">
        <f t="shared" si="11"/>
        <v>50417.5574331214</v>
      </c>
      <c r="BA26" s="39"/>
    </row>
    <row r="27" customHeight="1" spans="1:53">
      <c r="A27" s="32">
        <v>39695</v>
      </c>
      <c r="B27" s="27">
        <v>0.1447</v>
      </c>
      <c r="C27" s="33">
        <v>1.1</v>
      </c>
      <c r="D27" s="33">
        <v>0</v>
      </c>
      <c r="E27" s="22">
        <f t="shared" si="0"/>
        <v>6318.25315</v>
      </c>
      <c r="F27" s="41">
        <v>2.69</v>
      </c>
      <c r="G27" s="33">
        <v>2.69</v>
      </c>
      <c r="H27" s="33">
        <v>0.99</v>
      </c>
      <c r="I27" s="25">
        <f t="shared" si="1"/>
        <v>3.6631</v>
      </c>
      <c r="J27" s="35">
        <v>1</v>
      </c>
      <c r="K27" s="33">
        <v>0</v>
      </c>
      <c r="L27" s="36">
        <v>0</v>
      </c>
      <c r="M27" s="29">
        <f t="shared" si="2"/>
        <v>1</v>
      </c>
      <c r="N27" s="34">
        <v>1.325</v>
      </c>
      <c r="O27" s="31">
        <v>0.5</v>
      </c>
      <c r="P27" s="37">
        <f t="shared" si="3"/>
        <v>41246.2015778685</v>
      </c>
      <c r="Q27" s="39"/>
      <c r="S27" s="32">
        <v>39695</v>
      </c>
      <c r="T27" s="27">
        <v>0.1447</v>
      </c>
      <c r="U27" s="33">
        <v>1.25</v>
      </c>
      <c r="V27" s="33">
        <v>0</v>
      </c>
      <c r="W27" s="22">
        <f t="shared" si="4"/>
        <v>7179.833125</v>
      </c>
      <c r="X27" s="41">
        <v>2.69</v>
      </c>
      <c r="Y27" s="33">
        <v>2.69</v>
      </c>
      <c r="Z27" s="33">
        <v>0.99</v>
      </c>
      <c r="AA27" s="25">
        <f t="shared" si="5"/>
        <v>3.6631</v>
      </c>
      <c r="AB27" s="35">
        <v>1</v>
      </c>
      <c r="AC27" s="33">
        <v>0</v>
      </c>
      <c r="AD27" s="36">
        <v>0</v>
      </c>
      <c r="AE27" s="29">
        <f t="shared" si="6"/>
        <v>1</v>
      </c>
      <c r="AF27" s="34">
        <v>1.325</v>
      </c>
      <c r="AG27" s="31">
        <v>0.5</v>
      </c>
      <c r="AH27" s="37">
        <f t="shared" si="7"/>
        <v>46870.6836112142</v>
      </c>
      <c r="AI27" s="39"/>
      <c r="AK27" s="32">
        <v>39695</v>
      </c>
      <c r="AL27" s="27">
        <v>0.1447</v>
      </c>
      <c r="AM27" s="33">
        <v>1.25</v>
      </c>
      <c r="AN27" s="33">
        <v>0</v>
      </c>
      <c r="AO27" s="22">
        <f t="shared" si="8"/>
        <v>7179.833125</v>
      </c>
      <c r="AP27" s="41">
        <v>2.69</v>
      </c>
      <c r="AQ27" s="33">
        <v>2.97</v>
      </c>
      <c r="AR27" s="33">
        <v>0.99</v>
      </c>
      <c r="AS27" s="25">
        <f t="shared" si="9"/>
        <v>3.9403</v>
      </c>
      <c r="AT27" s="35">
        <v>1</v>
      </c>
      <c r="AU27" s="33">
        <v>0</v>
      </c>
      <c r="AV27" s="36">
        <v>0</v>
      </c>
      <c r="AW27" s="29">
        <f t="shared" si="10"/>
        <v>1</v>
      </c>
      <c r="AX27" s="34">
        <v>1.325</v>
      </c>
      <c r="AY27" s="31">
        <v>0.5</v>
      </c>
      <c r="AZ27" s="37">
        <f t="shared" si="11"/>
        <v>50417.5574331214</v>
      </c>
      <c r="BA27" s="39"/>
    </row>
    <row r="28" customHeight="1" spans="1:53">
      <c r="A28" s="32">
        <v>39695</v>
      </c>
      <c r="B28" s="42">
        <v>0.2316</v>
      </c>
      <c r="C28" s="33">
        <v>1</v>
      </c>
      <c r="D28" s="33">
        <v>0</v>
      </c>
      <c r="E28" s="22">
        <f t="shared" si="0"/>
        <v>9193.362</v>
      </c>
      <c r="F28" s="35">
        <f>3.29-0.42</f>
        <v>2.87</v>
      </c>
      <c r="G28" s="33">
        <v>2.69</v>
      </c>
      <c r="H28" s="33">
        <v>0.99</v>
      </c>
      <c r="I28" s="25">
        <f t="shared" si="1"/>
        <v>3.6631</v>
      </c>
      <c r="J28" s="35">
        <v>1</v>
      </c>
      <c r="K28" s="33">
        <v>0</v>
      </c>
      <c r="L28" s="36">
        <v>0</v>
      </c>
      <c r="M28" s="29">
        <f t="shared" si="2"/>
        <v>1</v>
      </c>
      <c r="N28" s="34">
        <v>1.325</v>
      </c>
      <c r="O28" s="31">
        <v>0.5</v>
      </c>
      <c r="P28" s="37">
        <f t="shared" si="3"/>
        <v>64031.0930311505</v>
      </c>
      <c r="Q28" s="39"/>
      <c r="S28" s="32">
        <v>39695</v>
      </c>
      <c r="T28" s="42">
        <v>0.2316</v>
      </c>
      <c r="U28" s="33">
        <v>1</v>
      </c>
      <c r="V28" s="33">
        <v>0</v>
      </c>
      <c r="W28" s="22">
        <f t="shared" si="4"/>
        <v>9193.362</v>
      </c>
      <c r="X28" s="35">
        <f>3.29-0.42</f>
        <v>2.87</v>
      </c>
      <c r="Y28" s="33">
        <v>2.69</v>
      </c>
      <c r="Z28" s="33">
        <v>0.99</v>
      </c>
      <c r="AA28" s="25">
        <f t="shared" si="5"/>
        <v>3.6631</v>
      </c>
      <c r="AB28" s="35">
        <v>1</v>
      </c>
      <c r="AC28" s="33">
        <v>0</v>
      </c>
      <c r="AD28" s="36">
        <v>0</v>
      </c>
      <c r="AE28" s="29">
        <f t="shared" si="6"/>
        <v>1</v>
      </c>
      <c r="AF28" s="34">
        <v>1.325</v>
      </c>
      <c r="AG28" s="31">
        <v>0.5</v>
      </c>
      <c r="AH28" s="37">
        <f t="shared" si="7"/>
        <v>64031.0930311505</v>
      </c>
      <c r="AI28" s="39"/>
      <c r="AK28" s="32">
        <v>39695</v>
      </c>
      <c r="AL28" s="42">
        <v>0.2316</v>
      </c>
      <c r="AM28" s="33">
        <v>1</v>
      </c>
      <c r="AN28" s="33">
        <v>0</v>
      </c>
      <c r="AO28" s="22">
        <f t="shared" si="8"/>
        <v>9193.362</v>
      </c>
      <c r="AP28" s="35">
        <f>3.29-0.42</f>
        <v>2.87</v>
      </c>
      <c r="AQ28" s="33">
        <v>2.69</v>
      </c>
      <c r="AR28" s="33">
        <v>0.99</v>
      </c>
      <c r="AS28" s="25">
        <f t="shared" si="9"/>
        <v>3.6631</v>
      </c>
      <c r="AT28" s="35">
        <v>1</v>
      </c>
      <c r="AU28" s="33">
        <v>0</v>
      </c>
      <c r="AV28" s="36">
        <v>0</v>
      </c>
      <c r="AW28" s="29">
        <f t="shared" si="10"/>
        <v>1</v>
      </c>
      <c r="AX28" s="34">
        <v>1.325</v>
      </c>
      <c r="AY28" s="31">
        <v>0.5</v>
      </c>
      <c r="AZ28" s="37">
        <f t="shared" si="11"/>
        <v>64031.0930311505</v>
      </c>
      <c r="BA28" s="39"/>
    </row>
    <row r="29" customHeight="1" spans="1:53">
      <c r="A29" s="32">
        <v>39695</v>
      </c>
      <c r="B29" s="42">
        <v>0.401</v>
      </c>
      <c r="C29" s="33">
        <v>1</v>
      </c>
      <c r="D29" s="33">
        <v>0</v>
      </c>
      <c r="E29" s="22">
        <f t="shared" si="0"/>
        <v>15917.695</v>
      </c>
      <c r="F29" s="35">
        <v>2.87</v>
      </c>
      <c r="G29" s="33">
        <v>2.69</v>
      </c>
      <c r="H29" s="33">
        <v>0.99</v>
      </c>
      <c r="I29" s="25">
        <f t="shared" si="1"/>
        <v>3.6631</v>
      </c>
      <c r="J29" s="35">
        <v>1</v>
      </c>
      <c r="K29" s="33">
        <v>0</v>
      </c>
      <c r="L29" s="36">
        <v>0</v>
      </c>
      <c r="M29" s="29">
        <f t="shared" si="2"/>
        <v>1</v>
      </c>
      <c r="N29" s="34">
        <v>1.325</v>
      </c>
      <c r="O29" s="31">
        <v>0.5</v>
      </c>
      <c r="P29" s="37">
        <f t="shared" si="3"/>
        <v>110865.579902812</v>
      </c>
      <c r="Q29" s="39"/>
      <c r="S29" s="32">
        <v>39695</v>
      </c>
      <c r="T29" s="42">
        <v>0.401</v>
      </c>
      <c r="U29" s="33">
        <v>1</v>
      </c>
      <c r="V29" s="33">
        <v>0</v>
      </c>
      <c r="W29" s="22">
        <f t="shared" si="4"/>
        <v>15917.695</v>
      </c>
      <c r="X29" s="35">
        <v>2.87</v>
      </c>
      <c r="Y29" s="33">
        <v>2.69</v>
      </c>
      <c r="Z29" s="33">
        <v>0.99</v>
      </c>
      <c r="AA29" s="25">
        <f t="shared" si="5"/>
        <v>3.6631</v>
      </c>
      <c r="AB29" s="35">
        <v>1</v>
      </c>
      <c r="AC29" s="33">
        <v>0</v>
      </c>
      <c r="AD29" s="36">
        <v>0</v>
      </c>
      <c r="AE29" s="29">
        <f t="shared" si="6"/>
        <v>1</v>
      </c>
      <c r="AF29" s="34">
        <v>1.325</v>
      </c>
      <c r="AG29" s="31">
        <v>0.5</v>
      </c>
      <c r="AH29" s="37">
        <f t="shared" si="7"/>
        <v>110865.579902812</v>
      </c>
      <c r="AI29" s="39"/>
      <c r="AK29" s="32">
        <v>39695</v>
      </c>
      <c r="AL29" s="42">
        <v>0.401</v>
      </c>
      <c r="AM29" s="33">
        <v>1</v>
      </c>
      <c r="AN29" s="33">
        <v>0</v>
      </c>
      <c r="AO29" s="22">
        <f t="shared" si="8"/>
        <v>15917.695</v>
      </c>
      <c r="AP29" s="35">
        <v>2.87</v>
      </c>
      <c r="AQ29" s="33">
        <v>2.69</v>
      </c>
      <c r="AR29" s="33">
        <v>0.99</v>
      </c>
      <c r="AS29" s="25">
        <f t="shared" si="9"/>
        <v>3.6631</v>
      </c>
      <c r="AT29" s="35">
        <v>1</v>
      </c>
      <c r="AU29" s="33">
        <v>0</v>
      </c>
      <c r="AV29" s="36">
        <v>0</v>
      </c>
      <c r="AW29" s="29">
        <f t="shared" si="10"/>
        <v>1</v>
      </c>
      <c r="AX29" s="34">
        <v>1.325</v>
      </c>
      <c r="AY29" s="31">
        <v>0.5</v>
      </c>
      <c r="AZ29" s="37">
        <f t="shared" si="11"/>
        <v>110865.579902812</v>
      </c>
      <c r="BA29" s="39"/>
    </row>
    <row r="30" customHeight="1" spans="1:53">
      <c r="A30" s="32">
        <v>39695</v>
      </c>
      <c r="B30" s="42">
        <v>0.1639</v>
      </c>
      <c r="C30" s="33">
        <v>1</v>
      </c>
      <c r="D30" s="33">
        <v>0</v>
      </c>
      <c r="E30" s="22">
        <f t="shared" si="0"/>
        <v>6506.0105</v>
      </c>
      <c r="F30" s="35">
        <v>2.87</v>
      </c>
      <c r="G30" s="33">
        <v>2.69</v>
      </c>
      <c r="H30" s="33">
        <v>0.99</v>
      </c>
      <c r="I30" s="25">
        <f t="shared" si="1"/>
        <v>3.6631</v>
      </c>
      <c r="J30" s="35">
        <v>1</v>
      </c>
      <c r="K30" s="33">
        <v>0</v>
      </c>
      <c r="L30" s="36">
        <v>0</v>
      </c>
      <c r="M30" s="29">
        <f t="shared" si="2"/>
        <v>1</v>
      </c>
      <c r="N30" s="34">
        <v>1.325</v>
      </c>
      <c r="O30" s="31">
        <v>0.5</v>
      </c>
      <c r="P30" s="37">
        <f t="shared" si="3"/>
        <v>45313.886648556</v>
      </c>
      <c r="Q30" s="39"/>
      <c r="S30" s="32">
        <v>39695</v>
      </c>
      <c r="T30" s="42">
        <v>0.1639</v>
      </c>
      <c r="U30" s="33">
        <v>1</v>
      </c>
      <c r="V30" s="33">
        <v>0</v>
      </c>
      <c r="W30" s="22">
        <f t="shared" si="4"/>
        <v>6506.0105</v>
      </c>
      <c r="X30" s="35">
        <v>2.87</v>
      </c>
      <c r="Y30" s="33">
        <v>2.69</v>
      </c>
      <c r="Z30" s="33">
        <v>0.99</v>
      </c>
      <c r="AA30" s="25">
        <f t="shared" si="5"/>
        <v>3.6631</v>
      </c>
      <c r="AB30" s="35">
        <v>1</v>
      </c>
      <c r="AC30" s="33">
        <v>0</v>
      </c>
      <c r="AD30" s="36">
        <v>0</v>
      </c>
      <c r="AE30" s="29">
        <f t="shared" si="6"/>
        <v>1</v>
      </c>
      <c r="AF30" s="34">
        <v>1.325</v>
      </c>
      <c r="AG30" s="31">
        <v>0.5</v>
      </c>
      <c r="AH30" s="37">
        <f t="shared" si="7"/>
        <v>45313.886648556</v>
      </c>
      <c r="AI30" s="39"/>
      <c r="AK30" s="32">
        <v>39695</v>
      </c>
      <c r="AL30" s="42">
        <v>0.1639</v>
      </c>
      <c r="AM30" s="33">
        <v>1</v>
      </c>
      <c r="AN30" s="33">
        <v>0</v>
      </c>
      <c r="AO30" s="22">
        <f t="shared" si="8"/>
        <v>6506.0105</v>
      </c>
      <c r="AP30" s="35">
        <v>2.87</v>
      </c>
      <c r="AQ30" s="33">
        <v>2.69</v>
      </c>
      <c r="AR30" s="33">
        <v>0.99</v>
      </c>
      <c r="AS30" s="25">
        <f t="shared" si="9"/>
        <v>3.6631</v>
      </c>
      <c r="AT30" s="35">
        <v>1</v>
      </c>
      <c r="AU30" s="33">
        <v>0</v>
      </c>
      <c r="AV30" s="36">
        <v>0</v>
      </c>
      <c r="AW30" s="29">
        <f t="shared" si="10"/>
        <v>1</v>
      </c>
      <c r="AX30" s="34">
        <v>1.325</v>
      </c>
      <c r="AY30" s="31">
        <v>0.5</v>
      </c>
      <c r="AZ30" s="37">
        <f t="shared" si="11"/>
        <v>45313.886648556</v>
      </c>
      <c r="BA30" s="39"/>
    </row>
    <row r="31" customHeight="1" spans="1:53">
      <c r="A31" s="32">
        <v>39695</v>
      </c>
      <c r="B31" s="42">
        <v>0.1639</v>
      </c>
      <c r="C31" s="33">
        <v>1</v>
      </c>
      <c r="D31" s="33">
        <v>0</v>
      </c>
      <c r="E31" s="22">
        <f t="shared" si="0"/>
        <v>6506.0105</v>
      </c>
      <c r="F31" s="35">
        <v>2.87</v>
      </c>
      <c r="G31" s="33">
        <v>2.69</v>
      </c>
      <c r="H31" s="33">
        <v>0.99</v>
      </c>
      <c r="I31" s="25">
        <f t="shared" si="1"/>
        <v>3.6631</v>
      </c>
      <c r="J31" s="35">
        <v>1</v>
      </c>
      <c r="K31" s="33">
        <v>0</v>
      </c>
      <c r="L31" s="36">
        <v>0</v>
      </c>
      <c r="M31" s="29">
        <f t="shared" si="2"/>
        <v>1</v>
      </c>
      <c r="N31" s="34">
        <v>1.325</v>
      </c>
      <c r="O31" s="31">
        <v>0.5</v>
      </c>
      <c r="P31" s="37">
        <f t="shared" si="3"/>
        <v>45313.886648556</v>
      </c>
      <c r="Q31" s="39"/>
      <c r="S31" s="32">
        <v>39695</v>
      </c>
      <c r="T31" s="42">
        <v>0.1639</v>
      </c>
      <c r="U31" s="33">
        <v>1</v>
      </c>
      <c r="V31" s="33">
        <v>0</v>
      </c>
      <c r="W31" s="22">
        <f t="shared" si="4"/>
        <v>6506.0105</v>
      </c>
      <c r="X31" s="35">
        <v>2.87</v>
      </c>
      <c r="Y31" s="33">
        <v>2.69</v>
      </c>
      <c r="Z31" s="33">
        <v>0.99</v>
      </c>
      <c r="AA31" s="25">
        <f t="shared" si="5"/>
        <v>3.6631</v>
      </c>
      <c r="AB31" s="35">
        <v>1</v>
      </c>
      <c r="AC31" s="33">
        <v>0</v>
      </c>
      <c r="AD31" s="36">
        <v>0</v>
      </c>
      <c r="AE31" s="29">
        <f t="shared" si="6"/>
        <v>1</v>
      </c>
      <c r="AF31" s="34">
        <v>1.325</v>
      </c>
      <c r="AG31" s="31">
        <v>0.5</v>
      </c>
      <c r="AH31" s="37">
        <f t="shared" si="7"/>
        <v>45313.886648556</v>
      </c>
      <c r="AI31" s="39"/>
      <c r="AK31" s="32">
        <v>39695</v>
      </c>
      <c r="AL31" s="42">
        <v>0.1639</v>
      </c>
      <c r="AM31" s="33">
        <v>1</v>
      </c>
      <c r="AN31" s="33">
        <v>0</v>
      </c>
      <c r="AO31" s="22">
        <f t="shared" si="8"/>
        <v>6506.0105</v>
      </c>
      <c r="AP31" s="35">
        <v>2.87</v>
      </c>
      <c r="AQ31" s="33">
        <v>2.69</v>
      </c>
      <c r="AR31" s="33">
        <v>0.99</v>
      </c>
      <c r="AS31" s="25">
        <f t="shared" si="9"/>
        <v>3.6631</v>
      </c>
      <c r="AT31" s="35">
        <v>1</v>
      </c>
      <c r="AU31" s="33">
        <v>0</v>
      </c>
      <c r="AV31" s="36">
        <v>0</v>
      </c>
      <c r="AW31" s="29">
        <f t="shared" si="10"/>
        <v>1</v>
      </c>
      <c r="AX31" s="34">
        <v>1.325</v>
      </c>
      <c r="AY31" s="31">
        <v>0.5</v>
      </c>
      <c r="AZ31" s="37">
        <f t="shared" si="11"/>
        <v>45313.886648556</v>
      </c>
      <c r="BA31" s="39"/>
    </row>
    <row r="32" customHeight="1" spans="1:53">
      <c r="A32" s="43" t="s">
        <v>47</v>
      </c>
      <c r="B32" s="44"/>
      <c r="C32" s="44"/>
      <c r="D32" s="44"/>
      <c r="E32" s="44"/>
      <c r="F32" s="44"/>
      <c r="G32" s="44"/>
      <c r="H32" s="45">
        <f>SUM(P4:P31)</f>
        <v>1421031.41682891</v>
      </c>
      <c r="I32" s="46"/>
      <c r="J32" s="46"/>
      <c r="K32" s="46"/>
      <c r="L32" s="46"/>
      <c r="M32" s="46"/>
      <c r="N32" s="46"/>
      <c r="O32" s="46"/>
      <c r="P32" s="47"/>
      <c r="Q32" s="48"/>
      <c r="S32" s="43" t="s">
        <v>48</v>
      </c>
      <c r="T32" s="44"/>
      <c r="U32" s="44"/>
      <c r="V32" s="44"/>
      <c r="W32" s="44"/>
      <c r="X32" s="44"/>
      <c r="Y32" s="44"/>
      <c r="Z32" s="45">
        <f>SUM(AH4:AH31)</f>
        <v>1578600.54918316</v>
      </c>
      <c r="AA32" s="46"/>
      <c r="AB32" s="46"/>
      <c r="AC32" s="46"/>
      <c r="AD32" s="46"/>
      <c r="AE32" s="46"/>
      <c r="AF32" s="46"/>
      <c r="AG32" s="46"/>
      <c r="AH32" s="47"/>
      <c r="AI32" s="48"/>
      <c r="AK32" s="43" t="s">
        <v>49</v>
      </c>
      <c r="AL32" s="44"/>
      <c r="AM32" s="44"/>
      <c r="AN32" s="44"/>
      <c r="AO32" s="44"/>
      <c r="AP32" s="44"/>
      <c r="AQ32" s="44"/>
      <c r="AR32" s="45">
        <f>SUM(AZ4:AZ31)</f>
        <v>1677965.75781473</v>
      </c>
      <c r="AS32" s="46"/>
      <c r="AT32" s="46"/>
      <c r="AU32" s="46"/>
      <c r="AV32" s="46"/>
      <c r="AW32" s="46"/>
      <c r="AX32" s="46"/>
      <c r="AY32" s="46"/>
      <c r="AZ32" s="47"/>
      <c r="BA32" s="48"/>
    </row>
    <row r="33" customHeight="1" spans="1:53">
      <c r="A33" s="49"/>
      <c r="B33" s="49"/>
      <c r="C33" s="49"/>
      <c r="D33" s="49"/>
      <c r="E33" s="49"/>
      <c r="F33" s="49"/>
      <c r="G33" s="49"/>
      <c r="H33" s="50"/>
      <c r="I33" s="51"/>
      <c r="J33" s="51"/>
      <c r="K33" s="51"/>
      <c r="L33" s="51"/>
      <c r="M33" s="51"/>
      <c r="N33" s="51"/>
      <c r="O33" s="51"/>
      <c r="P33" s="51"/>
      <c r="Q33" s="48"/>
      <c r="S33" s="49"/>
      <c r="T33" s="49"/>
      <c r="U33" s="49"/>
      <c r="V33" s="49"/>
      <c r="W33" s="49"/>
      <c r="X33" s="49"/>
      <c r="Y33" s="49"/>
      <c r="Z33" s="50"/>
      <c r="AA33" s="51"/>
      <c r="AB33" s="51"/>
      <c r="AC33" s="51"/>
      <c r="AD33" s="51"/>
      <c r="AE33" s="51"/>
      <c r="AF33" s="51"/>
      <c r="AG33" s="51"/>
      <c r="AH33" s="51"/>
      <c r="AI33" s="48"/>
      <c r="AK33" s="49"/>
      <c r="AL33" s="49"/>
      <c r="AM33" s="49"/>
      <c r="AN33" s="49"/>
      <c r="AO33" s="49"/>
      <c r="AP33" s="49"/>
      <c r="AQ33" s="49"/>
      <c r="AR33" s="50"/>
      <c r="AS33" s="51"/>
      <c r="AT33" s="51"/>
      <c r="AU33" s="51"/>
      <c r="AV33" s="51"/>
      <c r="AW33" s="51"/>
      <c r="AX33" s="51"/>
      <c r="AY33" s="51"/>
      <c r="AZ33" s="51"/>
      <c r="BA33" s="48"/>
    </row>
    <row r="34" customHeight="1" spans="1:53">
      <c r="A34" s="49"/>
      <c r="B34" s="49"/>
      <c r="C34" s="49"/>
      <c r="D34" s="49"/>
      <c r="E34" s="49"/>
      <c r="F34" s="49"/>
      <c r="G34" s="49"/>
      <c r="H34" s="52"/>
      <c r="I34" s="53"/>
      <c r="J34" s="53"/>
      <c r="K34" s="53"/>
      <c r="L34" s="53"/>
      <c r="M34" s="53"/>
      <c r="N34" s="53"/>
      <c r="O34" s="53"/>
      <c r="P34" s="53"/>
      <c r="Q34" s="54"/>
      <c r="S34" s="49"/>
      <c r="T34" s="49"/>
      <c r="U34" s="49"/>
      <c r="V34" s="49"/>
      <c r="W34" s="49"/>
      <c r="X34" s="49"/>
      <c r="Y34" s="49"/>
      <c r="Z34" s="52"/>
      <c r="AA34" s="53"/>
      <c r="AB34" s="53"/>
      <c r="AC34" s="53"/>
      <c r="AD34" s="53"/>
      <c r="AE34" s="53"/>
      <c r="AF34" s="53"/>
      <c r="AG34" s="53"/>
      <c r="AH34" s="53"/>
      <c r="AI34" s="54"/>
      <c r="AK34" s="49"/>
      <c r="AL34" s="49"/>
      <c r="AM34" s="49"/>
      <c r="AN34" s="49"/>
      <c r="AO34" s="49"/>
      <c r="AP34" s="49"/>
      <c r="AQ34" s="49"/>
      <c r="AR34" s="52"/>
      <c r="AS34" s="53"/>
      <c r="AT34" s="53"/>
      <c r="AU34" s="53"/>
      <c r="AV34" s="53"/>
      <c r="AW34" s="53"/>
      <c r="AX34" s="53"/>
      <c r="AY34" s="53"/>
      <c r="AZ34" s="53"/>
      <c r="BA34" s="54"/>
    </row>
    <row r="36" customHeight="1" spans="1:53">
      <c r="A36" s="2" t="s">
        <v>13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4"/>
      <c r="Q36" s="5"/>
    </row>
    <row r="37" customHeight="1" spans="1:53">
      <c r="A37" s="6" t="s">
        <v>14</v>
      </c>
      <c r="B37" s="7"/>
      <c r="C37" s="7"/>
      <c r="D37" s="7"/>
      <c r="E37" s="8"/>
      <c r="F37" s="9" t="s">
        <v>15</v>
      </c>
      <c r="G37" s="10"/>
      <c r="H37" s="10"/>
      <c r="I37" s="11"/>
      <c r="J37" s="12" t="s">
        <v>16</v>
      </c>
      <c r="K37" s="13"/>
      <c r="L37" s="14"/>
      <c r="M37" s="15"/>
      <c r="N37" s="16" t="s">
        <v>17</v>
      </c>
      <c r="O37" s="17"/>
      <c r="P37" s="18" t="s">
        <v>18</v>
      </c>
      <c r="Q37" s="19" t="s">
        <v>19</v>
      </c>
    </row>
    <row r="38" customHeight="1" spans="1:53">
      <c r="A38" s="20" t="s">
        <v>20</v>
      </c>
      <c r="B38" s="21" t="s">
        <v>21</v>
      </c>
      <c r="C38" s="21" t="s">
        <v>22</v>
      </c>
      <c r="D38" s="21" t="s">
        <v>23</v>
      </c>
      <c r="E38" s="22" t="s">
        <v>14</v>
      </c>
      <c r="F38" s="23" t="s">
        <v>24</v>
      </c>
      <c r="G38" s="24" t="s">
        <v>25</v>
      </c>
      <c r="H38" s="24" t="s">
        <v>26</v>
      </c>
      <c r="I38" s="25" t="s">
        <v>27</v>
      </c>
      <c r="J38" s="26" t="s">
        <v>28</v>
      </c>
      <c r="K38" s="27" t="s">
        <v>29</v>
      </c>
      <c r="L38" s="28" t="s">
        <v>30</v>
      </c>
      <c r="M38" s="29" t="s">
        <v>31</v>
      </c>
      <c r="N38" s="30" t="s">
        <v>32</v>
      </c>
      <c r="O38" s="31" t="s">
        <v>33</v>
      </c>
      <c r="P38" s="18"/>
      <c r="Q38" s="19"/>
    </row>
    <row r="39" customHeight="1" spans="1:53">
      <c r="A39" s="32">
        <v>37170</v>
      </c>
      <c r="B39" s="21">
        <v>0.058</v>
      </c>
      <c r="C39" s="33">
        <v>1.4</v>
      </c>
      <c r="D39" s="33">
        <v>0</v>
      </c>
      <c r="E39" s="22">
        <f t="shared" ref="E39:E69" si="12">A39*B39*C39+D39</f>
        <v>3018.204</v>
      </c>
      <c r="F39" s="34">
        <v>2.97</v>
      </c>
      <c r="G39" s="33">
        <v>1.54</v>
      </c>
      <c r="H39" s="33">
        <v>0.76</v>
      </c>
      <c r="I39" s="25">
        <f t="shared" ref="I39:I69" si="13">G39*H39+1</f>
        <v>2.1704</v>
      </c>
      <c r="J39" s="35">
        <v>1</v>
      </c>
      <c r="K39" s="33">
        <v>0</v>
      </c>
      <c r="L39" s="36">
        <v>0</v>
      </c>
      <c r="M39" s="29">
        <f t="shared" ref="M39:M69" si="14">1+2.78*K39/(K39+1400)+L39</f>
        <v>1</v>
      </c>
      <c r="N39" s="34">
        <v>1.325</v>
      </c>
      <c r="O39" s="31">
        <v>0.5</v>
      </c>
      <c r="P39" s="37">
        <f t="shared" ref="P39:P69" si="15">E39*F39*I39*J39*(M39)*N39*O39</f>
        <v>12889.3406881932</v>
      </c>
      <c r="Q39" s="38"/>
    </row>
    <row r="40" customHeight="1" spans="1:53">
      <c r="A40" s="32">
        <v>37170</v>
      </c>
      <c r="B40" s="21">
        <v>0.058</v>
      </c>
      <c r="C40" s="33">
        <v>1.4</v>
      </c>
      <c r="D40" s="33">
        <v>0</v>
      </c>
      <c r="E40" s="22">
        <f t="shared" si="12"/>
        <v>3018.204</v>
      </c>
      <c r="F40" s="34">
        <v>2.97</v>
      </c>
      <c r="G40" s="33">
        <v>1.54</v>
      </c>
      <c r="H40" s="33">
        <v>0.76</v>
      </c>
      <c r="I40" s="25">
        <f t="shared" si="13"/>
        <v>2.1704</v>
      </c>
      <c r="J40" s="35">
        <v>1</v>
      </c>
      <c r="K40" s="33">
        <v>0</v>
      </c>
      <c r="L40" s="36">
        <v>0</v>
      </c>
      <c r="M40" s="29">
        <f t="shared" si="14"/>
        <v>1</v>
      </c>
      <c r="N40" s="34">
        <v>1.325</v>
      </c>
      <c r="O40" s="31">
        <v>0.5</v>
      </c>
      <c r="P40" s="37">
        <f t="shared" si="15"/>
        <v>12889.3406881932</v>
      </c>
      <c r="Q40" s="39"/>
    </row>
    <row r="41" customHeight="1" spans="1:53">
      <c r="A41" s="32">
        <v>37170</v>
      </c>
      <c r="B41" s="21">
        <v>0.058</v>
      </c>
      <c r="C41" s="33">
        <v>1.4</v>
      </c>
      <c r="D41" s="33">
        <v>0</v>
      </c>
      <c r="E41" s="22">
        <f t="shared" si="12"/>
        <v>3018.204</v>
      </c>
      <c r="F41" s="34">
        <v>2.97</v>
      </c>
      <c r="G41" s="33">
        <v>1.54</v>
      </c>
      <c r="H41" s="33">
        <v>0.76</v>
      </c>
      <c r="I41" s="25">
        <f t="shared" si="13"/>
        <v>2.1704</v>
      </c>
      <c r="J41" s="35">
        <v>1</v>
      </c>
      <c r="K41" s="33">
        <v>0</v>
      </c>
      <c r="L41" s="36">
        <v>0</v>
      </c>
      <c r="M41" s="29">
        <f t="shared" si="14"/>
        <v>1</v>
      </c>
      <c r="N41" s="34">
        <v>1.325</v>
      </c>
      <c r="O41" s="31">
        <v>0.5</v>
      </c>
      <c r="P41" s="37">
        <f t="shared" si="15"/>
        <v>12889.3406881932</v>
      </c>
      <c r="Q41" s="39"/>
    </row>
    <row r="42" customHeight="1" spans="1:53">
      <c r="A42" s="32">
        <v>37170</v>
      </c>
      <c r="B42" s="21">
        <v>0.058</v>
      </c>
      <c r="C42" s="33">
        <v>1.4</v>
      </c>
      <c r="D42" s="33">
        <v>0</v>
      </c>
      <c r="E42" s="22">
        <f t="shared" si="12"/>
        <v>3018.204</v>
      </c>
      <c r="F42" s="34">
        <v>2.97</v>
      </c>
      <c r="G42" s="33">
        <v>1.54</v>
      </c>
      <c r="H42" s="33">
        <v>0.76</v>
      </c>
      <c r="I42" s="25">
        <f t="shared" si="13"/>
        <v>2.1704</v>
      </c>
      <c r="J42" s="35">
        <v>1</v>
      </c>
      <c r="K42" s="33">
        <v>0</v>
      </c>
      <c r="L42" s="36">
        <v>0</v>
      </c>
      <c r="M42" s="29">
        <f t="shared" si="14"/>
        <v>1</v>
      </c>
      <c r="N42" s="34">
        <v>1.325</v>
      </c>
      <c r="O42" s="31">
        <v>0.5</v>
      </c>
      <c r="P42" s="37">
        <f t="shared" si="15"/>
        <v>12889.3406881932</v>
      </c>
      <c r="Q42" s="39"/>
    </row>
    <row r="43" customHeight="1" spans="1:53">
      <c r="A43" s="32">
        <v>37170</v>
      </c>
      <c r="B43" s="21">
        <v>0.058</v>
      </c>
      <c r="C43" s="33">
        <v>1.4</v>
      </c>
      <c r="D43" s="33">
        <v>0</v>
      </c>
      <c r="E43" s="22">
        <f t="shared" si="12"/>
        <v>3018.204</v>
      </c>
      <c r="F43" s="34">
        <v>2.97</v>
      </c>
      <c r="G43" s="33">
        <v>1.54</v>
      </c>
      <c r="H43" s="33">
        <v>0.76</v>
      </c>
      <c r="I43" s="25">
        <f t="shared" si="13"/>
        <v>2.1704</v>
      </c>
      <c r="J43" s="35">
        <v>1</v>
      </c>
      <c r="K43" s="33">
        <v>0</v>
      </c>
      <c r="L43" s="36">
        <v>0</v>
      </c>
      <c r="M43" s="29">
        <f t="shared" si="14"/>
        <v>1</v>
      </c>
      <c r="N43" s="34">
        <v>1.325</v>
      </c>
      <c r="O43" s="31">
        <v>0.5</v>
      </c>
      <c r="P43" s="37">
        <f t="shared" si="15"/>
        <v>12889.3406881932</v>
      </c>
      <c r="Q43" s="39"/>
    </row>
    <row r="44" customHeight="1" spans="1:53">
      <c r="A44" s="32">
        <v>37170</v>
      </c>
      <c r="B44" s="21">
        <v>0.058</v>
      </c>
      <c r="C44" s="33">
        <v>1.4</v>
      </c>
      <c r="D44" s="33">
        <v>0</v>
      </c>
      <c r="E44" s="22">
        <f t="shared" si="12"/>
        <v>3018.204</v>
      </c>
      <c r="F44" s="34">
        <v>2.97</v>
      </c>
      <c r="G44" s="33">
        <v>1.54</v>
      </c>
      <c r="H44" s="33">
        <v>0.76</v>
      </c>
      <c r="I44" s="25">
        <f t="shared" si="13"/>
        <v>2.1704</v>
      </c>
      <c r="J44" s="35">
        <v>1</v>
      </c>
      <c r="K44" s="33">
        <v>0</v>
      </c>
      <c r="L44" s="36">
        <v>0</v>
      </c>
      <c r="M44" s="29">
        <f t="shared" si="14"/>
        <v>1</v>
      </c>
      <c r="N44" s="34">
        <v>1.325</v>
      </c>
      <c r="O44" s="31">
        <v>0.5</v>
      </c>
      <c r="P44" s="37">
        <f t="shared" si="15"/>
        <v>12889.3406881932</v>
      </c>
      <c r="Q44" s="39"/>
    </row>
    <row r="45" customHeight="1" spans="1:53">
      <c r="A45" s="32">
        <v>37170</v>
      </c>
      <c r="B45" s="21">
        <v>0.058</v>
      </c>
      <c r="C45" s="33">
        <v>1.4</v>
      </c>
      <c r="D45" s="33">
        <v>0</v>
      </c>
      <c r="E45" s="22">
        <f t="shared" si="12"/>
        <v>3018.204</v>
      </c>
      <c r="F45" s="34">
        <v>2.97</v>
      </c>
      <c r="G45" s="33">
        <v>1.54</v>
      </c>
      <c r="H45" s="33">
        <v>0.76</v>
      </c>
      <c r="I45" s="25">
        <f t="shared" si="13"/>
        <v>2.1704</v>
      </c>
      <c r="J45" s="35">
        <v>1</v>
      </c>
      <c r="K45" s="33">
        <v>0</v>
      </c>
      <c r="L45" s="36">
        <v>0</v>
      </c>
      <c r="M45" s="29">
        <f t="shared" si="14"/>
        <v>1</v>
      </c>
      <c r="N45" s="34">
        <v>1.325</v>
      </c>
      <c r="O45" s="31">
        <v>0.5</v>
      </c>
      <c r="P45" s="37">
        <f t="shared" si="15"/>
        <v>12889.3406881932</v>
      </c>
      <c r="Q45" s="39"/>
    </row>
    <row r="46" customHeight="1" spans="1:53">
      <c r="A46" s="32">
        <v>37170</v>
      </c>
      <c r="B46" s="21">
        <v>0.058</v>
      </c>
      <c r="C46" s="33">
        <v>1.4</v>
      </c>
      <c r="D46" s="33">
        <v>0</v>
      </c>
      <c r="E46" s="22">
        <f t="shared" si="12"/>
        <v>3018.204</v>
      </c>
      <c r="F46" s="34">
        <v>2.97</v>
      </c>
      <c r="G46" s="33">
        <v>1.54</v>
      </c>
      <c r="H46" s="33">
        <v>0.76</v>
      </c>
      <c r="I46" s="25">
        <f t="shared" si="13"/>
        <v>2.1704</v>
      </c>
      <c r="J46" s="35">
        <v>1</v>
      </c>
      <c r="K46" s="33">
        <v>0</v>
      </c>
      <c r="L46" s="36">
        <v>0</v>
      </c>
      <c r="M46" s="29">
        <f t="shared" si="14"/>
        <v>1</v>
      </c>
      <c r="N46" s="34">
        <v>1.325</v>
      </c>
      <c r="O46" s="31">
        <v>0.5</v>
      </c>
      <c r="P46" s="37">
        <f t="shared" si="15"/>
        <v>12889.3406881932</v>
      </c>
      <c r="Q46" s="39"/>
    </row>
    <row r="47" customHeight="1" spans="1:53">
      <c r="A47" s="32">
        <v>37170</v>
      </c>
      <c r="B47" s="21">
        <v>0.058</v>
      </c>
      <c r="C47" s="33">
        <v>1.4</v>
      </c>
      <c r="D47" s="33">
        <v>0</v>
      </c>
      <c r="E47" s="22">
        <f t="shared" si="12"/>
        <v>3018.204</v>
      </c>
      <c r="F47" s="34">
        <v>2.97</v>
      </c>
      <c r="G47" s="33">
        <v>1.54</v>
      </c>
      <c r="H47" s="33">
        <v>0.76</v>
      </c>
      <c r="I47" s="25">
        <f t="shared" si="13"/>
        <v>2.1704</v>
      </c>
      <c r="J47" s="35">
        <v>1</v>
      </c>
      <c r="K47" s="33">
        <v>0</v>
      </c>
      <c r="L47" s="36">
        <v>0</v>
      </c>
      <c r="M47" s="29">
        <f t="shared" si="14"/>
        <v>1</v>
      </c>
      <c r="N47" s="34">
        <v>1.325</v>
      </c>
      <c r="O47" s="31">
        <v>0.5</v>
      </c>
      <c r="P47" s="37">
        <f t="shared" si="15"/>
        <v>12889.3406881932</v>
      </c>
      <c r="Q47" s="39"/>
    </row>
    <row r="48" customHeight="1" spans="1:53">
      <c r="A48" s="32">
        <v>37170</v>
      </c>
      <c r="B48" s="21">
        <v>0.058</v>
      </c>
      <c r="C48" s="33">
        <v>1.4</v>
      </c>
      <c r="D48" s="33">
        <v>0</v>
      </c>
      <c r="E48" s="22">
        <f t="shared" si="12"/>
        <v>3018.204</v>
      </c>
      <c r="F48" s="34">
        <v>2.97</v>
      </c>
      <c r="G48" s="33">
        <v>1.54</v>
      </c>
      <c r="H48" s="33">
        <v>0.76</v>
      </c>
      <c r="I48" s="25">
        <f t="shared" si="13"/>
        <v>2.1704</v>
      </c>
      <c r="J48" s="35">
        <v>1</v>
      </c>
      <c r="K48" s="33">
        <v>0</v>
      </c>
      <c r="L48" s="36">
        <v>0</v>
      </c>
      <c r="M48" s="29">
        <f t="shared" si="14"/>
        <v>1</v>
      </c>
      <c r="N48" s="34">
        <v>1.325</v>
      </c>
      <c r="O48" s="31">
        <v>0.5</v>
      </c>
      <c r="P48" s="37">
        <f t="shared" si="15"/>
        <v>12889.3406881932</v>
      </c>
      <c r="Q48" s="39"/>
    </row>
    <row r="49" customHeight="1" spans="1:17">
      <c r="A49" s="32">
        <v>37170</v>
      </c>
      <c r="B49" s="21">
        <v>0.058</v>
      </c>
      <c r="C49" s="33">
        <v>1.4</v>
      </c>
      <c r="D49" s="33">
        <v>0</v>
      </c>
      <c r="E49" s="22">
        <f t="shared" si="12"/>
        <v>3018.204</v>
      </c>
      <c r="F49" s="34">
        <v>2.97</v>
      </c>
      <c r="G49" s="33">
        <v>1.54</v>
      </c>
      <c r="H49" s="33">
        <v>0.76</v>
      </c>
      <c r="I49" s="25">
        <f t="shared" si="13"/>
        <v>2.1704</v>
      </c>
      <c r="J49" s="35">
        <v>1</v>
      </c>
      <c r="K49" s="33">
        <v>0</v>
      </c>
      <c r="L49" s="36">
        <v>0</v>
      </c>
      <c r="M49" s="29">
        <f t="shared" si="14"/>
        <v>1</v>
      </c>
      <c r="N49" s="34">
        <v>1.325</v>
      </c>
      <c r="O49" s="31">
        <v>0.5</v>
      </c>
      <c r="P49" s="37">
        <f t="shared" si="15"/>
        <v>12889.3406881932</v>
      </c>
      <c r="Q49" s="39"/>
    </row>
    <row r="50" customHeight="1" spans="1:17">
      <c r="A50" s="32">
        <v>37170</v>
      </c>
      <c r="B50" s="21">
        <v>0.058</v>
      </c>
      <c r="C50" s="33">
        <v>1.4</v>
      </c>
      <c r="D50" s="33">
        <v>0</v>
      </c>
      <c r="E50" s="22">
        <f t="shared" si="12"/>
        <v>3018.204</v>
      </c>
      <c r="F50" s="34">
        <v>2.97</v>
      </c>
      <c r="G50" s="33">
        <v>1.54</v>
      </c>
      <c r="H50" s="33">
        <v>0.76</v>
      </c>
      <c r="I50" s="25">
        <f t="shared" si="13"/>
        <v>2.1704</v>
      </c>
      <c r="J50" s="35">
        <v>1</v>
      </c>
      <c r="K50" s="33">
        <v>0</v>
      </c>
      <c r="L50" s="36">
        <v>0</v>
      </c>
      <c r="M50" s="29">
        <f t="shared" si="14"/>
        <v>1</v>
      </c>
      <c r="N50" s="34">
        <v>1.325</v>
      </c>
      <c r="O50" s="31">
        <v>0.5</v>
      </c>
      <c r="P50" s="37">
        <f t="shared" si="15"/>
        <v>12889.3406881932</v>
      </c>
      <c r="Q50" s="39"/>
    </row>
    <row r="51" customHeight="1" spans="1:17">
      <c r="A51" s="32">
        <v>37170</v>
      </c>
      <c r="B51" s="42">
        <v>0.058</v>
      </c>
      <c r="C51" s="33">
        <v>1.4</v>
      </c>
      <c r="D51" s="33">
        <v>0</v>
      </c>
      <c r="E51" s="22">
        <f t="shared" si="12"/>
        <v>3018.204</v>
      </c>
      <c r="F51" s="55">
        <v>2.37</v>
      </c>
      <c r="G51" s="33">
        <v>1.54</v>
      </c>
      <c r="H51" s="33">
        <v>0.76</v>
      </c>
      <c r="I51" s="25">
        <f t="shared" si="13"/>
        <v>2.1704</v>
      </c>
      <c r="J51" s="35">
        <v>1</v>
      </c>
      <c r="K51" s="33">
        <v>0</v>
      </c>
      <c r="L51" s="36">
        <v>0</v>
      </c>
      <c r="M51" s="29">
        <f t="shared" si="14"/>
        <v>1</v>
      </c>
      <c r="N51" s="34">
        <v>1.325</v>
      </c>
      <c r="O51" s="31">
        <v>0.5</v>
      </c>
      <c r="P51" s="37">
        <f t="shared" si="15"/>
        <v>10285.4334784572</v>
      </c>
      <c r="Q51" s="39"/>
    </row>
    <row r="52" customHeight="1" spans="1:17">
      <c r="A52" s="32">
        <v>37170</v>
      </c>
      <c r="B52" s="42">
        <v>0.058</v>
      </c>
      <c r="C52" s="33">
        <v>1.4</v>
      </c>
      <c r="D52" s="33">
        <v>0</v>
      </c>
      <c r="E52" s="22">
        <f t="shared" si="12"/>
        <v>3018.204</v>
      </c>
      <c r="F52" s="55">
        <v>2.37</v>
      </c>
      <c r="G52" s="33">
        <v>1.54</v>
      </c>
      <c r="H52" s="33">
        <v>0.76</v>
      </c>
      <c r="I52" s="25">
        <f t="shared" si="13"/>
        <v>2.1704</v>
      </c>
      <c r="J52" s="35">
        <v>1</v>
      </c>
      <c r="K52" s="33">
        <v>0</v>
      </c>
      <c r="L52" s="36">
        <v>0</v>
      </c>
      <c r="M52" s="29">
        <f t="shared" si="14"/>
        <v>1</v>
      </c>
      <c r="N52" s="34">
        <v>1.325</v>
      </c>
      <c r="O52" s="31">
        <v>0.5</v>
      </c>
      <c r="P52" s="37">
        <f t="shared" si="15"/>
        <v>10285.4334784572</v>
      </c>
      <c r="Q52" s="39"/>
    </row>
    <row r="53" customHeight="1" spans="1:17">
      <c r="A53" s="32">
        <v>37170</v>
      </c>
      <c r="B53" s="42">
        <v>0.058</v>
      </c>
      <c r="C53" s="33">
        <v>1.4</v>
      </c>
      <c r="D53" s="33">
        <v>0</v>
      </c>
      <c r="E53" s="22">
        <f t="shared" si="12"/>
        <v>3018.204</v>
      </c>
      <c r="F53" s="55">
        <v>2.37</v>
      </c>
      <c r="G53" s="33">
        <v>1.54</v>
      </c>
      <c r="H53" s="33">
        <v>0.76</v>
      </c>
      <c r="I53" s="25">
        <f t="shared" si="13"/>
        <v>2.1704</v>
      </c>
      <c r="J53" s="35">
        <v>1</v>
      </c>
      <c r="K53" s="33">
        <v>0</v>
      </c>
      <c r="L53" s="36">
        <v>0</v>
      </c>
      <c r="M53" s="29">
        <f t="shared" si="14"/>
        <v>1</v>
      </c>
      <c r="N53" s="34">
        <v>1.325</v>
      </c>
      <c r="O53" s="31">
        <v>0.5</v>
      </c>
      <c r="P53" s="37">
        <f t="shared" si="15"/>
        <v>10285.4334784572</v>
      </c>
      <c r="Q53" s="39"/>
    </row>
    <row r="54" customHeight="1" spans="1:17">
      <c r="A54" s="32">
        <v>37170</v>
      </c>
      <c r="B54" s="42">
        <v>0.058</v>
      </c>
      <c r="C54" s="33">
        <v>1.4</v>
      </c>
      <c r="D54" s="33">
        <v>0</v>
      </c>
      <c r="E54" s="22">
        <f t="shared" si="12"/>
        <v>3018.204</v>
      </c>
      <c r="F54" s="55">
        <v>2.37</v>
      </c>
      <c r="G54" s="33">
        <v>1.54</v>
      </c>
      <c r="H54" s="33">
        <v>0.76</v>
      </c>
      <c r="I54" s="25">
        <f t="shared" si="13"/>
        <v>2.1704</v>
      </c>
      <c r="J54" s="35">
        <v>1</v>
      </c>
      <c r="K54" s="33">
        <v>0</v>
      </c>
      <c r="L54" s="36">
        <v>0</v>
      </c>
      <c r="M54" s="29">
        <f t="shared" si="14"/>
        <v>1</v>
      </c>
      <c r="N54" s="34">
        <v>1.325</v>
      </c>
      <c r="O54" s="31">
        <v>0.5</v>
      </c>
      <c r="P54" s="37">
        <f t="shared" si="15"/>
        <v>10285.4334784572</v>
      </c>
      <c r="Q54" s="39"/>
    </row>
    <row r="55" customHeight="1" spans="1:17">
      <c r="A55" s="32">
        <v>37170</v>
      </c>
      <c r="B55" s="42">
        <v>0.058</v>
      </c>
      <c r="C55" s="33">
        <v>1.4</v>
      </c>
      <c r="D55" s="33">
        <v>0</v>
      </c>
      <c r="E55" s="22">
        <f t="shared" si="12"/>
        <v>3018.204</v>
      </c>
      <c r="F55" s="55">
        <v>2.37</v>
      </c>
      <c r="G55" s="33">
        <v>1.54</v>
      </c>
      <c r="H55" s="33">
        <v>0.76</v>
      </c>
      <c r="I55" s="25">
        <f t="shared" si="13"/>
        <v>2.1704</v>
      </c>
      <c r="J55" s="35">
        <v>1</v>
      </c>
      <c r="K55" s="33">
        <v>0</v>
      </c>
      <c r="L55" s="36">
        <v>0</v>
      </c>
      <c r="M55" s="29">
        <f t="shared" si="14"/>
        <v>1</v>
      </c>
      <c r="N55" s="34">
        <v>1.325</v>
      </c>
      <c r="O55" s="31">
        <v>0.5</v>
      </c>
      <c r="P55" s="37">
        <f t="shared" si="15"/>
        <v>10285.4334784572</v>
      </c>
      <c r="Q55" s="39"/>
    </row>
    <row r="56" customHeight="1" spans="1:17">
      <c r="A56" s="32">
        <v>37170</v>
      </c>
      <c r="B56" s="42">
        <v>0.058</v>
      </c>
      <c r="C56" s="33">
        <v>1.4</v>
      </c>
      <c r="D56" s="33">
        <v>0</v>
      </c>
      <c r="E56" s="22">
        <f t="shared" si="12"/>
        <v>3018.204</v>
      </c>
      <c r="F56" s="55">
        <v>2.37</v>
      </c>
      <c r="G56" s="33">
        <v>1.54</v>
      </c>
      <c r="H56" s="33">
        <v>0.76</v>
      </c>
      <c r="I56" s="25">
        <f t="shared" si="13"/>
        <v>2.1704</v>
      </c>
      <c r="J56" s="35">
        <v>1</v>
      </c>
      <c r="K56" s="33">
        <v>0</v>
      </c>
      <c r="L56" s="36">
        <v>0</v>
      </c>
      <c r="M56" s="29">
        <f t="shared" si="14"/>
        <v>1</v>
      </c>
      <c r="N56" s="34">
        <v>1.325</v>
      </c>
      <c r="O56" s="31">
        <v>0.5</v>
      </c>
      <c r="P56" s="37">
        <f t="shared" si="15"/>
        <v>10285.4334784572</v>
      </c>
      <c r="Q56" s="39"/>
    </row>
    <row r="57" customHeight="1" spans="1:17">
      <c r="A57" s="32">
        <v>37170</v>
      </c>
      <c r="B57" s="21">
        <v>0.107</v>
      </c>
      <c r="C57" s="33">
        <v>1.4</v>
      </c>
      <c r="D57" s="33">
        <v>0</v>
      </c>
      <c r="E57" s="22">
        <f t="shared" si="12"/>
        <v>5568.066</v>
      </c>
      <c r="F57" s="34">
        <v>2.97</v>
      </c>
      <c r="G57" s="33">
        <v>1.54</v>
      </c>
      <c r="H57" s="33">
        <v>0.76</v>
      </c>
      <c r="I57" s="25">
        <f t="shared" si="13"/>
        <v>2.1704</v>
      </c>
      <c r="J57" s="35">
        <v>1</v>
      </c>
      <c r="K57" s="33">
        <v>0</v>
      </c>
      <c r="L57" s="36">
        <v>0</v>
      </c>
      <c r="M57" s="29">
        <f t="shared" si="14"/>
        <v>1</v>
      </c>
      <c r="N57" s="34">
        <v>1.325</v>
      </c>
      <c r="O57" s="31">
        <v>0.5</v>
      </c>
      <c r="P57" s="37">
        <f t="shared" si="15"/>
        <v>23778.6112695978</v>
      </c>
      <c r="Q57" s="39"/>
    </row>
    <row r="58" customHeight="1" spans="1:17">
      <c r="A58" s="32">
        <v>37170</v>
      </c>
      <c r="B58" s="21">
        <v>0.107</v>
      </c>
      <c r="C58" s="33">
        <v>1.4</v>
      </c>
      <c r="D58" s="33">
        <v>0</v>
      </c>
      <c r="E58" s="22">
        <f t="shared" si="12"/>
        <v>5568.066</v>
      </c>
      <c r="F58" s="34">
        <v>2.97</v>
      </c>
      <c r="G58" s="33">
        <v>1.54</v>
      </c>
      <c r="H58" s="33">
        <v>0.76</v>
      </c>
      <c r="I58" s="25">
        <f t="shared" si="13"/>
        <v>2.1704</v>
      </c>
      <c r="J58" s="35">
        <v>1</v>
      </c>
      <c r="K58" s="33">
        <v>0</v>
      </c>
      <c r="L58" s="36">
        <v>0</v>
      </c>
      <c r="M58" s="29">
        <f t="shared" si="14"/>
        <v>1</v>
      </c>
      <c r="N58" s="34">
        <v>1.325</v>
      </c>
      <c r="O58" s="31">
        <v>0.5</v>
      </c>
      <c r="P58" s="37">
        <f t="shared" si="15"/>
        <v>23778.6112695978</v>
      </c>
      <c r="Q58" s="39"/>
    </row>
    <row r="59" customHeight="1" spans="1:17">
      <c r="A59" s="32">
        <v>37170</v>
      </c>
      <c r="B59" s="21">
        <v>0.107</v>
      </c>
      <c r="C59" s="33">
        <v>1.4</v>
      </c>
      <c r="D59" s="33">
        <v>0</v>
      </c>
      <c r="E59" s="22">
        <f t="shared" si="12"/>
        <v>5568.066</v>
      </c>
      <c r="F59" s="34">
        <v>2.97</v>
      </c>
      <c r="G59" s="33">
        <v>1.54</v>
      </c>
      <c r="H59" s="33">
        <v>0.76</v>
      </c>
      <c r="I59" s="25">
        <f t="shared" si="13"/>
        <v>2.1704</v>
      </c>
      <c r="J59" s="35">
        <v>1</v>
      </c>
      <c r="K59" s="33">
        <v>0</v>
      </c>
      <c r="L59" s="36">
        <v>0</v>
      </c>
      <c r="M59" s="29">
        <f t="shared" si="14"/>
        <v>1</v>
      </c>
      <c r="N59" s="34">
        <v>1.325</v>
      </c>
      <c r="O59" s="31">
        <v>0.5</v>
      </c>
      <c r="P59" s="37">
        <f t="shared" si="15"/>
        <v>23778.6112695978</v>
      </c>
      <c r="Q59" s="39"/>
    </row>
    <row r="60" customHeight="1" spans="1:17">
      <c r="A60" s="32">
        <v>37170</v>
      </c>
      <c r="B60" s="21">
        <v>0.107</v>
      </c>
      <c r="C60" s="33">
        <v>1.4</v>
      </c>
      <c r="D60" s="33">
        <v>0</v>
      </c>
      <c r="E60" s="22">
        <f t="shared" si="12"/>
        <v>5568.066</v>
      </c>
      <c r="F60" s="34">
        <v>2.97</v>
      </c>
      <c r="G60" s="33">
        <v>1.54</v>
      </c>
      <c r="H60" s="33">
        <v>0.76</v>
      </c>
      <c r="I60" s="25">
        <f t="shared" si="13"/>
        <v>2.1704</v>
      </c>
      <c r="J60" s="35">
        <v>1</v>
      </c>
      <c r="K60" s="33">
        <v>0</v>
      </c>
      <c r="L60" s="36">
        <v>0</v>
      </c>
      <c r="M60" s="29">
        <f t="shared" si="14"/>
        <v>1</v>
      </c>
      <c r="N60" s="34">
        <v>1.325</v>
      </c>
      <c r="O60" s="31">
        <v>0.5</v>
      </c>
      <c r="P60" s="37">
        <f t="shared" si="15"/>
        <v>23778.6112695978</v>
      </c>
      <c r="Q60" s="39"/>
    </row>
    <row r="61" customHeight="1" spans="1:17">
      <c r="A61" s="32">
        <v>37170</v>
      </c>
      <c r="B61" s="21">
        <v>0.107</v>
      </c>
      <c r="C61" s="33">
        <v>1.4</v>
      </c>
      <c r="D61" s="33">
        <v>0</v>
      </c>
      <c r="E61" s="22">
        <f t="shared" si="12"/>
        <v>5568.066</v>
      </c>
      <c r="F61" s="34">
        <v>2.97</v>
      </c>
      <c r="G61" s="33">
        <v>1.54</v>
      </c>
      <c r="H61" s="33">
        <v>0.76</v>
      </c>
      <c r="I61" s="25">
        <f t="shared" si="13"/>
        <v>2.1704</v>
      </c>
      <c r="J61" s="35">
        <v>1</v>
      </c>
      <c r="K61" s="33">
        <v>0</v>
      </c>
      <c r="L61" s="36">
        <v>0</v>
      </c>
      <c r="M61" s="29">
        <f t="shared" si="14"/>
        <v>1</v>
      </c>
      <c r="N61" s="34">
        <v>1.325</v>
      </c>
      <c r="O61" s="31">
        <v>0.5</v>
      </c>
      <c r="P61" s="37">
        <f t="shared" si="15"/>
        <v>23778.6112695978</v>
      </c>
      <c r="Q61" s="39"/>
    </row>
    <row r="62" customHeight="1" spans="1:17">
      <c r="A62" s="32">
        <v>37170</v>
      </c>
      <c r="B62" s="42">
        <v>0.107</v>
      </c>
      <c r="C62" s="33">
        <v>1.4</v>
      </c>
      <c r="D62" s="33">
        <v>0</v>
      </c>
      <c r="E62" s="22">
        <f t="shared" si="12"/>
        <v>5568.066</v>
      </c>
      <c r="F62" s="55">
        <v>2.37</v>
      </c>
      <c r="G62" s="33">
        <v>1.54</v>
      </c>
      <c r="H62" s="33">
        <v>0.76</v>
      </c>
      <c r="I62" s="25">
        <f t="shared" si="13"/>
        <v>2.1704</v>
      </c>
      <c r="J62" s="35">
        <v>1</v>
      </c>
      <c r="K62" s="33">
        <v>0</v>
      </c>
      <c r="L62" s="36">
        <v>0</v>
      </c>
      <c r="M62" s="29">
        <f t="shared" si="14"/>
        <v>1</v>
      </c>
      <c r="N62" s="34">
        <v>1.325</v>
      </c>
      <c r="O62" s="31">
        <v>0.5</v>
      </c>
      <c r="P62" s="37">
        <f t="shared" si="15"/>
        <v>18974.8514171538</v>
      </c>
      <c r="Q62" s="39"/>
    </row>
    <row r="63" customHeight="1" spans="1:17">
      <c r="A63" s="32">
        <v>37170</v>
      </c>
      <c r="B63" s="42">
        <v>0.107</v>
      </c>
      <c r="C63" s="33">
        <v>1.4</v>
      </c>
      <c r="D63" s="33">
        <v>0</v>
      </c>
      <c r="E63" s="22">
        <f t="shared" si="12"/>
        <v>5568.066</v>
      </c>
      <c r="F63" s="55">
        <v>2.37</v>
      </c>
      <c r="G63" s="33">
        <v>1.54</v>
      </c>
      <c r="H63" s="33">
        <v>0.76</v>
      </c>
      <c r="I63" s="25">
        <f t="shared" si="13"/>
        <v>2.1704</v>
      </c>
      <c r="J63" s="35">
        <v>1</v>
      </c>
      <c r="K63" s="33">
        <v>0</v>
      </c>
      <c r="L63" s="36">
        <v>0</v>
      </c>
      <c r="M63" s="29">
        <f t="shared" si="14"/>
        <v>1</v>
      </c>
      <c r="N63" s="34">
        <v>1.325</v>
      </c>
      <c r="O63" s="31">
        <v>0.5</v>
      </c>
      <c r="P63" s="37">
        <f t="shared" si="15"/>
        <v>18974.8514171538</v>
      </c>
      <c r="Q63" s="39"/>
    </row>
    <row r="64" customHeight="1" spans="1:17">
      <c r="A64" s="32">
        <v>37170</v>
      </c>
      <c r="B64" s="42">
        <v>0.107</v>
      </c>
      <c r="C64" s="33">
        <v>1.4</v>
      </c>
      <c r="D64" s="33">
        <v>0</v>
      </c>
      <c r="E64" s="22">
        <f t="shared" si="12"/>
        <v>5568.066</v>
      </c>
      <c r="F64" s="55">
        <v>2.37</v>
      </c>
      <c r="G64" s="33">
        <v>1.54</v>
      </c>
      <c r="H64" s="33">
        <v>0.76</v>
      </c>
      <c r="I64" s="25">
        <f t="shared" si="13"/>
        <v>2.1704</v>
      </c>
      <c r="J64" s="35">
        <v>1</v>
      </c>
      <c r="K64" s="33">
        <v>0</v>
      </c>
      <c r="L64" s="36">
        <v>0</v>
      </c>
      <c r="M64" s="29">
        <f t="shared" si="14"/>
        <v>1</v>
      </c>
      <c r="N64" s="34">
        <v>1.325</v>
      </c>
      <c r="O64" s="31">
        <v>0.5</v>
      </c>
      <c r="P64" s="37">
        <f t="shared" si="15"/>
        <v>18974.8514171538</v>
      </c>
      <c r="Q64" s="39"/>
    </row>
    <row r="65" customHeight="1" spans="1:17">
      <c r="A65" s="32">
        <v>37170</v>
      </c>
      <c r="B65" s="21">
        <v>0.149</v>
      </c>
      <c r="C65" s="33">
        <v>1.4</v>
      </c>
      <c r="D65" s="33">
        <v>0</v>
      </c>
      <c r="E65" s="22">
        <f t="shared" si="12"/>
        <v>7753.662</v>
      </c>
      <c r="F65" s="34">
        <v>2.97</v>
      </c>
      <c r="G65" s="33">
        <v>1.54</v>
      </c>
      <c r="H65" s="33">
        <v>0.76</v>
      </c>
      <c r="I65" s="25">
        <f t="shared" si="13"/>
        <v>2.1704</v>
      </c>
      <c r="J65" s="35">
        <v>1</v>
      </c>
      <c r="K65" s="33">
        <v>0</v>
      </c>
      <c r="L65" s="36">
        <v>0</v>
      </c>
      <c r="M65" s="29">
        <f t="shared" si="14"/>
        <v>1</v>
      </c>
      <c r="N65" s="34">
        <v>1.325</v>
      </c>
      <c r="O65" s="31">
        <v>0.5</v>
      </c>
      <c r="P65" s="37">
        <f t="shared" si="15"/>
        <v>33112.2717679446</v>
      </c>
      <c r="Q65" s="39"/>
    </row>
    <row r="66" customHeight="1" spans="1:17">
      <c r="A66" s="32">
        <v>37170</v>
      </c>
      <c r="B66" s="21">
        <v>0.149</v>
      </c>
      <c r="C66" s="33">
        <v>1.4</v>
      </c>
      <c r="D66" s="33">
        <v>0</v>
      </c>
      <c r="E66" s="22">
        <f t="shared" si="12"/>
        <v>7753.662</v>
      </c>
      <c r="F66" s="34">
        <v>2.97</v>
      </c>
      <c r="G66" s="33">
        <v>1.54</v>
      </c>
      <c r="H66" s="33">
        <v>0.76</v>
      </c>
      <c r="I66" s="25">
        <f t="shared" si="13"/>
        <v>2.1704</v>
      </c>
      <c r="J66" s="35">
        <v>1</v>
      </c>
      <c r="K66" s="33">
        <v>0</v>
      </c>
      <c r="L66" s="36">
        <v>0</v>
      </c>
      <c r="M66" s="29">
        <f t="shared" si="14"/>
        <v>1</v>
      </c>
      <c r="N66" s="34">
        <v>1.325</v>
      </c>
      <c r="O66" s="31">
        <v>0.5</v>
      </c>
      <c r="P66" s="37">
        <f t="shared" si="15"/>
        <v>33112.2717679446</v>
      </c>
      <c r="Q66" s="39"/>
    </row>
    <row r="67" customHeight="1" spans="1:17">
      <c r="A67" s="32">
        <v>37170</v>
      </c>
      <c r="B67" s="21">
        <v>0.149</v>
      </c>
      <c r="C67" s="33">
        <v>1.4</v>
      </c>
      <c r="D67" s="33">
        <v>0</v>
      </c>
      <c r="E67" s="22">
        <f t="shared" si="12"/>
        <v>7753.662</v>
      </c>
      <c r="F67" s="34">
        <v>2.97</v>
      </c>
      <c r="G67" s="33">
        <v>1.54</v>
      </c>
      <c r="H67" s="33">
        <v>0.76</v>
      </c>
      <c r="I67" s="25">
        <f t="shared" si="13"/>
        <v>2.1704</v>
      </c>
      <c r="J67" s="35">
        <v>1</v>
      </c>
      <c r="K67" s="33">
        <v>0</v>
      </c>
      <c r="L67" s="36">
        <v>0</v>
      </c>
      <c r="M67" s="29">
        <f t="shared" si="14"/>
        <v>1</v>
      </c>
      <c r="N67" s="34">
        <v>1.325</v>
      </c>
      <c r="O67" s="31">
        <v>0.5</v>
      </c>
      <c r="P67" s="37">
        <f t="shared" si="15"/>
        <v>33112.2717679446</v>
      </c>
      <c r="Q67" s="39"/>
    </row>
    <row r="68" customHeight="1" spans="1:17">
      <c r="A68" s="32">
        <v>37170</v>
      </c>
      <c r="B68" s="42">
        <v>0.149</v>
      </c>
      <c r="C68" s="33">
        <v>1.4</v>
      </c>
      <c r="D68" s="33">
        <v>0</v>
      </c>
      <c r="E68" s="22">
        <f t="shared" si="12"/>
        <v>7753.662</v>
      </c>
      <c r="F68" s="55">
        <v>2.37</v>
      </c>
      <c r="G68" s="33">
        <v>1.54</v>
      </c>
      <c r="H68" s="33">
        <v>0.76</v>
      </c>
      <c r="I68" s="25">
        <f t="shared" si="13"/>
        <v>2.1704</v>
      </c>
      <c r="J68" s="35">
        <v>1</v>
      </c>
      <c r="K68" s="33">
        <v>0</v>
      </c>
      <c r="L68" s="36">
        <v>0</v>
      </c>
      <c r="M68" s="29">
        <f t="shared" si="14"/>
        <v>1</v>
      </c>
      <c r="N68" s="34">
        <v>1.325</v>
      </c>
      <c r="O68" s="31">
        <v>0.5</v>
      </c>
      <c r="P68" s="37">
        <f t="shared" si="15"/>
        <v>26422.9239360366</v>
      </c>
      <c r="Q68" s="39"/>
    </row>
    <row r="69" customHeight="1" spans="1:17">
      <c r="A69" s="32">
        <v>37170</v>
      </c>
      <c r="B69" s="42">
        <v>0.149</v>
      </c>
      <c r="C69" s="33">
        <v>1.4</v>
      </c>
      <c r="D69" s="33">
        <v>0</v>
      </c>
      <c r="E69" s="22">
        <f t="shared" si="12"/>
        <v>7753.662</v>
      </c>
      <c r="F69" s="55">
        <v>2.37</v>
      </c>
      <c r="G69" s="33">
        <v>1.54</v>
      </c>
      <c r="H69" s="33">
        <v>0.76</v>
      </c>
      <c r="I69" s="25">
        <f t="shared" si="13"/>
        <v>2.1704</v>
      </c>
      <c r="J69" s="35">
        <v>1</v>
      </c>
      <c r="K69" s="33">
        <v>0</v>
      </c>
      <c r="L69" s="36">
        <v>0</v>
      </c>
      <c r="M69" s="29">
        <f t="shared" si="14"/>
        <v>1</v>
      </c>
      <c r="N69" s="34">
        <v>1.325</v>
      </c>
      <c r="O69" s="31">
        <v>0.5</v>
      </c>
      <c r="P69" s="37">
        <f t="shared" si="15"/>
        <v>26422.9239360366</v>
      </c>
      <c r="Q69" s="39"/>
    </row>
    <row r="70" customHeight="1" spans="1:17">
      <c r="A70" s="43" t="s">
        <v>50</v>
      </c>
      <c r="B70" s="44"/>
      <c r="C70" s="44"/>
      <c r="D70" s="44"/>
      <c r="E70" s="44"/>
      <c r="F70" s="44"/>
      <c r="G70" s="44"/>
      <c r="H70" s="45">
        <f>SUM(P39:P69)</f>
        <v>544384.962904419</v>
      </c>
      <c r="I70" s="46"/>
      <c r="J70" s="46"/>
      <c r="K70" s="46"/>
      <c r="L70" s="46"/>
      <c r="M70" s="46"/>
      <c r="N70" s="46"/>
      <c r="O70" s="46"/>
      <c r="P70" s="47"/>
      <c r="Q70" s="48"/>
    </row>
    <row r="71" customHeight="1" spans="1:17">
      <c r="A71" s="49"/>
      <c r="B71" s="49"/>
      <c r="C71" s="49"/>
      <c r="D71" s="49"/>
      <c r="E71" s="49"/>
      <c r="F71" s="49"/>
      <c r="G71" s="49"/>
      <c r="H71" s="50"/>
      <c r="I71" s="51"/>
      <c r="J71" s="51"/>
      <c r="K71" s="51"/>
      <c r="L71" s="51"/>
      <c r="M71" s="51"/>
      <c r="N71" s="51"/>
      <c r="O71" s="51"/>
      <c r="P71" s="51"/>
      <c r="Q71" s="48"/>
    </row>
    <row r="72" customHeight="1" spans="1:17">
      <c r="A72" s="49"/>
      <c r="B72" s="49"/>
      <c r="C72" s="49"/>
      <c r="D72" s="49"/>
      <c r="E72" s="49"/>
      <c r="F72" s="49"/>
      <c r="G72" s="49"/>
      <c r="H72" s="52"/>
      <c r="I72" s="53"/>
      <c r="J72" s="53"/>
      <c r="K72" s="53"/>
      <c r="L72" s="53"/>
      <c r="M72" s="53"/>
      <c r="N72" s="53"/>
      <c r="O72" s="53"/>
      <c r="P72" s="53"/>
      <c r="Q72" s="54"/>
    </row>
    <row r="74" customHeight="1" spans="1:17">
      <c r="A74" s="2" t="s">
        <v>13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4"/>
      <c r="Q74" s="5"/>
    </row>
    <row r="75" customHeight="1" spans="1:17">
      <c r="A75" s="6" t="s">
        <v>14</v>
      </c>
      <c r="B75" s="7"/>
      <c r="C75" s="7"/>
      <c r="D75" s="7"/>
      <c r="E75" s="8"/>
      <c r="F75" s="9" t="s">
        <v>15</v>
      </c>
      <c r="G75" s="10"/>
      <c r="H75" s="10"/>
      <c r="I75" s="11"/>
      <c r="J75" s="12" t="s">
        <v>16</v>
      </c>
      <c r="K75" s="13"/>
      <c r="L75" s="14"/>
      <c r="M75" s="15"/>
      <c r="N75" s="16" t="s">
        <v>17</v>
      </c>
      <c r="O75" s="17"/>
      <c r="P75" s="18" t="s">
        <v>18</v>
      </c>
      <c r="Q75" s="19" t="s">
        <v>19</v>
      </c>
    </row>
    <row r="76" customHeight="1" spans="1:17">
      <c r="A76" s="20" t="s">
        <v>20</v>
      </c>
      <c r="B76" s="21" t="s">
        <v>21</v>
      </c>
      <c r="C76" s="21" t="s">
        <v>22</v>
      </c>
      <c r="D76" s="21" t="s">
        <v>23</v>
      </c>
      <c r="E76" s="22" t="s">
        <v>14</v>
      </c>
      <c r="F76" s="23" t="s">
        <v>24</v>
      </c>
      <c r="G76" s="24" t="s">
        <v>25</v>
      </c>
      <c r="H76" s="24" t="s">
        <v>26</v>
      </c>
      <c r="I76" s="25" t="s">
        <v>27</v>
      </c>
      <c r="J76" s="26" t="s">
        <v>28</v>
      </c>
      <c r="K76" s="27" t="s">
        <v>29</v>
      </c>
      <c r="L76" s="28" t="s">
        <v>30</v>
      </c>
      <c r="M76" s="29" t="s">
        <v>31</v>
      </c>
      <c r="N76" s="30" t="s">
        <v>32</v>
      </c>
      <c r="O76" s="31" t="s">
        <v>33</v>
      </c>
      <c r="P76" s="18"/>
      <c r="Q76" s="19"/>
    </row>
    <row r="77" customHeight="1" spans="1:17">
      <c r="A77" s="32">
        <v>2543</v>
      </c>
      <c r="B77" s="21">
        <v>2.16</v>
      </c>
      <c r="C77" s="33">
        <v>1</v>
      </c>
      <c r="D77" s="33">
        <v>0</v>
      </c>
      <c r="E77" s="22">
        <f t="shared" ref="E77:E98" si="16">A77*B77*C77+D77</f>
        <v>5492.88</v>
      </c>
      <c r="F77" s="34">
        <v>2.7</v>
      </c>
      <c r="G77" s="33">
        <v>1.78</v>
      </c>
      <c r="H77" s="33">
        <v>0.87</v>
      </c>
      <c r="I77" s="25">
        <f t="shared" ref="I77:I98" si="17">G77*H77+1</f>
        <v>2.5486</v>
      </c>
      <c r="J77" s="35">
        <v>1</v>
      </c>
      <c r="K77" s="33">
        <v>0</v>
      </c>
      <c r="L77" s="33">
        <v>0</v>
      </c>
      <c r="M77" s="29">
        <f t="shared" ref="M77:M98" si="18">1+2.78*K77/(K77+1400)+L77</f>
        <v>1</v>
      </c>
      <c r="N77" s="34">
        <v>1.225</v>
      </c>
      <c r="O77" s="31">
        <v>0.5</v>
      </c>
      <c r="P77" s="37">
        <f t="shared" ref="P77:P98" si="19">E77*F77*I77*J77*(M77)*N77*O77</f>
        <v>23151.10087458</v>
      </c>
      <c r="Q77" s="38"/>
    </row>
    <row r="78" customHeight="1" spans="1:17">
      <c r="A78" s="32">
        <v>2543</v>
      </c>
      <c r="B78" s="21">
        <v>2.16</v>
      </c>
      <c r="C78" s="33">
        <v>1</v>
      </c>
      <c r="D78" s="33">
        <v>0</v>
      </c>
      <c r="E78" s="22">
        <f t="shared" si="16"/>
        <v>5492.88</v>
      </c>
      <c r="F78" s="34">
        <v>2.7</v>
      </c>
      <c r="G78" s="33">
        <v>1.78</v>
      </c>
      <c r="H78" s="33">
        <v>0.87</v>
      </c>
      <c r="I78" s="25">
        <f t="shared" si="17"/>
        <v>2.5486</v>
      </c>
      <c r="J78" s="35">
        <v>1</v>
      </c>
      <c r="K78" s="33">
        <v>0</v>
      </c>
      <c r="L78" s="33">
        <v>0</v>
      </c>
      <c r="M78" s="29">
        <f t="shared" si="18"/>
        <v>1</v>
      </c>
      <c r="N78" s="34">
        <v>1.225</v>
      </c>
      <c r="O78" s="31">
        <v>0.5</v>
      </c>
      <c r="P78" s="37">
        <f t="shared" si="19"/>
        <v>23151.10087458</v>
      </c>
      <c r="Q78" s="39"/>
    </row>
    <row r="79" customHeight="1" spans="1:17">
      <c r="A79" s="32">
        <v>2543</v>
      </c>
      <c r="B79" s="21">
        <v>2.16</v>
      </c>
      <c r="C79" s="33">
        <v>1</v>
      </c>
      <c r="D79" s="33">
        <v>0</v>
      </c>
      <c r="E79" s="22">
        <f t="shared" si="16"/>
        <v>5492.88</v>
      </c>
      <c r="F79" s="34">
        <v>2.7</v>
      </c>
      <c r="G79" s="33">
        <v>1.78</v>
      </c>
      <c r="H79" s="33">
        <v>0.87</v>
      </c>
      <c r="I79" s="25">
        <f t="shared" si="17"/>
        <v>2.5486</v>
      </c>
      <c r="J79" s="35">
        <v>1</v>
      </c>
      <c r="K79" s="33">
        <v>0</v>
      </c>
      <c r="L79" s="33">
        <v>0</v>
      </c>
      <c r="M79" s="29">
        <f t="shared" si="18"/>
        <v>1</v>
      </c>
      <c r="N79" s="34">
        <v>1.225</v>
      </c>
      <c r="O79" s="31">
        <v>0.5</v>
      </c>
      <c r="P79" s="37">
        <f t="shared" si="19"/>
        <v>23151.10087458</v>
      </c>
      <c r="Q79" s="39"/>
    </row>
    <row r="80" customHeight="1" spans="1:17">
      <c r="A80" s="32">
        <v>2543</v>
      </c>
      <c r="B80" s="21">
        <v>2.16</v>
      </c>
      <c r="C80" s="33">
        <v>1</v>
      </c>
      <c r="D80" s="33">
        <v>0</v>
      </c>
      <c r="E80" s="22">
        <f t="shared" si="16"/>
        <v>5492.88</v>
      </c>
      <c r="F80" s="34">
        <v>2.7</v>
      </c>
      <c r="G80" s="33">
        <v>1.78</v>
      </c>
      <c r="H80" s="33">
        <v>0.87</v>
      </c>
      <c r="I80" s="25">
        <f t="shared" si="17"/>
        <v>2.5486</v>
      </c>
      <c r="J80" s="35">
        <v>1</v>
      </c>
      <c r="K80" s="33">
        <v>0</v>
      </c>
      <c r="L80" s="33">
        <v>0</v>
      </c>
      <c r="M80" s="29">
        <f t="shared" si="18"/>
        <v>1</v>
      </c>
      <c r="N80" s="34">
        <v>1.225</v>
      </c>
      <c r="O80" s="31">
        <v>0.5</v>
      </c>
      <c r="P80" s="37">
        <f t="shared" si="19"/>
        <v>23151.10087458</v>
      </c>
      <c r="Q80" s="39"/>
    </row>
    <row r="81" customHeight="1" spans="1:17">
      <c r="A81" s="32">
        <v>2543</v>
      </c>
      <c r="B81" s="21">
        <v>2.16</v>
      </c>
      <c r="C81" s="33">
        <v>1</v>
      </c>
      <c r="D81" s="33">
        <v>0</v>
      </c>
      <c r="E81" s="22">
        <f t="shared" si="16"/>
        <v>5492.88</v>
      </c>
      <c r="F81" s="34">
        <v>2.7</v>
      </c>
      <c r="G81" s="33">
        <v>1.78</v>
      </c>
      <c r="H81" s="33">
        <v>0.87</v>
      </c>
      <c r="I81" s="25">
        <f t="shared" si="17"/>
        <v>2.5486</v>
      </c>
      <c r="J81" s="35">
        <v>1</v>
      </c>
      <c r="K81" s="33">
        <v>0</v>
      </c>
      <c r="L81" s="33">
        <v>0</v>
      </c>
      <c r="M81" s="29">
        <f t="shared" si="18"/>
        <v>1</v>
      </c>
      <c r="N81" s="34">
        <v>1.225</v>
      </c>
      <c r="O81" s="31">
        <v>0.5</v>
      </c>
      <c r="P81" s="37">
        <f t="shared" si="19"/>
        <v>23151.10087458</v>
      </c>
      <c r="Q81" s="39"/>
    </row>
    <row r="82" customHeight="1" spans="1:17">
      <c r="A82" s="32">
        <v>2543</v>
      </c>
      <c r="B82" s="21">
        <v>2.16</v>
      </c>
      <c r="C82" s="33">
        <v>1</v>
      </c>
      <c r="D82" s="33">
        <v>0</v>
      </c>
      <c r="E82" s="22">
        <f t="shared" si="16"/>
        <v>5492.88</v>
      </c>
      <c r="F82" s="34">
        <v>2.7</v>
      </c>
      <c r="G82" s="33">
        <v>1.78</v>
      </c>
      <c r="H82" s="33">
        <v>0.87</v>
      </c>
      <c r="I82" s="25">
        <f t="shared" si="17"/>
        <v>2.5486</v>
      </c>
      <c r="J82" s="35">
        <v>1</v>
      </c>
      <c r="K82" s="33">
        <v>0</v>
      </c>
      <c r="L82" s="33">
        <v>0</v>
      </c>
      <c r="M82" s="29">
        <f t="shared" si="18"/>
        <v>1</v>
      </c>
      <c r="N82" s="34">
        <v>1.225</v>
      </c>
      <c r="O82" s="31">
        <v>0.5</v>
      </c>
      <c r="P82" s="37">
        <f t="shared" si="19"/>
        <v>23151.10087458</v>
      </c>
      <c r="Q82" s="39"/>
    </row>
    <row r="83" customHeight="1" spans="1:17">
      <c r="A83" s="32">
        <v>2543</v>
      </c>
      <c r="B83" s="21">
        <v>2.16</v>
      </c>
      <c r="C83" s="33">
        <v>1</v>
      </c>
      <c r="D83" s="33">
        <v>0</v>
      </c>
      <c r="E83" s="22">
        <f t="shared" si="16"/>
        <v>5492.88</v>
      </c>
      <c r="F83" s="34">
        <v>2.7</v>
      </c>
      <c r="G83" s="33">
        <v>1.78</v>
      </c>
      <c r="H83" s="33">
        <v>0.87</v>
      </c>
      <c r="I83" s="25">
        <f t="shared" si="17"/>
        <v>2.5486</v>
      </c>
      <c r="J83" s="35">
        <v>1</v>
      </c>
      <c r="K83" s="33">
        <v>0</v>
      </c>
      <c r="L83" s="33">
        <v>0</v>
      </c>
      <c r="M83" s="29">
        <f t="shared" si="18"/>
        <v>1</v>
      </c>
      <c r="N83" s="34">
        <v>1.225</v>
      </c>
      <c r="O83" s="31">
        <v>0.5</v>
      </c>
      <c r="P83" s="37">
        <f t="shared" si="19"/>
        <v>23151.10087458</v>
      </c>
      <c r="Q83" s="39"/>
    </row>
    <row r="84" customHeight="1" spans="1:17">
      <c r="A84" s="32">
        <v>2543</v>
      </c>
      <c r="B84" s="21">
        <v>2.16</v>
      </c>
      <c r="C84" s="33">
        <v>1</v>
      </c>
      <c r="D84" s="33">
        <v>0</v>
      </c>
      <c r="E84" s="22">
        <f t="shared" si="16"/>
        <v>5492.88</v>
      </c>
      <c r="F84" s="34">
        <v>2.7</v>
      </c>
      <c r="G84" s="33">
        <v>1.78</v>
      </c>
      <c r="H84" s="33">
        <v>0.87</v>
      </c>
      <c r="I84" s="25">
        <f t="shared" si="17"/>
        <v>2.5486</v>
      </c>
      <c r="J84" s="35">
        <v>1</v>
      </c>
      <c r="K84" s="33">
        <v>0</v>
      </c>
      <c r="L84" s="33">
        <v>0</v>
      </c>
      <c r="M84" s="29">
        <f t="shared" si="18"/>
        <v>1</v>
      </c>
      <c r="N84" s="34">
        <v>1.225</v>
      </c>
      <c r="O84" s="31">
        <v>0.5</v>
      </c>
      <c r="P84" s="37">
        <f t="shared" si="19"/>
        <v>23151.10087458</v>
      </c>
      <c r="Q84" s="39"/>
    </row>
    <row r="85" customHeight="1" spans="1:17">
      <c r="A85" s="32">
        <v>2543</v>
      </c>
      <c r="B85" s="21">
        <v>2.16</v>
      </c>
      <c r="C85" s="33">
        <v>1</v>
      </c>
      <c r="D85" s="33">
        <v>0</v>
      </c>
      <c r="E85" s="22">
        <f t="shared" si="16"/>
        <v>5492.88</v>
      </c>
      <c r="F85" s="34">
        <v>2.7</v>
      </c>
      <c r="G85" s="33">
        <v>1.78</v>
      </c>
      <c r="H85" s="33">
        <v>0.87</v>
      </c>
      <c r="I85" s="25">
        <f t="shared" si="17"/>
        <v>2.5486</v>
      </c>
      <c r="J85" s="35">
        <v>1</v>
      </c>
      <c r="K85" s="33">
        <v>0</v>
      </c>
      <c r="L85" s="33">
        <v>0</v>
      </c>
      <c r="M85" s="29">
        <f t="shared" si="18"/>
        <v>1</v>
      </c>
      <c r="N85" s="34">
        <v>1.225</v>
      </c>
      <c r="O85" s="31">
        <v>0.5</v>
      </c>
      <c r="P85" s="37">
        <f t="shared" si="19"/>
        <v>23151.10087458</v>
      </c>
      <c r="Q85" s="39"/>
    </row>
    <row r="86" customHeight="1" spans="1:17">
      <c r="A86" s="32">
        <v>2158</v>
      </c>
      <c r="B86" s="21">
        <v>2.16</v>
      </c>
      <c r="C86" s="33">
        <v>1</v>
      </c>
      <c r="D86" s="33">
        <v>0</v>
      </c>
      <c r="E86" s="22">
        <f t="shared" si="16"/>
        <v>4661.28</v>
      </c>
      <c r="F86" s="34">
        <v>2.7</v>
      </c>
      <c r="G86" s="33">
        <v>1.78</v>
      </c>
      <c r="H86" s="33">
        <v>0.87</v>
      </c>
      <c r="I86" s="25">
        <f t="shared" si="17"/>
        <v>2.5486</v>
      </c>
      <c r="J86" s="35">
        <v>1</v>
      </c>
      <c r="K86" s="33">
        <v>0</v>
      </c>
      <c r="L86" s="33">
        <v>0</v>
      </c>
      <c r="M86" s="29">
        <f t="shared" si="18"/>
        <v>1</v>
      </c>
      <c r="N86" s="34">
        <v>1.225</v>
      </c>
      <c r="O86" s="31">
        <v>0.5</v>
      </c>
      <c r="P86" s="37">
        <f t="shared" si="19"/>
        <v>19646.11706148</v>
      </c>
      <c r="Q86" s="39"/>
    </row>
    <row r="87" customHeight="1" spans="1:17">
      <c r="A87" s="32">
        <v>2158</v>
      </c>
      <c r="B87" s="21">
        <v>2.16</v>
      </c>
      <c r="C87" s="33">
        <v>1</v>
      </c>
      <c r="D87" s="33">
        <v>0</v>
      </c>
      <c r="E87" s="22">
        <f t="shared" si="16"/>
        <v>4661.28</v>
      </c>
      <c r="F87" s="34">
        <v>2.7</v>
      </c>
      <c r="G87" s="33">
        <v>1.78</v>
      </c>
      <c r="H87" s="33">
        <v>0.87</v>
      </c>
      <c r="I87" s="25">
        <f t="shared" si="17"/>
        <v>2.5486</v>
      </c>
      <c r="J87" s="35">
        <v>1</v>
      </c>
      <c r="K87" s="33">
        <v>0</v>
      </c>
      <c r="L87" s="33">
        <v>0</v>
      </c>
      <c r="M87" s="29">
        <f t="shared" si="18"/>
        <v>1</v>
      </c>
      <c r="N87" s="34">
        <v>1.225</v>
      </c>
      <c r="O87" s="31">
        <v>0.5</v>
      </c>
      <c r="P87" s="37">
        <f t="shared" si="19"/>
        <v>19646.11706148</v>
      </c>
      <c r="Q87" s="39"/>
    </row>
    <row r="88" customHeight="1" spans="1:17">
      <c r="A88" s="32">
        <v>2158</v>
      </c>
      <c r="B88" s="21">
        <v>2.16</v>
      </c>
      <c r="C88" s="33">
        <v>1</v>
      </c>
      <c r="D88" s="33">
        <v>0</v>
      </c>
      <c r="E88" s="22">
        <f t="shared" si="16"/>
        <v>4661.28</v>
      </c>
      <c r="F88" s="34">
        <v>2.7</v>
      </c>
      <c r="G88" s="33">
        <v>1.78</v>
      </c>
      <c r="H88" s="33">
        <v>0.87</v>
      </c>
      <c r="I88" s="25">
        <f t="shared" si="17"/>
        <v>2.5486</v>
      </c>
      <c r="J88" s="35">
        <v>1</v>
      </c>
      <c r="K88" s="33">
        <v>0</v>
      </c>
      <c r="L88" s="33">
        <v>0</v>
      </c>
      <c r="M88" s="29">
        <f t="shared" si="18"/>
        <v>1</v>
      </c>
      <c r="N88" s="34">
        <v>1.225</v>
      </c>
      <c r="O88" s="31">
        <v>0.5</v>
      </c>
      <c r="P88" s="37">
        <f t="shared" si="19"/>
        <v>19646.11706148</v>
      </c>
      <c r="Q88" s="39"/>
    </row>
    <row r="89" customHeight="1" spans="1:17">
      <c r="A89" s="32">
        <v>2158</v>
      </c>
      <c r="B89" s="21">
        <v>2.16</v>
      </c>
      <c r="C89" s="33">
        <v>1</v>
      </c>
      <c r="D89" s="33">
        <v>0</v>
      </c>
      <c r="E89" s="22">
        <f t="shared" si="16"/>
        <v>4661.28</v>
      </c>
      <c r="F89" s="34">
        <v>2.7</v>
      </c>
      <c r="G89" s="33">
        <v>1.78</v>
      </c>
      <c r="H89" s="33">
        <v>0.87</v>
      </c>
      <c r="I89" s="25">
        <f t="shared" si="17"/>
        <v>2.5486</v>
      </c>
      <c r="J89" s="35">
        <v>1</v>
      </c>
      <c r="K89" s="33">
        <v>0</v>
      </c>
      <c r="L89" s="33">
        <v>0</v>
      </c>
      <c r="M89" s="29">
        <f t="shared" si="18"/>
        <v>1</v>
      </c>
      <c r="N89" s="34">
        <v>1.225</v>
      </c>
      <c r="O89" s="31">
        <v>0.5</v>
      </c>
      <c r="P89" s="37">
        <f t="shared" si="19"/>
        <v>19646.11706148</v>
      </c>
      <c r="Q89" s="39"/>
    </row>
    <row r="90" customHeight="1" spans="1:17">
      <c r="A90" s="32">
        <v>2158</v>
      </c>
      <c r="B90" s="21">
        <v>2.16</v>
      </c>
      <c r="C90" s="33">
        <v>1</v>
      </c>
      <c r="D90" s="33">
        <v>0</v>
      </c>
      <c r="E90" s="22">
        <f t="shared" si="16"/>
        <v>4661.28</v>
      </c>
      <c r="F90" s="34">
        <v>2.7</v>
      </c>
      <c r="G90" s="33">
        <v>1.78</v>
      </c>
      <c r="H90" s="33">
        <v>0.87</v>
      </c>
      <c r="I90" s="25">
        <f t="shared" si="17"/>
        <v>2.5486</v>
      </c>
      <c r="J90" s="35">
        <v>1</v>
      </c>
      <c r="K90" s="33">
        <v>0</v>
      </c>
      <c r="L90" s="33">
        <v>0</v>
      </c>
      <c r="M90" s="29">
        <f t="shared" si="18"/>
        <v>1</v>
      </c>
      <c r="N90" s="34">
        <v>1.225</v>
      </c>
      <c r="O90" s="31">
        <v>0.5</v>
      </c>
      <c r="P90" s="37">
        <f t="shared" si="19"/>
        <v>19646.11706148</v>
      </c>
      <c r="Q90" s="39"/>
    </row>
    <row r="91" customHeight="1" spans="1:17">
      <c r="A91" s="32">
        <v>2158</v>
      </c>
      <c r="B91" s="21">
        <v>2.16</v>
      </c>
      <c r="C91" s="33">
        <v>1</v>
      </c>
      <c r="D91" s="33">
        <v>0</v>
      </c>
      <c r="E91" s="22">
        <f t="shared" si="16"/>
        <v>4661.28</v>
      </c>
      <c r="F91" s="34">
        <v>2.7</v>
      </c>
      <c r="G91" s="33">
        <v>1.78</v>
      </c>
      <c r="H91" s="33">
        <v>0.87</v>
      </c>
      <c r="I91" s="25">
        <f t="shared" si="17"/>
        <v>2.5486</v>
      </c>
      <c r="J91" s="35">
        <v>1</v>
      </c>
      <c r="K91" s="33">
        <v>0</v>
      </c>
      <c r="L91" s="33">
        <v>0</v>
      </c>
      <c r="M91" s="29">
        <f t="shared" si="18"/>
        <v>1</v>
      </c>
      <c r="N91" s="34">
        <v>1.225</v>
      </c>
      <c r="O91" s="31">
        <v>0.5</v>
      </c>
      <c r="P91" s="37">
        <f t="shared" si="19"/>
        <v>19646.11706148</v>
      </c>
      <c r="Q91" s="39"/>
    </row>
    <row r="92" customHeight="1" spans="1:17">
      <c r="A92" s="32">
        <v>2158</v>
      </c>
      <c r="B92" s="21">
        <v>2.16</v>
      </c>
      <c r="C92" s="33">
        <v>1</v>
      </c>
      <c r="D92" s="33">
        <v>0</v>
      </c>
      <c r="E92" s="22">
        <f t="shared" si="16"/>
        <v>4661.28</v>
      </c>
      <c r="F92" s="34">
        <v>2.1</v>
      </c>
      <c r="G92" s="33">
        <v>1.78</v>
      </c>
      <c r="H92" s="33">
        <v>0.87</v>
      </c>
      <c r="I92" s="25">
        <f t="shared" si="17"/>
        <v>2.5486</v>
      </c>
      <c r="J92" s="35">
        <v>1</v>
      </c>
      <c r="K92" s="33">
        <v>0</v>
      </c>
      <c r="L92" s="33">
        <v>0</v>
      </c>
      <c r="M92" s="29">
        <f t="shared" si="18"/>
        <v>1</v>
      </c>
      <c r="N92" s="34">
        <v>1.225</v>
      </c>
      <c r="O92" s="31">
        <v>0.5</v>
      </c>
      <c r="P92" s="37">
        <f t="shared" si="19"/>
        <v>15280.31327004</v>
      </c>
      <c r="Q92" s="39"/>
    </row>
    <row r="93" customHeight="1" spans="1:17">
      <c r="A93" s="32">
        <v>2158</v>
      </c>
      <c r="B93" s="21">
        <v>2.16</v>
      </c>
      <c r="C93" s="33">
        <v>1</v>
      </c>
      <c r="D93" s="33">
        <v>0</v>
      </c>
      <c r="E93" s="22">
        <f t="shared" si="16"/>
        <v>4661.28</v>
      </c>
      <c r="F93" s="34">
        <v>2.1</v>
      </c>
      <c r="G93" s="33">
        <v>1.78</v>
      </c>
      <c r="H93" s="33">
        <v>0.87</v>
      </c>
      <c r="I93" s="25">
        <f t="shared" si="17"/>
        <v>2.5486</v>
      </c>
      <c r="J93" s="35">
        <v>1</v>
      </c>
      <c r="K93" s="33">
        <v>0</v>
      </c>
      <c r="L93" s="33">
        <v>0</v>
      </c>
      <c r="M93" s="29">
        <f t="shared" si="18"/>
        <v>1</v>
      </c>
      <c r="N93" s="34">
        <v>1.225</v>
      </c>
      <c r="O93" s="31">
        <v>0.5</v>
      </c>
      <c r="P93" s="37">
        <f t="shared" si="19"/>
        <v>15280.31327004</v>
      </c>
      <c r="Q93" s="39"/>
    </row>
    <row r="94" customHeight="1" spans="1:17">
      <c r="A94" s="32">
        <v>2158</v>
      </c>
      <c r="B94" s="21">
        <v>2.16</v>
      </c>
      <c r="C94" s="33">
        <v>1</v>
      </c>
      <c r="D94" s="33">
        <v>0</v>
      </c>
      <c r="E94" s="22">
        <f t="shared" si="16"/>
        <v>4661.28</v>
      </c>
      <c r="F94" s="34">
        <v>2.1</v>
      </c>
      <c r="G94" s="33">
        <v>1.78</v>
      </c>
      <c r="H94" s="33">
        <v>0.87</v>
      </c>
      <c r="I94" s="25">
        <f t="shared" si="17"/>
        <v>2.5486</v>
      </c>
      <c r="J94" s="35">
        <v>1</v>
      </c>
      <c r="K94" s="33">
        <v>0</v>
      </c>
      <c r="L94" s="33">
        <v>0</v>
      </c>
      <c r="M94" s="29">
        <f t="shared" si="18"/>
        <v>1</v>
      </c>
      <c r="N94" s="34">
        <v>1.225</v>
      </c>
      <c r="O94" s="31">
        <v>0.5</v>
      </c>
      <c r="P94" s="37">
        <f t="shared" si="19"/>
        <v>15280.31327004</v>
      </c>
      <c r="Q94" s="39"/>
    </row>
    <row r="95" customHeight="1" spans="1:17">
      <c r="A95" s="32">
        <v>2158</v>
      </c>
      <c r="B95" s="21">
        <v>2.16</v>
      </c>
      <c r="C95" s="33">
        <v>1</v>
      </c>
      <c r="D95" s="33">
        <v>0</v>
      </c>
      <c r="E95" s="22">
        <f t="shared" si="16"/>
        <v>4661.28</v>
      </c>
      <c r="F95" s="34">
        <v>2.1</v>
      </c>
      <c r="G95" s="33">
        <v>1.78</v>
      </c>
      <c r="H95" s="33">
        <v>0.87</v>
      </c>
      <c r="I95" s="25">
        <f t="shared" si="17"/>
        <v>2.5486</v>
      </c>
      <c r="J95" s="35">
        <v>1</v>
      </c>
      <c r="K95" s="33">
        <v>0</v>
      </c>
      <c r="L95" s="33">
        <v>0</v>
      </c>
      <c r="M95" s="29">
        <f t="shared" si="18"/>
        <v>1</v>
      </c>
      <c r="N95" s="34">
        <v>1.225</v>
      </c>
      <c r="O95" s="31">
        <v>0.5</v>
      </c>
      <c r="P95" s="37">
        <f t="shared" si="19"/>
        <v>15280.31327004</v>
      </c>
      <c r="Q95" s="39"/>
    </row>
    <row r="96" customHeight="1" spans="1:17">
      <c r="A96" s="32">
        <v>2158</v>
      </c>
      <c r="B96" s="21">
        <v>2.16</v>
      </c>
      <c r="C96" s="33">
        <v>1</v>
      </c>
      <c r="D96" s="33">
        <v>0</v>
      </c>
      <c r="E96" s="22">
        <f t="shared" si="16"/>
        <v>4661.28</v>
      </c>
      <c r="F96" s="34">
        <v>2.1</v>
      </c>
      <c r="G96" s="33">
        <v>1.78</v>
      </c>
      <c r="H96" s="33">
        <v>0.87</v>
      </c>
      <c r="I96" s="25">
        <f t="shared" si="17"/>
        <v>2.5486</v>
      </c>
      <c r="J96" s="35">
        <v>1</v>
      </c>
      <c r="K96" s="33">
        <v>0</v>
      </c>
      <c r="L96" s="33">
        <v>0</v>
      </c>
      <c r="M96" s="29">
        <f t="shared" si="18"/>
        <v>1</v>
      </c>
      <c r="N96" s="34">
        <v>1.225</v>
      </c>
      <c r="O96" s="31">
        <v>0.5</v>
      </c>
      <c r="P96" s="37">
        <f t="shared" si="19"/>
        <v>15280.31327004</v>
      </c>
      <c r="Q96" s="39"/>
    </row>
    <row r="97" customHeight="1" spans="1:17">
      <c r="A97" s="32">
        <v>2158</v>
      </c>
      <c r="B97" s="21">
        <v>0.91</v>
      </c>
      <c r="C97" s="33">
        <v>1</v>
      </c>
      <c r="D97" s="33">
        <v>0</v>
      </c>
      <c r="E97" s="22">
        <f t="shared" si="16"/>
        <v>1963.78</v>
      </c>
      <c r="F97" s="34">
        <v>2.7</v>
      </c>
      <c r="G97" s="33">
        <v>1.78</v>
      </c>
      <c r="H97" s="33">
        <v>0.87</v>
      </c>
      <c r="I97" s="25">
        <f t="shared" si="17"/>
        <v>2.5486</v>
      </c>
      <c r="J97" s="35">
        <v>1</v>
      </c>
      <c r="K97" s="33">
        <v>0</v>
      </c>
      <c r="L97" s="33">
        <v>0</v>
      </c>
      <c r="M97" s="29">
        <f t="shared" si="18"/>
        <v>1</v>
      </c>
      <c r="N97" s="34">
        <v>1.225</v>
      </c>
      <c r="O97" s="31">
        <v>0.5</v>
      </c>
      <c r="P97" s="37">
        <f t="shared" si="19"/>
        <v>8276.836354605</v>
      </c>
      <c r="Q97" s="39"/>
    </row>
    <row r="98" customHeight="1" spans="1:17">
      <c r="A98" s="32">
        <v>2543</v>
      </c>
      <c r="B98" s="21">
        <v>10.67</v>
      </c>
      <c r="C98" s="33">
        <v>1</v>
      </c>
      <c r="D98" s="33">
        <v>0</v>
      </c>
      <c r="E98" s="22">
        <f t="shared" si="16"/>
        <v>27133.81</v>
      </c>
      <c r="F98" s="34">
        <v>2</v>
      </c>
      <c r="G98" s="33">
        <v>1.78</v>
      </c>
      <c r="H98" s="33">
        <v>0.87</v>
      </c>
      <c r="I98" s="25">
        <f t="shared" si="17"/>
        <v>2.5486</v>
      </c>
      <c r="J98" s="35">
        <v>1</v>
      </c>
      <c r="K98" s="33">
        <v>0</v>
      </c>
      <c r="L98" s="33">
        <v>0</v>
      </c>
      <c r="M98" s="29">
        <f t="shared" si="18"/>
        <v>1</v>
      </c>
      <c r="N98" s="34">
        <v>1.225</v>
      </c>
      <c r="O98" s="31">
        <v>0.5</v>
      </c>
      <c r="P98" s="37">
        <f t="shared" si="19"/>
        <v>84712.70450335</v>
      </c>
      <c r="Q98" s="39"/>
    </row>
    <row r="99" customHeight="1" spans="1:17">
      <c r="A99" s="43" t="s">
        <v>51</v>
      </c>
      <c r="B99" s="44"/>
      <c r="C99" s="44"/>
      <c r="D99" s="44"/>
      <c r="E99" s="44"/>
      <c r="F99" s="44"/>
      <c r="G99" s="44"/>
      <c r="H99" s="45">
        <f>SUM(P77:P98)</f>
        <v>495627.717448255</v>
      </c>
      <c r="I99" s="46"/>
      <c r="J99" s="46"/>
      <c r="K99" s="46"/>
      <c r="L99" s="46"/>
      <c r="M99" s="46"/>
      <c r="N99" s="46"/>
      <c r="O99" s="46"/>
      <c r="P99" s="47"/>
      <c r="Q99" s="48"/>
    </row>
    <row r="100" customHeight="1" spans="1:17">
      <c r="A100" s="49"/>
      <c r="B100" s="49"/>
      <c r="C100" s="49"/>
      <c r="D100" s="49"/>
      <c r="E100" s="49"/>
      <c r="F100" s="49"/>
      <c r="G100" s="49"/>
      <c r="H100" s="50"/>
      <c r="I100" s="51"/>
      <c r="J100" s="51"/>
      <c r="K100" s="51"/>
      <c r="L100" s="51"/>
      <c r="M100" s="51"/>
      <c r="N100" s="51"/>
      <c r="O100" s="51"/>
      <c r="P100" s="51"/>
      <c r="Q100" s="48"/>
    </row>
    <row r="101" customHeight="1" spans="1:17">
      <c r="A101" s="49"/>
      <c r="B101" s="49"/>
      <c r="C101" s="49"/>
      <c r="D101" s="49"/>
      <c r="E101" s="49"/>
      <c r="F101" s="49"/>
      <c r="G101" s="49"/>
      <c r="H101" s="52"/>
      <c r="I101" s="53"/>
      <c r="J101" s="53"/>
      <c r="K101" s="53"/>
      <c r="L101" s="53"/>
      <c r="M101" s="53"/>
      <c r="N101" s="53"/>
      <c r="O101" s="53"/>
      <c r="P101" s="53"/>
      <c r="Q101" s="54"/>
    </row>
  </sheetData>
  <mergeCells count="50">
    <mergeCell ref="A1:Q1"/>
    <mergeCell ref="S1:AI1"/>
    <mergeCell ref="AK1:BA1"/>
    <mergeCell ref="A2:E2"/>
    <mergeCell ref="F2:I2"/>
    <mergeCell ref="J2:M2"/>
    <mergeCell ref="N2:O2"/>
    <mergeCell ref="S2:W2"/>
    <mergeCell ref="X2:AA2"/>
    <mergeCell ref="AB2:AE2"/>
    <mergeCell ref="AF2:AG2"/>
    <mergeCell ref="AK2:AO2"/>
    <mergeCell ref="AP2:AS2"/>
    <mergeCell ref="AT2:AW2"/>
    <mergeCell ref="AX2:AY2"/>
    <mergeCell ref="A36:Q36"/>
    <mergeCell ref="A37:E37"/>
    <mergeCell ref="F37:I37"/>
    <mergeCell ref="J37:M37"/>
    <mergeCell ref="N37:O37"/>
    <mergeCell ref="A74:Q74"/>
    <mergeCell ref="A75:E75"/>
    <mergeCell ref="F75:I75"/>
    <mergeCell ref="J75:M75"/>
    <mergeCell ref="N75:O75"/>
    <mergeCell ref="P2:P3"/>
    <mergeCell ref="P37:P38"/>
    <mergeCell ref="P75:P76"/>
    <mergeCell ref="Q2:Q3"/>
    <mergeCell ref="Q4:Q31"/>
    <mergeCell ref="Q37:Q38"/>
    <mergeCell ref="Q39:Q69"/>
    <mergeCell ref="Q75:Q76"/>
    <mergeCell ref="Q77:Q98"/>
    <mergeCell ref="AH2:AH3"/>
    <mergeCell ref="AI2:AI3"/>
    <mergeCell ref="AI4:AI31"/>
    <mergeCell ref="AZ2:AZ3"/>
    <mergeCell ref="BA2:BA3"/>
    <mergeCell ref="BA4:BA31"/>
    <mergeCell ref="A32:G34"/>
    <mergeCell ref="H32:Q34"/>
    <mergeCell ref="H70:Q72"/>
    <mergeCell ref="A70:G72"/>
    <mergeCell ref="A99:G101"/>
    <mergeCell ref="H99:Q101"/>
    <mergeCell ref="S32:Y34"/>
    <mergeCell ref="Z32:AI34"/>
    <mergeCell ref="AK32:AQ34"/>
    <mergeCell ref="AR32:BA34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20"/>
  <sheetViews>
    <sheetView zoomScale="40" zoomScaleNormal="40" workbookViewId="0">
      <selection activeCell="R24" sqref="R24"/>
    </sheetView>
  </sheetViews>
  <sheetFormatPr defaultColWidth="25.7777777777778" defaultRowHeight="50" customHeight="1"/>
  <cols>
    <col min="1" max="4" width="25.7777777777778" style="1"/>
    <col min="5" max="5" width="34.4444444444444" style="1"/>
    <col min="6" max="16384" width="25.7777777777778" style="1"/>
  </cols>
  <sheetData>
    <row r="1" customHeight="1" spans="1:53">
      <c r="A1" s="2" t="s">
        <v>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5"/>
      <c r="S1" s="2" t="s">
        <v>13</v>
      </c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4"/>
      <c r="AI1" s="5"/>
      <c r="AK1" s="2" t="s">
        <v>13</v>
      </c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4"/>
      <c r="BA1" s="5"/>
    </row>
    <row r="2" customHeight="1" spans="1:53">
      <c r="A2" s="6" t="s">
        <v>14</v>
      </c>
      <c r="B2" s="7"/>
      <c r="C2" s="7"/>
      <c r="D2" s="7"/>
      <c r="E2" s="8"/>
      <c r="F2" s="9" t="s">
        <v>15</v>
      </c>
      <c r="G2" s="10"/>
      <c r="H2" s="10"/>
      <c r="I2" s="11"/>
      <c r="J2" s="12" t="s">
        <v>16</v>
      </c>
      <c r="K2" s="13"/>
      <c r="L2" s="14"/>
      <c r="M2" s="15"/>
      <c r="N2" s="16" t="s">
        <v>17</v>
      </c>
      <c r="O2" s="17"/>
      <c r="P2" s="18" t="s">
        <v>18</v>
      </c>
      <c r="Q2" s="19" t="s">
        <v>19</v>
      </c>
      <c r="S2" s="6" t="s">
        <v>14</v>
      </c>
      <c r="T2" s="7"/>
      <c r="U2" s="7"/>
      <c r="V2" s="7"/>
      <c r="W2" s="8"/>
      <c r="X2" s="9" t="s">
        <v>15</v>
      </c>
      <c r="Y2" s="10"/>
      <c r="Z2" s="10"/>
      <c r="AA2" s="11"/>
      <c r="AB2" s="12" t="s">
        <v>16</v>
      </c>
      <c r="AC2" s="13"/>
      <c r="AD2" s="14"/>
      <c r="AE2" s="15"/>
      <c r="AF2" s="16" t="s">
        <v>17</v>
      </c>
      <c r="AG2" s="17"/>
      <c r="AH2" s="18" t="s">
        <v>18</v>
      </c>
      <c r="AI2" s="19" t="s">
        <v>19</v>
      </c>
      <c r="AK2" s="6" t="s">
        <v>14</v>
      </c>
      <c r="AL2" s="7"/>
      <c r="AM2" s="7"/>
      <c r="AN2" s="7"/>
      <c r="AO2" s="8"/>
      <c r="AP2" s="9" t="s">
        <v>15</v>
      </c>
      <c r="AQ2" s="10"/>
      <c r="AR2" s="10"/>
      <c r="AS2" s="11"/>
      <c r="AT2" s="12" t="s">
        <v>16</v>
      </c>
      <c r="AU2" s="13"/>
      <c r="AV2" s="14"/>
      <c r="AW2" s="15"/>
      <c r="AX2" s="16" t="s">
        <v>17</v>
      </c>
      <c r="AY2" s="17"/>
      <c r="AZ2" s="18" t="s">
        <v>18</v>
      </c>
      <c r="BA2" s="19" t="s">
        <v>19</v>
      </c>
    </row>
    <row r="3" customHeight="1" spans="1:53">
      <c r="A3" s="20" t="s">
        <v>20</v>
      </c>
      <c r="B3" s="21" t="s">
        <v>21</v>
      </c>
      <c r="C3" s="21" t="s">
        <v>22</v>
      </c>
      <c r="D3" s="21" t="s">
        <v>23</v>
      </c>
      <c r="E3" s="22" t="s">
        <v>14</v>
      </c>
      <c r="F3" s="23" t="s">
        <v>24</v>
      </c>
      <c r="G3" s="24" t="s">
        <v>25</v>
      </c>
      <c r="H3" s="24" t="s">
        <v>26</v>
      </c>
      <c r="I3" s="25" t="s">
        <v>27</v>
      </c>
      <c r="J3" s="26" t="s">
        <v>28</v>
      </c>
      <c r="K3" s="27" t="s">
        <v>29</v>
      </c>
      <c r="L3" s="28" t="s">
        <v>30</v>
      </c>
      <c r="M3" s="29" t="s">
        <v>31</v>
      </c>
      <c r="N3" s="30" t="s">
        <v>32</v>
      </c>
      <c r="O3" s="31" t="s">
        <v>33</v>
      </c>
      <c r="P3" s="18"/>
      <c r="Q3" s="19"/>
      <c r="S3" s="20" t="s">
        <v>20</v>
      </c>
      <c r="T3" s="21" t="s">
        <v>21</v>
      </c>
      <c r="U3" s="21" t="s">
        <v>22</v>
      </c>
      <c r="V3" s="21" t="s">
        <v>23</v>
      </c>
      <c r="W3" s="22" t="s">
        <v>14</v>
      </c>
      <c r="X3" s="23" t="s">
        <v>24</v>
      </c>
      <c r="Y3" s="24" t="s">
        <v>25</v>
      </c>
      <c r="Z3" s="24" t="s">
        <v>26</v>
      </c>
      <c r="AA3" s="25" t="s">
        <v>27</v>
      </c>
      <c r="AB3" s="26" t="s">
        <v>28</v>
      </c>
      <c r="AC3" s="27" t="s">
        <v>29</v>
      </c>
      <c r="AD3" s="28" t="s">
        <v>30</v>
      </c>
      <c r="AE3" s="29" t="s">
        <v>31</v>
      </c>
      <c r="AF3" s="30" t="s">
        <v>32</v>
      </c>
      <c r="AG3" s="31" t="s">
        <v>33</v>
      </c>
      <c r="AH3" s="18"/>
      <c r="AI3" s="19"/>
      <c r="AK3" s="20" t="s">
        <v>20</v>
      </c>
      <c r="AL3" s="21" t="s">
        <v>21</v>
      </c>
      <c r="AM3" s="21" t="s">
        <v>22</v>
      </c>
      <c r="AN3" s="21" t="s">
        <v>23</v>
      </c>
      <c r="AO3" s="22" t="s">
        <v>14</v>
      </c>
      <c r="AP3" s="23" t="s">
        <v>24</v>
      </c>
      <c r="AQ3" s="24" t="s">
        <v>25</v>
      </c>
      <c r="AR3" s="24" t="s">
        <v>26</v>
      </c>
      <c r="AS3" s="25" t="s">
        <v>27</v>
      </c>
      <c r="AT3" s="26" t="s">
        <v>28</v>
      </c>
      <c r="AU3" s="27" t="s">
        <v>29</v>
      </c>
      <c r="AV3" s="28" t="s">
        <v>30</v>
      </c>
      <c r="AW3" s="29" t="s">
        <v>31</v>
      </c>
      <c r="AX3" s="30" t="s">
        <v>32</v>
      </c>
      <c r="AY3" s="31" t="s">
        <v>33</v>
      </c>
      <c r="AZ3" s="18"/>
      <c r="BA3" s="19"/>
    </row>
    <row r="4" customHeight="1" spans="1:53">
      <c r="A4" s="32">
        <v>39695</v>
      </c>
      <c r="B4" s="21">
        <v>0.1447</v>
      </c>
      <c r="C4" s="33">
        <v>1.25</v>
      </c>
      <c r="D4" s="33">
        <v>0</v>
      </c>
      <c r="E4" s="22">
        <f t="shared" ref="E4:E31" si="0">A4*B4*C4+D4</f>
        <v>7179.833125</v>
      </c>
      <c r="F4" s="34">
        <v>3.29</v>
      </c>
      <c r="G4" s="33">
        <v>2.69</v>
      </c>
      <c r="H4" s="33">
        <v>0.99</v>
      </c>
      <c r="I4" s="25">
        <f t="shared" ref="I4:I31" si="1">G4*H4+1</f>
        <v>3.6631</v>
      </c>
      <c r="J4" s="35">
        <v>1</v>
      </c>
      <c r="K4" s="33">
        <v>0</v>
      </c>
      <c r="L4" s="36">
        <v>0</v>
      </c>
      <c r="M4" s="29">
        <f t="shared" ref="M4:M31" si="2">1+2.78*K4/(K4+1400)+L4</f>
        <v>1</v>
      </c>
      <c r="N4" s="34">
        <v>1.13</v>
      </c>
      <c r="O4" s="31">
        <v>0.5</v>
      </c>
      <c r="P4" s="37">
        <f t="shared" ref="P4:P31" si="3">E4*F4*I4*J4*(M4)*N4*O4</f>
        <v>48888.5853858205</v>
      </c>
      <c r="Q4" s="38"/>
      <c r="S4" s="32">
        <v>39695</v>
      </c>
      <c r="T4" s="21">
        <v>0.1447</v>
      </c>
      <c r="U4" s="33">
        <v>1.6</v>
      </c>
      <c r="V4" s="33">
        <v>0</v>
      </c>
      <c r="W4" s="22">
        <f t="shared" ref="W4:W31" si="4">S4*T4*U4+V4</f>
        <v>9190.1864</v>
      </c>
      <c r="X4" s="34">
        <v>3.29</v>
      </c>
      <c r="Y4" s="33">
        <v>2.69</v>
      </c>
      <c r="Z4" s="33">
        <v>0.99</v>
      </c>
      <c r="AA4" s="25">
        <f t="shared" ref="AA4:AA31" si="5">Y4*Z4+1</f>
        <v>3.6631</v>
      </c>
      <c r="AB4" s="35">
        <v>1</v>
      </c>
      <c r="AC4" s="33">
        <v>0</v>
      </c>
      <c r="AD4" s="36">
        <v>0</v>
      </c>
      <c r="AE4" s="29">
        <f t="shared" ref="AE4:AE31" si="6">1+2.78*AC4/(AC4+1400)+AD4</f>
        <v>1</v>
      </c>
      <c r="AF4" s="34">
        <v>1.13</v>
      </c>
      <c r="AG4" s="31">
        <v>0.5</v>
      </c>
      <c r="AH4" s="37">
        <f t="shared" ref="AH4:AH31" si="7">W4*X4*AA4*AB4*(AE4)*AF4*AG4</f>
        <v>62577.3892938503</v>
      </c>
      <c r="AI4" s="38"/>
      <c r="AK4" s="32">
        <v>39695</v>
      </c>
      <c r="AL4" s="21">
        <v>0.1447</v>
      </c>
      <c r="AM4" s="33">
        <v>1.6</v>
      </c>
      <c r="AN4" s="33">
        <v>0</v>
      </c>
      <c r="AO4" s="22">
        <f t="shared" ref="AO4:AO31" si="8">AK4*AL4*AM4+AN4</f>
        <v>9190.1864</v>
      </c>
      <c r="AP4" s="34">
        <v>3.29</v>
      </c>
      <c r="AQ4" s="33">
        <v>3.11</v>
      </c>
      <c r="AR4" s="33">
        <v>0.99</v>
      </c>
      <c r="AS4" s="25">
        <f t="shared" ref="AS4:AS31" si="9">AQ4*AR4+1</f>
        <v>4.0789</v>
      </c>
      <c r="AT4" s="35">
        <v>1</v>
      </c>
      <c r="AU4" s="33">
        <v>0</v>
      </c>
      <c r="AV4" s="36">
        <v>0</v>
      </c>
      <c r="AW4" s="29">
        <f t="shared" ref="AW4:AW31" si="10">1+2.78*AU4/(AU4+1400)+AV4</f>
        <v>1</v>
      </c>
      <c r="AX4" s="34">
        <v>1.13</v>
      </c>
      <c r="AY4" s="31">
        <v>0.5</v>
      </c>
      <c r="AZ4" s="37">
        <f t="shared" ref="AZ4:AZ31" si="11">AO4*AP4*AS4*AT4*(AW4)*AX4*AY4</f>
        <v>69680.5747019426</v>
      </c>
      <c r="BA4" s="38"/>
    </row>
    <row r="5" customHeight="1" spans="1:53">
      <c r="A5" s="32">
        <v>39695</v>
      </c>
      <c r="B5" s="21">
        <v>0.1447</v>
      </c>
      <c r="C5" s="33">
        <v>1.25</v>
      </c>
      <c r="D5" s="33">
        <v>0</v>
      </c>
      <c r="E5" s="22">
        <f t="shared" si="0"/>
        <v>7179.833125</v>
      </c>
      <c r="F5" s="34">
        <v>3.29</v>
      </c>
      <c r="G5" s="33">
        <v>2.69</v>
      </c>
      <c r="H5" s="33">
        <v>0.99</v>
      </c>
      <c r="I5" s="25">
        <f t="shared" si="1"/>
        <v>3.6631</v>
      </c>
      <c r="J5" s="35">
        <v>1</v>
      </c>
      <c r="K5" s="33">
        <v>0</v>
      </c>
      <c r="L5" s="36">
        <v>0</v>
      </c>
      <c r="M5" s="29">
        <f t="shared" si="2"/>
        <v>1</v>
      </c>
      <c r="N5" s="34">
        <v>1.13</v>
      </c>
      <c r="O5" s="31">
        <v>0.5</v>
      </c>
      <c r="P5" s="37">
        <f t="shared" si="3"/>
        <v>48888.5853858205</v>
      </c>
      <c r="Q5" s="39"/>
      <c r="S5" s="32">
        <v>39695</v>
      </c>
      <c r="T5" s="21">
        <v>0.1447</v>
      </c>
      <c r="U5" s="33">
        <v>1.6</v>
      </c>
      <c r="V5" s="33">
        <v>0</v>
      </c>
      <c r="W5" s="22">
        <f t="shared" si="4"/>
        <v>9190.1864</v>
      </c>
      <c r="X5" s="34">
        <v>3.29</v>
      </c>
      <c r="Y5" s="33">
        <v>2.69</v>
      </c>
      <c r="Z5" s="33">
        <v>0.99</v>
      </c>
      <c r="AA5" s="25">
        <f t="shared" si="5"/>
        <v>3.6631</v>
      </c>
      <c r="AB5" s="35">
        <v>1</v>
      </c>
      <c r="AC5" s="33">
        <v>0</v>
      </c>
      <c r="AD5" s="36">
        <v>0</v>
      </c>
      <c r="AE5" s="29">
        <f t="shared" si="6"/>
        <v>1</v>
      </c>
      <c r="AF5" s="34">
        <v>1.13</v>
      </c>
      <c r="AG5" s="31">
        <v>0.5</v>
      </c>
      <c r="AH5" s="37">
        <f t="shared" si="7"/>
        <v>62577.3892938503</v>
      </c>
      <c r="AI5" s="39"/>
      <c r="AK5" s="32">
        <v>39695</v>
      </c>
      <c r="AL5" s="21">
        <v>0.1447</v>
      </c>
      <c r="AM5" s="33">
        <v>1.6</v>
      </c>
      <c r="AN5" s="33">
        <v>0</v>
      </c>
      <c r="AO5" s="22">
        <f t="shared" si="8"/>
        <v>9190.1864</v>
      </c>
      <c r="AP5" s="34">
        <v>3.29</v>
      </c>
      <c r="AQ5" s="33">
        <v>3.11</v>
      </c>
      <c r="AR5" s="33">
        <v>0.99</v>
      </c>
      <c r="AS5" s="25">
        <f t="shared" si="9"/>
        <v>4.0789</v>
      </c>
      <c r="AT5" s="35">
        <v>1</v>
      </c>
      <c r="AU5" s="33">
        <v>0</v>
      </c>
      <c r="AV5" s="36">
        <v>0</v>
      </c>
      <c r="AW5" s="29">
        <f t="shared" si="10"/>
        <v>1</v>
      </c>
      <c r="AX5" s="34">
        <v>1.13</v>
      </c>
      <c r="AY5" s="31">
        <v>0.5</v>
      </c>
      <c r="AZ5" s="37">
        <f t="shared" si="11"/>
        <v>69680.5747019426</v>
      </c>
      <c r="BA5" s="39"/>
    </row>
    <row r="6" customHeight="1" spans="1:53">
      <c r="A6" s="32">
        <v>39695</v>
      </c>
      <c r="B6" s="21">
        <v>0.1447</v>
      </c>
      <c r="C6" s="33">
        <v>1.25</v>
      </c>
      <c r="D6" s="33">
        <v>0</v>
      </c>
      <c r="E6" s="22">
        <f t="shared" si="0"/>
        <v>7179.833125</v>
      </c>
      <c r="F6" s="34">
        <v>3.29</v>
      </c>
      <c r="G6" s="33">
        <v>2.69</v>
      </c>
      <c r="H6" s="33">
        <v>0.99</v>
      </c>
      <c r="I6" s="25">
        <f t="shared" si="1"/>
        <v>3.6631</v>
      </c>
      <c r="J6" s="35">
        <v>1</v>
      </c>
      <c r="K6" s="33">
        <v>0</v>
      </c>
      <c r="L6" s="36">
        <v>0</v>
      </c>
      <c r="M6" s="29">
        <f t="shared" si="2"/>
        <v>1</v>
      </c>
      <c r="N6" s="34">
        <v>1.13</v>
      </c>
      <c r="O6" s="31">
        <v>0.5</v>
      </c>
      <c r="P6" s="37">
        <f t="shared" si="3"/>
        <v>48888.5853858205</v>
      </c>
      <c r="Q6" s="39"/>
      <c r="S6" s="32">
        <v>39695</v>
      </c>
      <c r="T6" s="21">
        <v>0.1447</v>
      </c>
      <c r="U6" s="33">
        <v>1.6</v>
      </c>
      <c r="V6" s="33">
        <v>0</v>
      </c>
      <c r="W6" s="22">
        <f t="shared" si="4"/>
        <v>9190.1864</v>
      </c>
      <c r="X6" s="34">
        <v>3.29</v>
      </c>
      <c r="Y6" s="33">
        <v>2.69</v>
      </c>
      <c r="Z6" s="33">
        <v>0.99</v>
      </c>
      <c r="AA6" s="25">
        <f t="shared" si="5"/>
        <v>3.6631</v>
      </c>
      <c r="AB6" s="35">
        <v>1</v>
      </c>
      <c r="AC6" s="33">
        <v>0</v>
      </c>
      <c r="AD6" s="36">
        <v>0</v>
      </c>
      <c r="AE6" s="29">
        <f t="shared" si="6"/>
        <v>1</v>
      </c>
      <c r="AF6" s="34">
        <v>1.13</v>
      </c>
      <c r="AG6" s="31">
        <v>0.5</v>
      </c>
      <c r="AH6" s="37">
        <f t="shared" si="7"/>
        <v>62577.3892938503</v>
      </c>
      <c r="AI6" s="39"/>
      <c r="AK6" s="32">
        <v>39695</v>
      </c>
      <c r="AL6" s="21">
        <v>0.1447</v>
      </c>
      <c r="AM6" s="33">
        <v>1.6</v>
      </c>
      <c r="AN6" s="33">
        <v>0</v>
      </c>
      <c r="AO6" s="22">
        <f t="shared" si="8"/>
        <v>9190.1864</v>
      </c>
      <c r="AP6" s="34">
        <v>3.29</v>
      </c>
      <c r="AQ6" s="33">
        <v>3.11</v>
      </c>
      <c r="AR6" s="33">
        <v>0.99</v>
      </c>
      <c r="AS6" s="25">
        <f t="shared" si="9"/>
        <v>4.0789</v>
      </c>
      <c r="AT6" s="35">
        <v>1</v>
      </c>
      <c r="AU6" s="33">
        <v>0</v>
      </c>
      <c r="AV6" s="36">
        <v>0</v>
      </c>
      <c r="AW6" s="29">
        <f t="shared" si="10"/>
        <v>1</v>
      </c>
      <c r="AX6" s="34">
        <v>1.13</v>
      </c>
      <c r="AY6" s="31">
        <v>0.5</v>
      </c>
      <c r="AZ6" s="37">
        <f t="shared" si="11"/>
        <v>69680.5747019426</v>
      </c>
      <c r="BA6" s="39"/>
    </row>
    <row r="7" customHeight="1" spans="1:53">
      <c r="A7" s="32">
        <v>39695</v>
      </c>
      <c r="B7" s="21">
        <v>0.1447</v>
      </c>
      <c r="C7" s="33">
        <v>1.25</v>
      </c>
      <c r="D7" s="33">
        <v>0</v>
      </c>
      <c r="E7" s="22">
        <f t="shared" si="0"/>
        <v>7179.833125</v>
      </c>
      <c r="F7" s="34">
        <v>3.29</v>
      </c>
      <c r="G7" s="33">
        <v>2.69</v>
      </c>
      <c r="H7" s="33">
        <v>0.99</v>
      </c>
      <c r="I7" s="25">
        <f t="shared" si="1"/>
        <v>3.6631</v>
      </c>
      <c r="J7" s="35">
        <v>1</v>
      </c>
      <c r="K7" s="33">
        <v>0</v>
      </c>
      <c r="L7" s="36">
        <v>0</v>
      </c>
      <c r="M7" s="29">
        <f t="shared" si="2"/>
        <v>1</v>
      </c>
      <c r="N7" s="34">
        <v>1.13</v>
      </c>
      <c r="O7" s="31">
        <v>0.5</v>
      </c>
      <c r="P7" s="37">
        <f t="shared" si="3"/>
        <v>48888.5853858205</v>
      </c>
      <c r="Q7" s="39"/>
      <c r="S7" s="32">
        <v>39695</v>
      </c>
      <c r="T7" s="21">
        <v>0.1447</v>
      </c>
      <c r="U7" s="33">
        <v>1.6</v>
      </c>
      <c r="V7" s="33">
        <v>0</v>
      </c>
      <c r="W7" s="22">
        <f t="shared" si="4"/>
        <v>9190.1864</v>
      </c>
      <c r="X7" s="34">
        <v>3.29</v>
      </c>
      <c r="Y7" s="33">
        <v>2.69</v>
      </c>
      <c r="Z7" s="33">
        <v>0.99</v>
      </c>
      <c r="AA7" s="25">
        <f t="shared" si="5"/>
        <v>3.6631</v>
      </c>
      <c r="AB7" s="35">
        <v>1</v>
      </c>
      <c r="AC7" s="33">
        <v>0</v>
      </c>
      <c r="AD7" s="36">
        <v>0</v>
      </c>
      <c r="AE7" s="29">
        <f t="shared" si="6"/>
        <v>1</v>
      </c>
      <c r="AF7" s="34">
        <v>1.13</v>
      </c>
      <c r="AG7" s="31">
        <v>0.5</v>
      </c>
      <c r="AH7" s="37">
        <f t="shared" si="7"/>
        <v>62577.3892938503</v>
      </c>
      <c r="AI7" s="39"/>
      <c r="AK7" s="32">
        <v>39695</v>
      </c>
      <c r="AL7" s="21">
        <v>0.1447</v>
      </c>
      <c r="AM7" s="33">
        <v>1.6</v>
      </c>
      <c r="AN7" s="33">
        <v>0</v>
      </c>
      <c r="AO7" s="22">
        <f t="shared" si="8"/>
        <v>9190.1864</v>
      </c>
      <c r="AP7" s="34">
        <v>3.29</v>
      </c>
      <c r="AQ7" s="33">
        <v>3.11</v>
      </c>
      <c r="AR7" s="33">
        <v>0.99</v>
      </c>
      <c r="AS7" s="25">
        <f t="shared" si="9"/>
        <v>4.0789</v>
      </c>
      <c r="AT7" s="35">
        <v>1</v>
      </c>
      <c r="AU7" s="33">
        <v>0</v>
      </c>
      <c r="AV7" s="36">
        <v>0</v>
      </c>
      <c r="AW7" s="29">
        <f t="shared" si="10"/>
        <v>1</v>
      </c>
      <c r="AX7" s="34">
        <v>1.13</v>
      </c>
      <c r="AY7" s="31">
        <v>0.5</v>
      </c>
      <c r="AZ7" s="37">
        <f t="shared" si="11"/>
        <v>69680.5747019426</v>
      </c>
      <c r="BA7" s="39"/>
    </row>
    <row r="8" customHeight="1" spans="1:53">
      <c r="A8" s="32">
        <v>39695</v>
      </c>
      <c r="B8" s="21">
        <v>0.1447</v>
      </c>
      <c r="C8" s="33">
        <v>1.25</v>
      </c>
      <c r="D8" s="33">
        <v>0</v>
      </c>
      <c r="E8" s="22">
        <f t="shared" si="0"/>
        <v>7179.833125</v>
      </c>
      <c r="F8" s="34">
        <v>3.29</v>
      </c>
      <c r="G8" s="33">
        <v>2.69</v>
      </c>
      <c r="H8" s="33">
        <v>0.99</v>
      </c>
      <c r="I8" s="25">
        <f t="shared" si="1"/>
        <v>3.6631</v>
      </c>
      <c r="J8" s="35">
        <v>1</v>
      </c>
      <c r="K8" s="33">
        <v>0</v>
      </c>
      <c r="L8" s="36">
        <v>0</v>
      </c>
      <c r="M8" s="29">
        <f t="shared" si="2"/>
        <v>1</v>
      </c>
      <c r="N8" s="34">
        <v>1.13</v>
      </c>
      <c r="O8" s="31">
        <v>0.5</v>
      </c>
      <c r="P8" s="37">
        <f t="shared" si="3"/>
        <v>48888.5853858205</v>
      </c>
      <c r="Q8" s="39"/>
      <c r="S8" s="32">
        <v>39695</v>
      </c>
      <c r="T8" s="21">
        <v>0.1447</v>
      </c>
      <c r="U8" s="33">
        <v>1.6</v>
      </c>
      <c r="V8" s="33">
        <v>0</v>
      </c>
      <c r="W8" s="22">
        <f t="shared" si="4"/>
        <v>9190.1864</v>
      </c>
      <c r="X8" s="34">
        <v>3.29</v>
      </c>
      <c r="Y8" s="33">
        <v>2.69</v>
      </c>
      <c r="Z8" s="33">
        <v>0.99</v>
      </c>
      <c r="AA8" s="25">
        <f t="shared" si="5"/>
        <v>3.6631</v>
      </c>
      <c r="AB8" s="35">
        <v>1</v>
      </c>
      <c r="AC8" s="33">
        <v>0</v>
      </c>
      <c r="AD8" s="36">
        <v>0</v>
      </c>
      <c r="AE8" s="29">
        <f t="shared" si="6"/>
        <v>1</v>
      </c>
      <c r="AF8" s="34">
        <v>1.13</v>
      </c>
      <c r="AG8" s="31">
        <v>0.5</v>
      </c>
      <c r="AH8" s="37">
        <f t="shared" si="7"/>
        <v>62577.3892938503</v>
      </c>
      <c r="AI8" s="39"/>
      <c r="AK8" s="32">
        <v>39695</v>
      </c>
      <c r="AL8" s="21">
        <v>0.1447</v>
      </c>
      <c r="AM8" s="33">
        <v>1.6</v>
      </c>
      <c r="AN8" s="33">
        <v>0</v>
      </c>
      <c r="AO8" s="22">
        <f t="shared" si="8"/>
        <v>9190.1864</v>
      </c>
      <c r="AP8" s="34">
        <v>3.29</v>
      </c>
      <c r="AQ8" s="33">
        <v>3.11</v>
      </c>
      <c r="AR8" s="33">
        <v>0.99</v>
      </c>
      <c r="AS8" s="25">
        <f t="shared" si="9"/>
        <v>4.0789</v>
      </c>
      <c r="AT8" s="35">
        <v>1</v>
      </c>
      <c r="AU8" s="33">
        <v>0</v>
      </c>
      <c r="AV8" s="36">
        <v>0</v>
      </c>
      <c r="AW8" s="29">
        <f t="shared" si="10"/>
        <v>1</v>
      </c>
      <c r="AX8" s="34">
        <v>1.13</v>
      </c>
      <c r="AY8" s="31">
        <v>0.5</v>
      </c>
      <c r="AZ8" s="37">
        <f t="shared" si="11"/>
        <v>69680.5747019426</v>
      </c>
      <c r="BA8" s="39"/>
    </row>
    <row r="9" customHeight="1" spans="1:53">
      <c r="A9" s="32">
        <v>39695</v>
      </c>
      <c r="B9" s="21">
        <v>0.1447</v>
      </c>
      <c r="C9" s="33">
        <v>1.25</v>
      </c>
      <c r="D9" s="33">
        <v>0</v>
      </c>
      <c r="E9" s="22">
        <f t="shared" si="0"/>
        <v>7179.833125</v>
      </c>
      <c r="F9" s="34">
        <v>3.29</v>
      </c>
      <c r="G9" s="33">
        <v>2.69</v>
      </c>
      <c r="H9" s="33">
        <v>0.99</v>
      </c>
      <c r="I9" s="25">
        <f t="shared" si="1"/>
        <v>3.6631</v>
      </c>
      <c r="J9" s="35">
        <v>1</v>
      </c>
      <c r="K9" s="33">
        <v>0</v>
      </c>
      <c r="L9" s="36">
        <v>0</v>
      </c>
      <c r="M9" s="29">
        <f t="shared" si="2"/>
        <v>1</v>
      </c>
      <c r="N9" s="34">
        <v>1.13</v>
      </c>
      <c r="O9" s="31">
        <v>0.5</v>
      </c>
      <c r="P9" s="37">
        <f t="shared" si="3"/>
        <v>48888.5853858205</v>
      </c>
      <c r="Q9" s="39"/>
      <c r="S9" s="32">
        <v>39695</v>
      </c>
      <c r="T9" s="21">
        <v>0.1447</v>
      </c>
      <c r="U9" s="33">
        <v>1.6</v>
      </c>
      <c r="V9" s="33">
        <v>0</v>
      </c>
      <c r="W9" s="22">
        <f t="shared" si="4"/>
        <v>9190.1864</v>
      </c>
      <c r="X9" s="34">
        <v>3.29</v>
      </c>
      <c r="Y9" s="33">
        <v>2.69</v>
      </c>
      <c r="Z9" s="33">
        <v>0.99</v>
      </c>
      <c r="AA9" s="25">
        <f t="shared" si="5"/>
        <v>3.6631</v>
      </c>
      <c r="AB9" s="35">
        <v>1</v>
      </c>
      <c r="AC9" s="33">
        <v>0</v>
      </c>
      <c r="AD9" s="36">
        <v>0</v>
      </c>
      <c r="AE9" s="29">
        <f t="shared" si="6"/>
        <v>1</v>
      </c>
      <c r="AF9" s="34">
        <v>1.13</v>
      </c>
      <c r="AG9" s="31">
        <v>0.5</v>
      </c>
      <c r="AH9" s="37">
        <f t="shared" si="7"/>
        <v>62577.3892938503</v>
      </c>
      <c r="AI9" s="39"/>
      <c r="AK9" s="32">
        <v>39695</v>
      </c>
      <c r="AL9" s="21">
        <v>0.1447</v>
      </c>
      <c r="AM9" s="33">
        <v>1.6</v>
      </c>
      <c r="AN9" s="33">
        <v>0</v>
      </c>
      <c r="AO9" s="22">
        <f t="shared" si="8"/>
        <v>9190.1864</v>
      </c>
      <c r="AP9" s="34">
        <v>3.29</v>
      </c>
      <c r="AQ9" s="33">
        <v>3.11</v>
      </c>
      <c r="AR9" s="33">
        <v>0.99</v>
      </c>
      <c r="AS9" s="25">
        <f t="shared" si="9"/>
        <v>4.0789</v>
      </c>
      <c r="AT9" s="35">
        <v>1</v>
      </c>
      <c r="AU9" s="33">
        <v>0</v>
      </c>
      <c r="AV9" s="36">
        <v>0</v>
      </c>
      <c r="AW9" s="29">
        <f t="shared" si="10"/>
        <v>1</v>
      </c>
      <c r="AX9" s="34">
        <v>1.13</v>
      </c>
      <c r="AY9" s="31">
        <v>0.5</v>
      </c>
      <c r="AZ9" s="37">
        <f t="shared" si="11"/>
        <v>69680.5747019426</v>
      </c>
      <c r="BA9" s="39"/>
    </row>
    <row r="10" customHeight="1" spans="1:53">
      <c r="A10" s="32">
        <v>39695</v>
      </c>
      <c r="B10" s="21">
        <v>0.1447</v>
      </c>
      <c r="C10" s="33">
        <v>1.25</v>
      </c>
      <c r="D10" s="33">
        <v>0</v>
      </c>
      <c r="E10" s="22">
        <f t="shared" si="0"/>
        <v>7179.833125</v>
      </c>
      <c r="F10" s="34">
        <v>3.29</v>
      </c>
      <c r="G10" s="33">
        <v>2.69</v>
      </c>
      <c r="H10" s="33">
        <v>0.99</v>
      </c>
      <c r="I10" s="25">
        <f t="shared" si="1"/>
        <v>3.6631</v>
      </c>
      <c r="J10" s="35">
        <v>1</v>
      </c>
      <c r="K10" s="33">
        <v>0</v>
      </c>
      <c r="L10" s="36">
        <v>0</v>
      </c>
      <c r="M10" s="29">
        <f t="shared" si="2"/>
        <v>1</v>
      </c>
      <c r="N10" s="34">
        <v>1.13</v>
      </c>
      <c r="O10" s="31">
        <v>0.5</v>
      </c>
      <c r="P10" s="37">
        <f t="shared" si="3"/>
        <v>48888.5853858205</v>
      </c>
      <c r="Q10" s="39"/>
      <c r="S10" s="32">
        <v>39695</v>
      </c>
      <c r="T10" s="21">
        <v>0.1447</v>
      </c>
      <c r="U10" s="33">
        <v>1.6</v>
      </c>
      <c r="V10" s="33">
        <v>0</v>
      </c>
      <c r="W10" s="22">
        <f t="shared" si="4"/>
        <v>9190.1864</v>
      </c>
      <c r="X10" s="34">
        <v>3.29</v>
      </c>
      <c r="Y10" s="33">
        <v>2.69</v>
      </c>
      <c r="Z10" s="33">
        <v>0.99</v>
      </c>
      <c r="AA10" s="25">
        <f t="shared" si="5"/>
        <v>3.6631</v>
      </c>
      <c r="AB10" s="35">
        <v>1</v>
      </c>
      <c r="AC10" s="33">
        <v>0</v>
      </c>
      <c r="AD10" s="36">
        <v>0</v>
      </c>
      <c r="AE10" s="29">
        <f t="shared" si="6"/>
        <v>1</v>
      </c>
      <c r="AF10" s="34">
        <v>1.13</v>
      </c>
      <c r="AG10" s="31">
        <v>0.5</v>
      </c>
      <c r="AH10" s="37">
        <f t="shared" si="7"/>
        <v>62577.3892938503</v>
      </c>
      <c r="AI10" s="39"/>
      <c r="AK10" s="32">
        <v>39695</v>
      </c>
      <c r="AL10" s="21">
        <v>0.1447</v>
      </c>
      <c r="AM10" s="33">
        <v>1.6</v>
      </c>
      <c r="AN10" s="33">
        <v>0</v>
      </c>
      <c r="AO10" s="22">
        <f t="shared" si="8"/>
        <v>9190.1864</v>
      </c>
      <c r="AP10" s="34">
        <v>3.29</v>
      </c>
      <c r="AQ10" s="33">
        <v>3.11</v>
      </c>
      <c r="AR10" s="33">
        <v>0.99</v>
      </c>
      <c r="AS10" s="25">
        <f t="shared" si="9"/>
        <v>4.0789</v>
      </c>
      <c r="AT10" s="35">
        <v>1</v>
      </c>
      <c r="AU10" s="33">
        <v>0</v>
      </c>
      <c r="AV10" s="36">
        <v>0</v>
      </c>
      <c r="AW10" s="29">
        <f t="shared" si="10"/>
        <v>1</v>
      </c>
      <c r="AX10" s="34">
        <v>1.13</v>
      </c>
      <c r="AY10" s="31">
        <v>0.5</v>
      </c>
      <c r="AZ10" s="37">
        <f t="shared" si="11"/>
        <v>69680.5747019426</v>
      </c>
      <c r="BA10" s="39"/>
    </row>
    <row r="11" customHeight="1" spans="1:53">
      <c r="A11" s="32">
        <v>39695</v>
      </c>
      <c r="B11" s="21">
        <v>0.1447</v>
      </c>
      <c r="C11" s="33">
        <v>1.25</v>
      </c>
      <c r="D11" s="33">
        <v>0</v>
      </c>
      <c r="E11" s="22">
        <f t="shared" si="0"/>
        <v>7179.833125</v>
      </c>
      <c r="F11" s="34">
        <v>3.29</v>
      </c>
      <c r="G11" s="33">
        <v>2.69</v>
      </c>
      <c r="H11" s="33">
        <v>0.99</v>
      </c>
      <c r="I11" s="25">
        <f t="shared" si="1"/>
        <v>3.6631</v>
      </c>
      <c r="J11" s="35">
        <v>1</v>
      </c>
      <c r="K11" s="33">
        <v>0</v>
      </c>
      <c r="L11" s="36">
        <v>0</v>
      </c>
      <c r="M11" s="29">
        <f t="shared" si="2"/>
        <v>1</v>
      </c>
      <c r="N11" s="34">
        <v>1.13</v>
      </c>
      <c r="O11" s="31">
        <v>0.5</v>
      </c>
      <c r="P11" s="37">
        <f t="shared" si="3"/>
        <v>48888.5853858205</v>
      </c>
      <c r="Q11" s="39"/>
      <c r="S11" s="32">
        <v>39695</v>
      </c>
      <c r="T11" s="21">
        <v>0.1447</v>
      </c>
      <c r="U11" s="33">
        <v>1.6</v>
      </c>
      <c r="V11" s="33">
        <v>0</v>
      </c>
      <c r="W11" s="22">
        <f t="shared" si="4"/>
        <v>9190.1864</v>
      </c>
      <c r="X11" s="34">
        <v>3.29</v>
      </c>
      <c r="Y11" s="33">
        <v>2.69</v>
      </c>
      <c r="Z11" s="33">
        <v>0.99</v>
      </c>
      <c r="AA11" s="25">
        <f t="shared" si="5"/>
        <v>3.6631</v>
      </c>
      <c r="AB11" s="35">
        <v>1</v>
      </c>
      <c r="AC11" s="33">
        <v>0</v>
      </c>
      <c r="AD11" s="36">
        <v>0</v>
      </c>
      <c r="AE11" s="29">
        <f t="shared" si="6"/>
        <v>1</v>
      </c>
      <c r="AF11" s="34">
        <v>1.13</v>
      </c>
      <c r="AG11" s="31">
        <v>0.5</v>
      </c>
      <c r="AH11" s="37">
        <f t="shared" si="7"/>
        <v>62577.3892938503</v>
      </c>
      <c r="AI11" s="39"/>
      <c r="AK11" s="32">
        <v>39695</v>
      </c>
      <c r="AL11" s="21">
        <v>0.1447</v>
      </c>
      <c r="AM11" s="33">
        <v>1.6</v>
      </c>
      <c r="AN11" s="33">
        <v>0</v>
      </c>
      <c r="AO11" s="22">
        <f t="shared" si="8"/>
        <v>9190.1864</v>
      </c>
      <c r="AP11" s="34">
        <v>3.29</v>
      </c>
      <c r="AQ11" s="33">
        <v>3.11</v>
      </c>
      <c r="AR11" s="33">
        <v>0.99</v>
      </c>
      <c r="AS11" s="25">
        <f t="shared" si="9"/>
        <v>4.0789</v>
      </c>
      <c r="AT11" s="35">
        <v>1</v>
      </c>
      <c r="AU11" s="33">
        <v>0</v>
      </c>
      <c r="AV11" s="36">
        <v>0</v>
      </c>
      <c r="AW11" s="29">
        <f t="shared" si="10"/>
        <v>1</v>
      </c>
      <c r="AX11" s="34">
        <v>1.13</v>
      </c>
      <c r="AY11" s="31">
        <v>0.5</v>
      </c>
      <c r="AZ11" s="37">
        <f t="shared" si="11"/>
        <v>69680.5747019426</v>
      </c>
      <c r="BA11" s="39"/>
    </row>
    <row r="12" customHeight="1" spans="1:53">
      <c r="A12" s="32">
        <v>39695</v>
      </c>
      <c r="B12" s="21">
        <v>0.1447</v>
      </c>
      <c r="C12" s="33">
        <v>1.25</v>
      </c>
      <c r="D12" s="33">
        <v>0</v>
      </c>
      <c r="E12" s="22">
        <f t="shared" si="0"/>
        <v>7179.833125</v>
      </c>
      <c r="F12" s="34">
        <v>3.29</v>
      </c>
      <c r="G12" s="33">
        <v>2.69</v>
      </c>
      <c r="H12" s="33">
        <v>0.99</v>
      </c>
      <c r="I12" s="25">
        <f t="shared" si="1"/>
        <v>3.6631</v>
      </c>
      <c r="J12" s="35">
        <v>1</v>
      </c>
      <c r="K12" s="33">
        <v>0</v>
      </c>
      <c r="L12" s="36">
        <v>0</v>
      </c>
      <c r="M12" s="29">
        <f t="shared" si="2"/>
        <v>1</v>
      </c>
      <c r="N12" s="34">
        <v>1.13</v>
      </c>
      <c r="O12" s="31">
        <v>0.5</v>
      </c>
      <c r="P12" s="37">
        <f t="shared" si="3"/>
        <v>48888.5853858205</v>
      </c>
      <c r="Q12" s="39"/>
      <c r="S12" s="32">
        <v>39695</v>
      </c>
      <c r="T12" s="21">
        <v>0.1447</v>
      </c>
      <c r="U12" s="33">
        <v>1.6</v>
      </c>
      <c r="V12" s="33">
        <v>0</v>
      </c>
      <c r="W12" s="22">
        <f t="shared" si="4"/>
        <v>9190.1864</v>
      </c>
      <c r="X12" s="34">
        <v>3.29</v>
      </c>
      <c r="Y12" s="33">
        <v>2.69</v>
      </c>
      <c r="Z12" s="33">
        <v>0.99</v>
      </c>
      <c r="AA12" s="25">
        <f t="shared" si="5"/>
        <v>3.6631</v>
      </c>
      <c r="AB12" s="35">
        <v>1</v>
      </c>
      <c r="AC12" s="33">
        <v>0</v>
      </c>
      <c r="AD12" s="36">
        <v>0</v>
      </c>
      <c r="AE12" s="29">
        <f t="shared" si="6"/>
        <v>1</v>
      </c>
      <c r="AF12" s="34">
        <v>1.13</v>
      </c>
      <c r="AG12" s="31">
        <v>0.5</v>
      </c>
      <c r="AH12" s="37">
        <f t="shared" si="7"/>
        <v>62577.3892938503</v>
      </c>
      <c r="AI12" s="39"/>
      <c r="AK12" s="32">
        <v>39695</v>
      </c>
      <c r="AL12" s="21">
        <v>0.1447</v>
      </c>
      <c r="AM12" s="33">
        <v>1.6</v>
      </c>
      <c r="AN12" s="33">
        <v>0</v>
      </c>
      <c r="AO12" s="22">
        <f t="shared" si="8"/>
        <v>9190.1864</v>
      </c>
      <c r="AP12" s="34">
        <v>3.29</v>
      </c>
      <c r="AQ12" s="33">
        <v>3.11</v>
      </c>
      <c r="AR12" s="33">
        <v>0.99</v>
      </c>
      <c r="AS12" s="25">
        <f t="shared" si="9"/>
        <v>4.0789</v>
      </c>
      <c r="AT12" s="35">
        <v>1</v>
      </c>
      <c r="AU12" s="33">
        <v>0</v>
      </c>
      <c r="AV12" s="36">
        <v>0</v>
      </c>
      <c r="AW12" s="29">
        <f t="shared" si="10"/>
        <v>1</v>
      </c>
      <c r="AX12" s="34">
        <v>1.13</v>
      </c>
      <c r="AY12" s="31">
        <v>0.5</v>
      </c>
      <c r="AZ12" s="37">
        <f t="shared" si="11"/>
        <v>69680.5747019426</v>
      </c>
      <c r="BA12" s="39"/>
    </row>
    <row r="13" customHeight="1" spans="1:53">
      <c r="A13" s="32">
        <v>39695</v>
      </c>
      <c r="B13" s="21">
        <v>0.1447</v>
      </c>
      <c r="C13" s="33">
        <v>1.25</v>
      </c>
      <c r="D13" s="33">
        <v>0</v>
      </c>
      <c r="E13" s="22">
        <f t="shared" si="0"/>
        <v>7179.833125</v>
      </c>
      <c r="F13" s="34">
        <v>3.29</v>
      </c>
      <c r="G13" s="33">
        <v>2.69</v>
      </c>
      <c r="H13" s="33">
        <v>0.99</v>
      </c>
      <c r="I13" s="25">
        <f t="shared" si="1"/>
        <v>3.6631</v>
      </c>
      <c r="J13" s="35">
        <v>1</v>
      </c>
      <c r="K13" s="33">
        <v>0</v>
      </c>
      <c r="L13" s="36">
        <v>0</v>
      </c>
      <c r="M13" s="29">
        <f t="shared" si="2"/>
        <v>1</v>
      </c>
      <c r="N13" s="34">
        <v>1.13</v>
      </c>
      <c r="O13" s="31">
        <v>0.5</v>
      </c>
      <c r="P13" s="37">
        <f t="shared" si="3"/>
        <v>48888.5853858205</v>
      </c>
      <c r="Q13" s="39"/>
      <c r="S13" s="32">
        <v>39695</v>
      </c>
      <c r="T13" s="21">
        <v>0.1447</v>
      </c>
      <c r="U13" s="33">
        <v>1.6</v>
      </c>
      <c r="V13" s="33">
        <v>0</v>
      </c>
      <c r="W13" s="22">
        <f t="shared" si="4"/>
        <v>9190.1864</v>
      </c>
      <c r="X13" s="34">
        <v>3.29</v>
      </c>
      <c r="Y13" s="33">
        <v>2.69</v>
      </c>
      <c r="Z13" s="33">
        <v>0.99</v>
      </c>
      <c r="AA13" s="25">
        <f t="shared" si="5"/>
        <v>3.6631</v>
      </c>
      <c r="AB13" s="35">
        <v>1</v>
      </c>
      <c r="AC13" s="33">
        <v>0</v>
      </c>
      <c r="AD13" s="36">
        <v>0</v>
      </c>
      <c r="AE13" s="29">
        <f t="shared" si="6"/>
        <v>1</v>
      </c>
      <c r="AF13" s="34">
        <v>1.13</v>
      </c>
      <c r="AG13" s="31">
        <v>0.5</v>
      </c>
      <c r="AH13" s="37">
        <f t="shared" si="7"/>
        <v>62577.3892938503</v>
      </c>
      <c r="AI13" s="39"/>
      <c r="AK13" s="32">
        <v>39695</v>
      </c>
      <c r="AL13" s="21">
        <v>0.1447</v>
      </c>
      <c r="AM13" s="33">
        <v>1.6</v>
      </c>
      <c r="AN13" s="33">
        <v>0</v>
      </c>
      <c r="AO13" s="22">
        <f t="shared" si="8"/>
        <v>9190.1864</v>
      </c>
      <c r="AP13" s="34">
        <v>3.29</v>
      </c>
      <c r="AQ13" s="33">
        <v>3.11</v>
      </c>
      <c r="AR13" s="33">
        <v>0.99</v>
      </c>
      <c r="AS13" s="25">
        <f t="shared" si="9"/>
        <v>4.0789</v>
      </c>
      <c r="AT13" s="35">
        <v>1</v>
      </c>
      <c r="AU13" s="33">
        <v>0</v>
      </c>
      <c r="AV13" s="36">
        <v>0</v>
      </c>
      <c r="AW13" s="29">
        <f t="shared" si="10"/>
        <v>1</v>
      </c>
      <c r="AX13" s="34">
        <v>1.13</v>
      </c>
      <c r="AY13" s="31">
        <v>0.5</v>
      </c>
      <c r="AZ13" s="37">
        <f t="shared" si="11"/>
        <v>69680.5747019426</v>
      </c>
      <c r="BA13" s="39"/>
    </row>
    <row r="14" customHeight="1" spans="1:53">
      <c r="A14" s="32">
        <v>39695</v>
      </c>
      <c r="B14" s="21">
        <v>0.1447</v>
      </c>
      <c r="C14" s="33">
        <v>1.25</v>
      </c>
      <c r="D14" s="33">
        <v>0</v>
      </c>
      <c r="E14" s="22">
        <f t="shared" si="0"/>
        <v>7179.833125</v>
      </c>
      <c r="F14" s="34">
        <v>3.29</v>
      </c>
      <c r="G14" s="33">
        <v>2.69</v>
      </c>
      <c r="H14" s="33">
        <v>0.99</v>
      </c>
      <c r="I14" s="25">
        <f t="shared" si="1"/>
        <v>3.6631</v>
      </c>
      <c r="J14" s="35">
        <v>1</v>
      </c>
      <c r="K14" s="33">
        <v>0</v>
      </c>
      <c r="L14" s="36">
        <v>0</v>
      </c>
      <c r="M14" s="29">
        <f t="shared" si="2"/>
        <v>1</v>
      </c>
      <c r="N14" s="34">
        <v>1.13</v>
      </c>
      <c r="O14" s="31">
        <v>0.5</v>
      </c>
      <c r="P14" s="37">
        <f t="shared" si="3"/>
        <v>48888.5853858205</v>
      </c>
      <c r="Q14" s="39"/>
      <c r="S14" s="32">
        <v>39695</v>
      </c>
      <c r="T14" s="21">
        <v>0.1447</v>
      </c>
      <c r="U14" s="33">
        <v>1.6</v>
      </c>
      <c r="V14" s="33">
        <v>0</v>
      </c>
      <c r="W14" s="22">
        <f t="shared" si="4"/>
        <v>9190.1864</v>
      </c>
      <c r="X14" s="34">
        <v>3.29</v>
      </c>
      <c r="Y14" s="33">
        <v>2.69</v>
      </c>
      <c r="Z14" s="33">
        <v>0.99</v>
      </c>
      <c r="AA14" s="25">
        <f t="shared" si="5"/>
        <v>3.6631</v>
      </c>
      <c r="AB14" s="35">
        <v>1</v>
      </c>
      <c r="AC14" s="33">
        <v>0</v>
      </c>
      <c r="AD14" s="36">
        <v>0</v>
      </c>
      <c r="AE14" s="29">
        <f t="shared" si="6"/>
        <v>1</v>
      </c>
      <c r="AF14" s="34">
        <v>1.13</v>
      </c>
      <c r="AG14" s="31">
        <v>0.5</v>
      </c>
      <c r="AH14" s="37">
        <f t="shared" si="7"/>
        <v>62577.3892938503</v>
      </c>
      <c r="AI14" s="39"/>
      <c r="AK14" s="32">
        <v>39695</v>
      </c>
      <c r="AL14" s="21">
        <v>0.1447</v>
      </c>
      <c r="AM14" s="33">
        <v>1.6</v>
      </c>
      <c r="AN14" s="33">
        <v>0</v>
      </c>
      <c r="AO14" s="22">
        <f t="shared" si="8"/>
        <v>9190.1864</v>
      </c>
      <c r="AP14" s="34">
        <v>3.29</v>
      </c>
      <c r="AQ14" s="33">
        <v>3.11</v>
      </c>
      <c r="AR14" s="33">
        <v>0.99</v>
      </c>
      <c r="AS14" s="25">
        <f t="shared" si="9"/>
        <v>4.0789</v>
      </c>
      <c r="AT14" s="35">
        <v>1</v>
      </c>
      <c r="AU14" s="33">
        <v>0</v>
      </c>
      <c r="AV14" s="36">
        <v>0</v>
      </c>
      <c r="AW14" s="29">
        <f t="shared" si="10"/>
        <v>1</v>
      </c>
      <c r="AX14" s="34">
        <v>1.13</v>
      </c>
      <c r="AY14" s="31">
        <v>0.5</v>
      </c>
      <c r="AZ14" s="37">
        <f t="shared" si="11"/>
        <v>69680.5747019426</v>
      </c>
      <c r="BA14" s="39"/>
    </row>
    <row r="15" customHeight="1" spans="1:53">
      <c r="A15" s="32">
        <v>39695</v>
      </c>
      <c r="B15" s="21">
        <v>0.1447</v>
      </c>
      <c r="C15" s="33">
        <v>1.25</v>
      </c>
      <c r="D15" s="33">
        <v>0</v>
      </c>
      <c r="E15" s="22">
        <f t="shared" si="0"/>
        <v>7179.833125</v>
      </c>
      <c r="F15" s="34">
        <v>3.29</v>
      </c>
      <c r="G15" s="33">
        <v>2.69</v>
      </c>
      <c r="H15" s="33">
        <v>0.99</v>
      </c>
      <c r="I15" s="25">
        <f t="shared" si="1"/>
        <v>3.6631</v>
      </c>
      <c r="J15" s="35">
        <v>1</v>
      </c>
      <c r="K15" s="33">
        <v>0</v>
      </c>
      <c r="L15" s="36">
        <v>0</v>
      </c>
      <c r="M15" s="29">
        <f t="shared" si="2"/>
        <v>1</v>
      </c>
      <c r="N15" s="34">
        <v>1.13</v>
      </c>
      <c r="O15" s="31">
        <v>0.5</v>
      </c>
      <c r="P15" s="37">
        <f t="shared" si="3"/>
        <v>48888.5853858205</v>
      </c>
      <c r="Q15" s="39"/>
      <c r="S15" s="32">
        <v>39695</v>
      </c>
      <c r="T15" s="21">
        <v>0.1447</v>
      </c>
      <c r="U15" s="33">
        <v>1.6</v>
      </c>
      <c r="V15" s="33">
        <v>0</v>
      </c>
      <c r="W15" s="22">
        <f t="shared" si="4"/>
        <v>9190.1864</v>
      </c>
      <c r="X15" s="34">
        <v>3.29</v>
      </c>
      <c r="Y15" s="33">
        <v>2.69</v>
      </c>
      <c r="Z15" s="33">
        <v>0.99</v>
      </c>
      <c r="AA15" s="25">
        <f t="shared" si="5"/>
        <v>3.6631</v>
      </c>
      <c r="AB15" s="35">
        <v>1</v>
      </c>
      <c r="AC15" s="33">
        <v>0</v>
      </c>
      <c r="AD15" s="36">
        <v>0</v>
      </c>
      <c r="AE15" s="29">
        <f t="shared" si="6"/>
        <v>1</v>
      </c>
      <c r="AF15" s="34">
        <v>1.13</v>
      </c>
      <c r="AG15" s="31">
        <v>0.5</v>
      </c>
      <c r="AH15" s="37">
        <f t="shared" si="7"/>
        <v>62577.3892938503</v>
      </c>
      <c r="AI15" s="39"/>
      <c r="AK15" s="32">
        <v>39695</v>
      </c>
      <c r="AL15" s="21">
        <v>0.1447</v>
      </c>
      <c r="AM15" s="33">
        <v>1.6</v>
      </c>
      <c r="AN15" s="33">
        <v>0</v>
      </c>
      <c r="AO15" s="22">
        <f t="shared" si="8"/>
        <v>9190.1864</v>
      </c>
      <c r="AP15" s="34">
        <v>3.29</v>
      </c>
      <c r="AQ15" s="33">
        <v>3.11</v>
      </c>
      <c r="AR15" s="33">
        <v>0.99</v>
      </c>
      <c r="AS15" s="25">
        <f t="shared" si="9"/>
        <v>4.0789</v>
      </c>
      <c r="AT15" s="35">
        <v>1</v>
      </c>
      <c r="AU15" s="33">
        <v>0</v>
      </c>
      <c r="AV15" s="36">
        <v>0</v>
      </c>
      <c r="AW15" s="29">
        <f t="shared" si="10"/>
        <v>1</v>
      </c>
      <c r="AX15" s="34">
        <v>1.13</v>
      </c>
      <c r="AY15" s="31">
        <v>0.5</v>
      </c>
      <c r="AZ15" s="37">
        <f t="shared" si="11"/>
        <v>69680.5747019426</v>
      </c>
      <c r="BA15" s="39"/>
    </row>
    <row r="16" customHeight="1" spans="1:53">
      <c r="A16" s="32">
        <v>39695</v>
      </c>
      <c r="B16" s="21">
        <v>0.1447</v>
      </c>
      <c r="C16" s="33">
        <v>1.25</v>
      </c>
      <c r="D16" s="33">
        <v>0</v>
      </c>
      <c r="E16" s="22">
        <f t="shared" si="0"/>
        <v>7179.833125</v>
      </c>
      <c r="F16" s="34">
        <v>3.29</v>
      </c>
      <c r="G16" s="33">
        <v>2.69</v>
      </c>
      <c r="H16" s="33">
        <v>0.99</v>
      </c>
      <c r="I16" s="25">
        <f t="shared" si="1"/>
        <v>3.6631</v>
      </c>
      <c r="J16" s="35">
        <v>1</v>
      </c>
      <c r="K16" s="33">
        <v>0</v>
      </c>
      <c r="L16" s="36">
        <v>0</v>
      </c>
      <c r="M16" s="29">
        <f t="shared" si="2"/>
        <v>1</v>
      </c>
      <c r="N16" s="34">
        <v>1.13</v>
      </c>
      <c r="O16" s="31">
        <v>0.5</v>
      </c>
      <c r="P16" s="37">
        <f t="shared" si="3"/>
        <v>48888.5853858205</v>
      </c>
      <c r="Q16" s="39"/>
      <c r="S16" s="32">
        <v>39695</v>
      </c>
      <c r="T16" s="21">
        <v>0.1447</v>
      </c>
      <c r="U16" s="33">
        <v>1.6</v>
      </c>
      <c r="V16" s="33">
        <v>0</v>
      </c>
      <c r="W16" s="22">
        <f t="shared" si="4"/>
        <v>9190.1864</v>
      </c>
      <c r="X16" s="34">
        <v>3.29</v>
      </c>
      <c r="Y16" s="33">
        <v>2.69</v>
      </c>
      <c r="Z16" s="33">
        <v>0.99</v>
      </c>
      <c r="AA16" s="25">
        <f t="shared" si="5"/>
        <v>3.6631</v>
      </c>
      <c r="AB16" s="35">
        <v>1</v>
      </c>
      <c r="AC16" s="33">
        <v>0</v>
      </c>
      <c r="AD16" s="36">
        <v>0</v>
      </c>
      <c r="AE16" s="29">
        <f t="shared" si="6"/>
        <v>1</v>
      </c>
      <c r="AF16" s="34">
        <v>1.13</v>
      </c>
      <c r="AG16" s="31">
        <v>0.5</v>
      </c>
      <c r="AH16" s="37">
        <f t="shared" si="7"/>
        <v>62577.3892938503</v>
      </c>
      <c r="AI16" s="39"/>
      <c r="AK16" s="32">
        <v>39695</v>
      </c>
      <c r="AL16" s="21">
        <v>0.1447</v>
      </c>
      <c r="AM16" s="33">
        <v>1.6</v>
      </c>
      <c r="AN16" s="33">
        <v>0</v>
      </c>
      <c r="AO16" s="22">
        <f t="shared" si="8"/>
        <v>9190.1864</v>
      </c>
      <c r="AP16" s="34">
        <v>3.29</v>
      </c>
      <c r="AQ16" s="33">
        <v>3.11</v>
      </c>
      <c r="AR16" s="33">
        <v>0.99</v>
      </c>
      <c r="AS16" s="25">
        <f t="shared" si="9"/>
        <v>4.0789</v>
      </c>
      <c r="AT16" s="35">
        <v>1</v>
      </c>
      <c r="AU16" s="33">
        <v>0</v>
      </c>
      <c r="AV16" s="36">
        <v>0</v>
      </c>
      <c r="AW16" s="29">
        <f t="shared" si="10"/>
        <v>1</v>
      </c>
      <c r="AX16" s="34">
        <v>1.13</v>
      </c>
      <c r="AY16" s="31">
        <v>0.5</v>
      </c>
      <c r="AZ16" s="37">
        <f t="shared" si="11"/>
        <v>69680.5747019426</v>
      </c>
      <c r="BA16" s="39"/>
    </row>
    <row r="17" customHeight="1" spans="1:53">
      <c r="A17" s="32">
        <v>39695</v>
      </c>
      <c r="B17" s="21">
        <v>0.1447</v>
      </c>
      <c r="C17" s="33">
        <v>1.25</v>
      </c>
      <c r="D17" s="33">
        <v>0</v>
      </c>
      <c r="E17" s="22">
        <f t="shared" si="0"/>
        <v>7179.833125</v>
      </c>
      <c r="F17" s="34">
        <v>3.29</v>
      </c>
      <c r="G17" s="33">
        <v>2.69</v>
      </c>
      <c r="H17" s="33">
        <v>0.99</v>
      </c>
      <c r="I17" s="25">
        <f t="shared" si="1"/>
        <v>3.6631</v>
      </c>
      <c r="J17" s="35">
        <v>1</v>
      </c>
      <c r="K17" s="33">
        <v>0</v>
      </c>
      <c r="L17" s="36">
        <v>0</v>
      </c>
      <c r="M17" s="29">
        <f t="shared" si="2"/>
        <v>1</v>
      </c>
      <c r="N17" s="34">
        <v>1.13</v>
      </c>
      <c r="O17" s="31">
        <v>0.5</v>
      </c>
      <c r="P17" s="37">
        <f t="shared" si="3"/>
        <v>48888.5853858205</v>
      </c>
      <c r="Q17" s="39"/>
      <c r="S17" s="32">
        <v>39695</v>
      </c>
      <c r="T17" s="21">
        <v>0.1447</v>
      </c>
      <c r="U17" s="33">
        <v>1.6</v>
      </c>
      <c r="V17" s="33">
        <v>0</v>
      </c>
      <c r="W17" s="22">
        <f t="shared" si="4"/>
        <v>9190.1864</v>
      </c>
      <c r="X17" s="34">
        <v>3.29</v>
      </c>
      <c r="Y17" s="33">
        <v>2.69</v>
      </c>
      <c r="Z17" s="33">
        <v>0.99</v>
      </c>
      <c r="AA17" s="25">
        <f t="shared" si="5"/>
        <v>3.6631</v>
      </c>
      <c r="AB17" s="35">
        <v>1</v>
      </c>
      <c r="AC17" s="33">
        <v>0</v>
      </c>
      <c r="AD17" s="36">
        <v>0</v>
      </c>
      <c r="AE17" s="29">
        <f t="shared" si="6"/>
        <v>1</v>
      </c>
      <c r="AF17" s="34">
        <v>1.13</v>
      </c>
      <c r="AG17" s="31">
        <v>0.5</v>
      </c>
      <c r="AH17" s="37">
        <f t="shared" si="7"/>
        <v>62577.3892938503</v>
      </c>
      <c r="AI17" s="39"/>
      <c r="AK17" s="32">
        <v>39695</v>
      </c>
      <c r="AL17" s="21">
        <v>0.1447</v>
      </c>
      <c r="AM17" s="33">
        <v>1.6</v>
      </c>
      <c r="AN17" s="33">
        <v>0</v>
      </c>
      <c r="AO17" s="22">
        <f t="shared" si="8"/>
        <v>9190.1864</v>
      </c>
      <c r="AP17" s="34">
        <v>3.29</v>
      </c>
      <c r="AQ17" s="33">
        <v>3.11</v>
      </c>
      <c r="AR17" s="33">
        <v>0.99</v>
      </c>
      <c r="AS17" s="25">
        <f t="shared" si="9"/>
        <v>4.0789</v>
      </c>
      <c r="AT17" s="35">
        <v>1</v>
      </c>
      <c r="AU17" s="33">
        <v>0</v>
      </c>
      <c r="AV17" s="36">
        <v>0</v>
      </c>
      <c r="AW17" s="29">
        <f t="shared" si="10"/>
        <v>1</v>
      </c>
      <c r="AX17" s="34">
        <v>1.13</v>
      </c>
      <c r="AY17" s="31">
        <v>0.5</v>
      </c>
      <c r="AZ17" s="37">
        <f t="shared" si="11"/>
        <v>69680.5747019426</v>
      </c>
      <c r="BA17" s="39"/>
    </row>
    <row r="18" customHeight="1" spans="1:53">
      <c r="A18" s="32">
        <v>39695</v>
      </c>
      <c r="B18" s="40">
        <v>0.1447</v>
      </c>
      <c r="C18" s="33">
        <v>1.25</v>
      </c>
      <c r="D18" s="33">
        <v>0</v>
      </c>
      <c r="E18" s="22">
        <f t="shared" si="0"/>
        <v>7179.833125</v>
      </c>
      <c r="F18" s="34">
        <v>3.29</v>
      </c>
      <c r="G18" s="33">
        <v>2.69</v>
      </c>
      <c r="H18" s="33">
        <v>0.99</v>
      </c>
      <c r="I18" s="25">
        <f t="shared" si="1"/>
        <v>3.6631</v>
      </c>
      <c r="J18" s="35">
        <v>1</v>
      </c>
      <c r="K18" s="33">
        <v>0</v>
      </c>
      <c r="L18" s="36">
        <v>0</v>
      </c>
      <c r="M18" s="29">
        <f t="shared" si="2"/>
        <v>1</v>
      </c>
      <c r="N18" s="34">
        <v>1.13</v>
      </c>
      <c r="O18" s="31">
        <v>0.5</v>
      </c>
      <c r="P18" s="37">
        <f t="shared" si="3"/>
        <v>48888.5853858205</v>
      </c>
      <c r="Q18" s="39"/>
      <c r="S18" s="32">
        <v>39695</v>
      </c>
      <c r="T18" s="40">
        <v>0.1447</v>
      </c>
      <c r="U18" s="33">
        <v>1.6</v>
      </c>
      <c r="V18" s="33">
        <v>0</v>
      </c>
      <c r="W18" s="22">
        <f t="shared" si="4"/>
        <v>9190.1864</v>
      </c>
      <c r="X18" s="34">
        <v>3.29</v>
      </c>
      <c r="Y18" s="33">
        <v>2.69</v>
      </c>
      <c r="Z18" s="33">
        <v>0.99</v>
      </c>
      <c r="AA18" s="25">
        <f t="shared" si="5"/>
        <v>3.6631</v>
      </c>
      <c r="AB18" s="35">
        <v>1</v>
      </c>
      <c r="AC18" s="33">
        <v>0</v>
      </c>
      <c r="AD18" s="36">
        <v>0</v>
      </c>
      <c r="AE18" s="29">
        <f t="shared" si="6"/>
        <v>1</v>
      </c>
      <c r="AF18" s="34">
        <v>1.13</v>
      </c>
      <c r="AG18" s="31">
        <v>0.5</v>
      </c>
      <c r="AH18" s="37">
        <f t="shared" si="7"/>
        <v>62577.3892938503</v>
      </c>
      <c r="AI18" s="39"/>
      <c r="AK18" s="32">
        <v>39695</v>
      </c>
      <c r="AL18" s="40">
        <v>0.1447</v>
      </c>
      <c r="AM18" s="33">
        <v>1.6</v>
      </c>
      <c r="AN18" s="33">
        <v>0</v>
      </c>
      <c r="AO18" s="22">
        <f t="shared" si="8"/>
        <v>9190.1864</v>
      </c>
      <c r="AP18" s="34">
        <v>3.29</v>
      </c>
      <c r="AQ18" s="33">
        <v>3.11</v>
      </c>
      <c r="AR18" s="33">
        <v>0.99</v>
      </c>
      <c r="AS18" s="25">
        <f t="shared" si="9"/>
        <v>4.0789</v>
      </c>
      <c r="AT18" s="35">
        <v>1</v>
      </c>
      <c r="AU18" s="33">
        <v>0</v>
      </c>
      <c r="AV18" s="36">
        <v>0</v>
      </c>
      <c r="AW18" s="29">
        <f t="shared" si="10"/>
        <v>1</v>
      </c>
      <c r="AX18" s="34">
        <v>1.13</v>
      </c>
      <c r="AY18" s="31">
        <v>0.5</v>
      </c>
      <c r="AZ18" s="37">
        <f t="shared" si="11"/>
        <v>69680.5747019426</v>
      </c>
      <c r="BA18" s="39"/>
    </row>
    <row r="19" customHeight="1" spans="1:53">
      <c r="A19" s="32">
        <v>39695</v>
      </c>
      <c r="B19" s="40">
        <v>0.1447</v>
      </c>
      <c r="C19" s="33">
        <v>1.25</v>
      </c>
      <c r="D19" s="33">
        <v>0</v>
      </c>
      <c r="E19" s="22">
        <f t="shared" si="0"/>
        <v>7179.833125</v>
      </c>
      <c r="F19" s="34">
        <v>3.29</v>
      </c>
      <c r="G19" s="33">
        <v>2.69</v>
      </c>
      <c r="H19" s="33">
        <v>0.99</v>
      </c>
      <c r="I19" s="25">
        <f t="shared" si="1"/>
        <v>3.6631</v>
      </c>
      <c r="J19" s="35">
        <v>1</v>
      </c>
      <c r="K19" s="33">
        <v>0</v>
      </c>
      <c r="L19" s="36">
        <v>0</v>
      </c>
      <c r="M19" s="29">
        <f t="shared" si="2"/>
        <v>1</v>
      </c>
      <c r="N19" s="34">
        <v>1.13</v>
      </c>
      <c r="O19" s="31">
        <v>0.5</v>
      </c>
      <c r="P19" s="37">
        <f t="shared" si="3"/>
        <v>48888.5853858205</v>
      </c>
      <c r="Q19" s="39"/>
      <c r="S19" s="32">
        <v>39695</v>
      </c>
      <c r="T19" s="40">
        <v>0.1447</v>
      </c>
      <c r="U19" s="33">
        <v>1.6</v>
      </c>
      <c r="V19" s="33">
        <v>0</v>
      </c>
      <c r="W19" s="22">
        <f t="shared" si="4"/>
        <v>9190.1864</v>
      </c>
      <c r="X19" s="34">
        <v>3.29</v>
      </c>
      <c r="Y19" s="33">
        <v>2.69</v>
      </c>
      <c r="Z19" s="33">
        <v>0.99</v>
      </c>
      <c r="AA19" s="25">
        <f t="shared" si="5"/>
        <v>3.6631</v>
      </c>
      <c r="AB19" s="35">
        <v>1</v>
      </c>
      <c r="AC19" s="33">
        <v>0</v>
      </c>
      <c r="AD19" s="36">
        <v>0</v>
      </c>
      <c r="AE19" s="29">
        <f t="shared" si="6"/>
        <v>1</v>
      </c>
      <c r="AF19" s="34">
        <v>1.13</v>
      </c>
      <c r="AG19" s="31">
        <v>0.5</v>
      </c>
      <c r="AH19" s="37">
        <f t="shared" si="7"/>
        <v>62577.3892938503</v>
      </c>
      <c r="AI19" s="39"/>
      <c r="AK19" s="32">
        <v>39695</v>
      </c>
      <c r="AL19" s="40">
        <v>0.1447</v>
      </c>
      <c r="AM19" s="33">
        <v>1.6</v>
      </c>
      <c r="AN19" s="33">
        <v>0</v>
      </c>
      <c r="AO19" s="22">
        <f t="shared" si="8"/>
        <v>9190.1864</v>
      </c>
      <c r="AP19" s="34">
        <v>3.29</v>
      </c>
      <c r="AQ19" s="33">
        <v>3.11</v>
      </c>
      <c r="AR19" s="33">
        <v>0.99</v>
      </c>
      <c r="AS19" s="25">
        <f t="shared" si="9"/>
        <v>4.0789</v>
      </c>
      <c r="AT19" s="35">
        <v>1</v>
      </c>
      <c r="AU19" s="33">
        <v>0</v>
      </c>
      <c r="AV19" s="36">
        <v>0</v>
      </c>
      <c r="AW19" s="29">
        <f t="shared" si="10"/>
        <v>1</v>
      </c>
      <c r="AX19" s="34">
        <v>1.13</v>
      </c>
      <c r="AY19" s="31">
        <v>0.5</v>
      </c>
      <c r="AZ19" s="37">
        <f t="shared" si="11"/>
        <v>69680.5747019426</v>
      </c>
      <c r="BA19" s="39"/>
    </row>
    <row r="20" customHeight="1" spans="1:53">
      <c r="A20" s="32">
        <v>39695</v>
      </c>
      <c r="B20" s="40">
        <v>0.1447</v>
      </c>
      <c r="C20" s="33">
        <v>1.25</v>
      </c>
      <c r="D20" s="33">
        <v>0</v>
      </c>
      <c r="E20" s="22">
        <f t="shared" si="0"/>
        <v>7179.833125</v>
      </c>
      <c r="F20" s="34">
        <v>3.29</v>
      </c>
      <c r="G20" s="33">
        <v>2.69</v>
      </c>
      <c r="H20" s="33">
        <v>0.99</v>
      </c>
      <c r="I20" s="25">
        <f t="shared" si="1"/>
        <v>3.6631</v>
      </c>
      <c r="J20" s="35">
        <v>1</v>
      </c>
      <c r="K20" s="33">
        <v>0</v>
      </c>
      <c r="L20" s="36">
        <v>0</v>
      </c>
      <c r="M20" s="29">
        <f t="shared" si="2"/>
        <v>1</v>
      </c>
      <c r="N20" s="34">
        <v>1.13</v>
      </c>
      <c r="O20" s="31">
        <v>0.5</v>
      </c>
      <c r="P20" s="37">
        <f t="shared" si="3"/>
        <v>48888.5853858205</v>
      </c>
      <c r="Q20" s="39"/>
      <c r="S20" s="32">
        <v>39695</v>
      </c>
      <c r="T20" s="40">
        <v>0.1447</v>
      </c>
      <c r="U20" s="33">
        <v>1.6</v>
      </c>
      <c r="V20" s="33">
        <v>0</v>
      </c>
      <c r="W20" s="22">
        <f t="shared" si="4"/>
        <v>9190.1864</v>
      </c>
      <c r="X20" s="34">
        <v>3.29</v>
      </c>
      <c r="Y20" s="33">
        <v>2.69</v>
      </c>
      <c r="Z20" s="33">
        <v>0.99</v>
      </c>
      <c r="AA20" s="25">
        <f t="shared" si="5"/>
        <v>3.6631</v>
      </c>
      <c r="AB20" s="35">
        <v>1</v>
      </c>
      <c r="AC20" s="33">
        <v>0</v>
      </c>
      <c r="AD20" s="36">
        <v>0</v>
      </c>
      <c r="AE20" s="29">
        <f t="shared" si="6"/>
        <v>1</v>
      </c>
      <c r="AF20" s="34">
        <v>1.13</v>
      </c>
      <c r="AG20" s="31">
        <v>0.5</v>
      </c>
      <c r="AH20" s="37">
        <f t="shared" si="7"/>
        <v>62577.3892938503</v>
      </c>
      <c r="AI20" s="39"/>
      <c r="AK20" s="32">
        <v>39695</v>
      </c>
      <c r="AL20" s="40">
        <v>0.1447</v>
      </c>
      <c r="AM20" s="33">
        <v>1.6</v>
      </c>
      <c r="AN20" s="33">
        <v>0</v>
      </c>
      <c r="AO20" s="22">
        <f t="shared" si="8"/>
        <v>9190.1864</v>
      </c>
      <c r="AP20" s="34">
        <v>3.29</v>
      </c>
      <c r="AQ20" s="33">
        <v>3.11</v>
      </c>
      <c r="AR20" s="33">
        <v>0.99</v>
      </c>
      <c r="AS20" s="25">
        <f t="shared" si="9"/>
        <v>4.0789</v>
      </c>
      <c r="AT20" s="35">
        <v>1</v>
      </c>
      <c r="AU20" s="33">
        <v>0</v>
      </c>
      <c r="AV20" s="36">
        <v>0</v>
      </c>
      <c r="AW20" s="29">
        <f t="shared" si="10"/>
        <v>1</v>
      </c>
      <c r="AX20" s="34">
        <v>1.13</v>
      </c>
      <c r="AY20" s="31">
        <v>0.5</v>
      </c>
      <c r="AZ20" s="37">
        <f t="shared" si="11"/>
        <v>69680.5747019426</v>
      </c>
      <c r="BA20" s="39"/>
    </row>
    <row r="21" customHeight="1" spans="1:53">
      <c r="A21" s="32">
        <v>39695</v>
      </c>
      <c r="B21" s="40">
        <v>0.1447</v>
      </c>
      <c r="C21" s="33">
        <v>1.25</v>
      </c>
      <c r="D21" s="33">
        <v>0</v>
      </c>
      <c r="E21" s="22">
        <f t="shared" si="0"/>
        <v>7179.833125</v>
      </c>
      <c r="F21" s="34">
        <v>3.29</v>
      </c>
      <c r="G21" s="33">
        <v>2.69</v>
      </c>
      <c r="H21" s="33">
        <v>0.99</v>
      </c>
      <c r="I21" s="25">
        <f t="shared" si="1"/>
        <v>3.6631</v>
      </c>
      <c r="J21" s="35">
        <v>1</v>
      </c>
      <c r="K21" s="33">
        <v>0</v>
      </c>
      <c r="L21" s="36">
        <v>0</v>
      </c>
      <c r="M21" s="29">
        <f t="shared" si="2"/>
        <v>1</v>
      </c>
      <c r="N21" s="34">
        <v>1.13</v>
      </c>
      <c r="O21" s="31">
        <v>0.5</v>
      </c>
      <c r="P21" s="37">
        <f t="shared" si="3"/>
        <v>48888.5853858205</v>
      </c>
      <c r="Q21" s="39"/>
      <c r="S21" s="32">
        <v>39695</v>
      </c>
      <c r="T21" s="40">
        <v>0.1447</v>
      </c>
      <c r="U21" s="33">
        <v>1.6</v>
      </c>
      <c r="V21" s="33">
        <v>0</v>
      </c>
      <c r="W21" s="22">
        <f t="shared" si="4"/>
        <v>9190.1864</v>
      </c>
      <c r="X21" s="34">
        <v>3.29</v>
      </c>
      <c r="Y21" s="33">
        <v>2.69</v>
      </c>
      <c r="Z21" s="33">
        <v>0.99</v>
      </c>
      <c r="AA21" s="25">
        <f t="shared" si="5"/>
        <v>3.6631</v>
      </c>
      <c r="AB21" s="35">
        <v>1</v>
      </c>
      <c r="AC21" s="33">
        <v>0</v>
      </c>
      <c r="AD21" s="36">
        <v>0</v>
      </c>
      <c r="AE21" s="29">
        <f t="shared" si="6"/>
        <v>1</v>
      </c>
      <c r="AF21" s="34">
        <v>1.13</v>
      </c>
      <c r="AG21" s="31">
        <v>0.5</v>
      </c>
      <c r="AH21" s="37">
        <f t="shared" si="7"/>
        <v>62577.3892938503</v>
      </c>
      <c r="AI21" s="39"/>
      <c r="AK21" s="32">
        <v>39695</v>
      </c>
      <c r="AL21" s="40">
        <v>0.1447</v>
      </c>
      <c r="AM21" s="33">
        <v>1.6</v>
      </c>
      <c r="AN21" s="33">
        <v>0</v>
      </c>
      <c r="AO21" s="22">
        <f t="shared" si="8"/>
        <v>9190.1864</v>
      </c>
      <c r="AP21" s="34">
        <v>3.29</v>
      </c>
      <c r="AQ21" s="33">
        <v>3.11</v>
      </c>
      <c r="AR21" s="33">
        <v>0.99</v>
      </c>
      <c r="AS21" s="25">
        <f t="shared" si="9"/>
        <v>4.0789</v>
      </c>
      <c r="AT21" s="35">
        <v>1</v>
      </c>
      <c r="AU21" s="33">
        <v>0</v>
      </c>
      <c r="AV21" s="36">
        <v>0</v>
      </c>
      <c r="AW21" s="29">
        <f t="shared" si="10"/>
        <v>1</v>
      </c>
      <c r="AX21" s="34">
        <v>1.13</v>
      </c>
      <c r="AY21" s="31">
        <v>0.5</v>
      </c>
      <c r="AZ21" s="37">
        <f t="shared" si="11"/>
        <v>69680.5747019426</v>
      </c>
      <c r="BA21" s="39"/>
    </row>
    <row r="22" customHeight="1" spans="1:53">
      <c r="A22" s="32">
        <v>39695</v>
      </c>
      <c r="B22" s="27">
        <v>0.1447</v>
      </c>
      <c r="C22" s="33">
        <v>1.25</v>
      </c>
      <c r="D22" s="33">
        <v>0</v>
      </c>
      <c r="E22" s="22">
        <f t="shared" si="0"/>
        <v>7179.833125</v>
      </c>
      <c r="F22" s="41">
        <v>2.69</v>
      </c>
      <c r="G22" s="33">
        <v>2.69</v>
      </c>
      <c r="H22" s="33">
        <v>0.99</v>
      </c>
      <c r="I22" s="25">
        <f t="shared" si="1"/>
        <v>3.6631</v>
      </c>
      <c r="J22" s="35">
        <v>1</v>
      </c>
      <c r="K22" s="33">
        <v>0</v>
      </c>
      <c r="L22" s="36">
        <v>0</v>
      </c>
      <c r="M22" s="29">
        <f t="shared" si="2"/>
        <v>1</v>
      </c>
      <c r="N22" s="34">
        <v>1.13</v>
      </c>
      <c r="O22" s="31">
        <v>0.5</v>
      </c>
      <c r="P22" s="37">
        <f t="shared" si="3"/>
        <v>39972.733947677</v>
      </c>
      <c r="Q22" s="39"/>
      <c r="S22" s="32">
        <v>39695</v>
      </c>
      <c r="T22" s="27">
        <v>0.1447</v>
      </c>
      <c r="U22" s="33">
        <v>1.6</v>
      </c>
      <c r="V22" s="33">
        <v>0</v>
      </c>
      <c r="W22" s="22">
        <f t="shared" si="4"/>
        <v>9190.1864</v>
      </c>
      <c r="X22" s="41">
        <v>2.69</v>
      </c>
      <c r="Y22" s="33">
        <v>2.69</v>
      </c>
      <c r="Z22" s="33">
        <v>0.99</v>
      </c>
      <c r="AA22" s="25">
        <f t="shared" si="5"/>
        <v>3.6631</v>
      </c>
      <c r="AB22" s="35">
        <v>1</v>
      </c>
      <c r="AC22" s="33">
        <v>0</v>
      </c>
      <c r="AD22" s="36">
        <v>0</v>
      </c>
      <c r="AE22" s="29">
        <f t="shared" si="6"/>
        <v>1</v>
      </c>
      <c r="AF22" s="34">
        <v>1.13</v>
      </c>
      <c r="AG22" s="31">
        <v>0.5</v>
      </c>
      <c r="AH22" s="37">
        <f t="shared" si="7"/>
        <v>51165.0994530265</v>
      </c>
      <c r="AI22" s="39"/>
      <c r="AK22" s="32">
        <v>39695</v>
      </c>
      <c r="AL22" s="27">
        <v>0.1447</v>
      </c>
      <c r="AM22" s="33">
        <v>1.6</v>
      </c>
      <c r="AN22" s="33">
        <v>0</v>
      </c>
      <c r="AO22" s="22">
        <f t="shared" si="8"/>
        <v>9190.1864</v>
      </c>
      <c r="AP22" s="41">
        <v>2.69</v>
      </c>
      <c r="AQ22" s="33">
        <v>3.11</v>
      </c>
      <c r="AR22" s="33">
        <v>0.99</v>
      </c>
      <c r="AS22" s="25">
        <f t="shared" si="9"/>
        <v>4.0789</v>
      </c>
      <c r="AT22" s="35">
        <v>1</v>
      </c>
      <c r="AU22" s="33">
        <v>0</v>
      </c>
      <c r="AV22" s="36">
        <v>0</v>
      </c>
      <c r="AW22" s="29">
        <f t="shared" si="10"/>
        <v>1</v>
      </c>
      <c r="AX22" s="34">
        <v>1.13</v>
      </c>
      <c r="AY22" s="31">
        <v>0.5</v>
      </c>
      <c r="AZ22" s="37">
        <f t="shared" si="11"/>
        <v>56972.8711088831</v>
      </c>
      <c r="BA22" s="39"/>
    </row>
    <row r="23" customHeight="1" spans="1:53">
      <c r="A23" s="32">
        <v>39695</v>
      </c>
      <c r="B23" s="27">
        <v>0.1447</v>
      </c>
      <c r="C23" s="33">
        <v>1.25</v>
      </c>
      <c r="D23" s="33">
        <v>0</v>
      </c>
      <c r="E23" s="22">
        <f t="shared" si="0"/>
        <v>7179.833125</v>
      </c>
      <c r="F23" s="41">
        <v>2.69</v>
      </c>
      <c r="G23" s="33">
        <v>2.69</v>
      </c>
      <c r="H23" s="33">
        <v>0.99</v>
      </c>
      <c r="I23" s="25">
        <f t="shared" si="1"/>
        <v>3.6631</v>
      </c>
      <c r="J23" s="35">
        <v>1</v>
      </c>
      <c r="K23" s="33">
        <v>0</v>
      </c>
      <c r="L23" s="36">
        <v>0</v>
      </c>
      <c r="M23" s="29">
        <f t="shared" si="2"/>
        <v>1</v>
      </c>
      <c r="N23" s="34">
        <v>1.13</v>
      </c>
      <c r="O23" s="31">
        <v>0.5</v>
      </c>
      <c r="P23" s="37">
        <f t="shared" si="3"/>
        <v>39972.733947677</v>
      </c>
      <c r="Q23" s="39"/>
      <c r="S23" s="32">
        <v>39695</v>
      </c>
      <c r="T23" s="27">
        <v>0.1447</v>
      </c>
      <c r="U23" s="33">
        <v>1.6</v>
      </c>
      <c r="V23" s="33">
        <v>0</v>
      </c>
      <c r="W23" s="22">
        <f t="shared" si="4"/>
        <v>9190.1864</v>
      </c>
      <c r="X23" s="41">
        <v>2.69</v>
      </c>
      <c r="Y23" s="33">
        <v>2.69</v>
      </c>
      <c r="Z23" s="33">
        <v>0.99</v>
      </c>
      <c r="AA23" s="25">
        <f t="shared" si="5"/>
        <v>3.6631</v>
      </c>
      <c r="AB23" s="35">
        <v>1</v>
      </c>
      <c r="AC23" s="33">
        <v>0</v>
      </c>
      <c r="AD23" s="36">
        <v>0</v>
      </c>
      <c r="AE23" s="29">
        <f t="shared" si="6"/>
        <v>1</v>
      </c>
      <c r="AF23" s="34">
        <v>1.13</v>
      </c>
      <c r="AG23" s="31">
        <v>0.5</v>
      </c>
      <c r="AH23" s="37">
        <f t="shared" si="7"/>
        <v>51165.0994530265</v>
      </c>
      <c r="AI23" s="39"/>
      <c r="AK23" s="32">
        <v>39695</v>
      </c>
      <c r="AL23" s="27">
        <v>0.1447</v>
      </c>
      <c r="AM23" s="33">
        <v>1.6</v>
      </c>
      <c r="AN23" s="33">
        <v>0</v>
      </c>
      <c r="AO23" s="22">
        <f t="shared" si="8"/>
        <v>9190.1864</v>
      </c>
      <c r="AP23" s="41">
        <v>2.69</v>
      </c>
      <c r="AQ23" s="33">
        <v>3.11</v>
      </c>
      <c r="AR23" s="33">
        <v>0.99</v>
      </c>
      <c r="AS23" s="25">
        <f t="shared" si="9"/>
        <v>4.0789</v>
      </c>
      <c r="AT23" s="35">
        <v>1</v>
      </c>
      <c r="AU23" s="33">
        <v>0</v>
      </c>
      <c r="AV23" s="36">
        <v>0</v>
      </c>
      <c r="AW23" s="29">
        <f t="shared" si="10"/>
        <v>1</v>
      </c>
      <c r="AX23" s="34">
        <v>1.13</v>
      </c>
      <c r="AY23" s="31">
        <v>0.5</v>
      </c>
      <c r="AZ23" s="37">
        <f t="shared" si="11"/>
        <v>56972.8711088831</v>
      </c>
      <c r="BA23" s="39"/>
    </row>
    <row r="24" customHeight="1" spans="1:53">
      <c r="A24" s="32">
        <v>39695</v>
      </c>
      <c r="B24" s="27">
        <v>0.1447</v>
      </c>
      <c r="C24" s="33">
        <v>1.25</v>
      </c>
      <c r="D24" s="33">
        <v>0</v>
      </c>
      <c r="E24" s="22">
        <f t="shared" si="0"/>
        <v>7179.833125</v>
      </c>
      <c r="F24" s="41">
        <v>2.69</v>
      </c>
      <c r="G24" s="33">
        <v>2.69</v>
      </c>
      <c r="H24" s="33">
        <v>0.99</v>
      </c>
      <c r="I24" s="25">
        <f t="shared" si="1"/>
        <v>3.6631</v>
      </c>
      <c r="J24" s="35">
        <v>1</v>
      </c>
      <c r="K24" s="33">
        <v>0</v>
      </c>
      <c r="L24" s="36">
        <v>0</v>
      </c>
      <c r="M24" s="29">
        <f t="shared" si="2"/>
        <v>1</v>
      </c>
      <c r="N24" s="34">
        <v>1.13</v>
      </c>
      <c r="O24" s="31">
        <v>0.5</v>
      </c>
      <c r="P24" s="37">
        <f t="shared" si="3"/>
        <v>39972.733947677</v>
      </c>
      <c r="Q24" s="39"/>
      <c r="S24" s="32">
        <v>39695</v>
      </c>
      <c r="T24" s="27">
        <v>0.1447</v>
      </c>
      <c r="U24" s="33">
        <v>1.6</v>
      </c>
      <c r="V24" s="33">
        <v>0</v>
      </c>
      <c r="W24" s="22">
        <f t="shared" si="4"/>
        <v>9190.1864</v>
      </c>
      <c r="X24" s="41">
        <v>2.69</v>
      </c>
      <c r="Y24" s="33">
        <v>2.69</v>
      </c>
      <c r="Z24" s="33">
        <v>0.99</v>
      </c>
      <c r="AA24" s="25">
        <f t="shared" si="5"/>
        <v>3.6631</v>
      </c>
      <c r="AB24" s="35">
        <v>1</v>
      </c>
      <c r="AC24" s="33">
        <v>0</v>
      </c>
      <c r="AD24" s="36">
        <v>0</v>
      </c>
      <c r="AE24" s="29">
        <f t="shared" si="6"/>
        <v>1</v>
      </c>
      <c r="AF24" s="34">
        <v>1.13</v>
      </c>
      <c r="AG24" s="31">
        <v>0.5</v>
      </c>
      <c r="AH24" s="37">
        <f t="shared" si="7"/>
        <v>51165.0994530265</v>
      </c>
      <c r="AI24" s="39"/>
      <c r="AK24" s="32">
        <v>39695</v>
      </c>
      <c r="AL24" s="27">
        <v>0.1447</v>
      </c>
      <c r="AM24" s="33">
        <v>1.6</v>
      </c>
      <c r="AN24" s="33">
        <v>0</v>
      </c>
      <c r="AO24" s="22">
        <f t="shared" si="8"/>
        <v>9190.1864</v>
      </c>
      <c r="AP24" s="41">
        <v>2.69</v>
      </c>
      <c r="AQ24" s="33">
        <v>3.11</v>
      </c>
      <c r="AR24" s="33">
        <v>0.99</v>
      </c>
      <c r="AS24" s="25">
        <f t="shared" si="9"/>
        <v>4.0789</v>
      </c>
      <c r="AT24" s="35">
        <v>1</v>
      </c>
      <c r="AU24" s="33">
        <v>0</v>
      </c>
      <c r="AV24" s="36">
        <v>0</v>
      </c>
      <c r="AW24" s="29">
        <f t="shared" si="10"/>
        <v>1</v>
      </c>
      <c r="AX24" s="34">
        <v>1.13</v>
      </c>
      <c r="AY24" s="31">
        <v>0.5</v>
      </c>
      <c r="AZ24" s="37">
        <f t="shared" si="11"/>
        <v>56972.8711088831</v>
      </c>
      <c r="BA24" s="39"/>
    </row>
    <row r="25" customHeight="1" spans="1:53">
      <c r="A25" s="32">
        <v>39695</v>
      </c>
      <c r="B25" s="27">
        <v>0.1447</v>
      </c>
      <c r="C25" s="33">
        <v>1.25</v>
      </c>
      <c r="D25" s="33">
        <v>0</v>
      </c>
      <c r="E25" s="22">
        <f t="shared" si="0"/>
        <v>7179.833125</v>
      </c>
      <c r="F25" s="41">
        <v>2.69</v>
      </c>
      <c r="G25" s="33">
        <v>2.69</v>
      </c>
      <c r="H25" s="33">
        <v>0.99</v>
      </c>
      <c r="I25" s="25">
        <f t="shared" si="1"/>
        <v>3.6631</v>
      </c>
      <c r="J25" s="35">
        <v>1</v>
      </c>
      <c r="K25" s="33">
        <v>0</v>
      </c>
      <c r="L25" s="36">
        <v>0</v>
      </c>
      <c r="M25" s="29">
        <f t="shared" si="2"/>
        <v>1</v>
      </c>
      <c r="N25" s="34">
        <v>1.13</v>
      </c>
      <c r="O25" s="31">
        <v>0.5</v>
      </c>
      <c r="P25" s="37">
        <f t="shared" si="3"/>
        <v>39972.733947677</v>
      </c>
      <c r="Q25" s="39"/>
      <c r="S25" s="32">
        <v>39695</v>
      </c>
      <c r="T25" s="27">
        <v>0.1447</v>
      </c>
      <c r="U25" s="33">
        <v>1.6</v>
      </c>
      <c r="V25" s="33">
        <v>0</v>
      </c>
      <c r="W25" s="22">
        <f t="shared" si="4"/>
        <v>9190.1864</v>
      </c>
      <c r="X25" s="41">
        <v>2.69</v>
      </c>
      <c r="Y25" s="33">
        <v>2.69</v>
      </c>
      <c r="Z25" s="33">
        <v>0.99</v>
      </c>
      <c r="AA25" s="25">
        <f t="shared" si="5"/>
        <v>3.6631</v>
      </c>
      <c r="AB25" s="35">
        <v>1</v>
      </c>
      <c r="AC25" s="33">
        <v>0</v>
      </c>
      <c r="AD25" s="36">
        <v>0</v>
      </c>
      <c r="AE25" s="29">
        <f t="shared" si="6"/>
        <v>1</v>
      </c>
      <c r="AF25" s="34">
        <v>1.13</v>
      </c>
      <c r="AG25" s="31">
        <v>0.5</v>
      </c>
      <c r="AH25" s="37">
        <f t="shared" si="7"/>
        <v>51165.0994530265</v>
      </c>
      <c r="AI25" s="39"/>
      <c r="AK25" s="32">
        <v>39695</v>
      </c>
      <c r="AL25" s="27">
        <v>0.1447</v>
      </c>
      <c r="AM25" s="33">
        <v>1.6</v>
      </c>
      <c r="AN25" s="33">
        <v>0</v>
      </c>
      <c r="AO25" s="22">
        <f t="shared" si="8"/>
        <v>9190.1864</v>
      </c>
      <c r="AP25" s="41">
        <v>2.69</v>
      </c>
      <c r="AQ25" s="33">
        <v>3.11</v>
      </c>
      <c r="AR25" s="33">
        <v>0.99</v>
      </c>
      <c r="AS25" s="25">
        <f t="shared" si="9"/>
        <v>4.0789</v>
      </c>
      <c r="AT25" s="35">
        <v>1</v>
      </c>
      <c r="AU25" s="33">
        <v>0</v>
      </c>
      <c r="AV25" s="36">
        <v>0</v>
      </c>
      <c r="AW25" s="29">
        <f t="shared" si="10"/>
        <v>1</v>
      </c>
      <c r="AX25" s="34">
        <v>1.13</v>
      </c>
      <c r="AY25" s="31">
        <v>0.5</v>
      </c>
      <c r="AZ25" s="37">
        <f t="shared" si="11"/>
        <v>56972.8711088831</v>
      </c>
      <c r="BA25" s="39"/>
    </row>
    <row r="26" customHeight="1" spans="1:53">
      <c r="A26" s="32">
        <v>39695</v>
      </c>
      <c r="B26" s="27">
        <v>0.1447</v>
      </c>
      <c r="C26" s="33">
        <v>1.25</v>
      </c>
      <c r="D26" s="33">
        <v>0</v>
      </c>
      <c r="E26" s="22">
        <f t="shared" si="0"/>
        <v>7179.833125</v>
      </c>
      <c r="F26" s="41">
        <v>2.69</v>
      </c>
      <c r="G26" s="33">
        <v>2.69</v>
      </c>
      <c r="H26" s="33">
        <v>0.99</v>
      </c>
      <c r="I26" s="25">
        <f t="shared" si="1"/>
        <v>3.6631</v>
      </c>
      <c r="J26" s="35">
        <v>1</v>
      </c>
      <c r="K26" s="33">
        <v>0</v>
      </c>
      <c r="L26" s="36">
        <v>0</v>
      </c>
      <c r="M26" s="29">
        <f t="shared" si="2"/>
        <v>1</v>
      </c>
      <c r="N26" s="34">
        <v>1.13</v>
      </c>
      <c r="O26" s="31">
        <v>0.5</v>
      </c>
      <c r="P26" s="37">
        <f t="shared" si="3"/>
        <v>39972.733947677</v>
      </c>
      <c r="Q26" s="39"/>
      <c r="S26" s="32">
        <v>39695</v>
      </c>
      <c r="T26" s="27">
        <v>0.1447</v>
      </c>
      <c r="U26" s="33">
        <v>1.6</v>
      </c>
      <c r="V26" s="33">
        <v>0</v>
      </c>
      <c r="W26" s="22">
        <f t="shared" si="4"/>
        <v>9190.1864</v>
      </c>
      <c r="X26" s="41">
        <v>2.69</v>
      </c>
      <c r="Y26" s="33">
        <v>2.69</v>
      </c>
      <c r="Z26" s="33">
        <v>0.99</v>
      </c>
      <c r="AA26" s="25">
        <f t="shared" si="5"/>
        <v>3.6631</v>
      </c>
      <c r="AB26" s="35">
        <v>1</v>
      </c>
      <c r="AC26" s="33">
        <v>0</v>
      </c>
      <c r="AD26" s="36">
        <v>0</v>
      </c>
      <c r="AE26" s="29">
        <f t="shared" si="6"/>
        <v>1</v>
      </c>
      <c r="AF26" s="34">
        <v>1.13</v>
      </c>
      <c r="AG26" s="31">
        <v>0.5</v>
      </c>
      <c r="AH26" s="37">
        <f t="shared" si="7"/>
        <v>51165.0994530265</v>
      </c>
      <c r="AI26" s="39"/>
      <c r="AK26" s="32">
        <v>39695</v>
      </c>
      <c r="AL26" s="27">
        <v>0.1447</v>
      </c>
      <c r="AM26" s="33">
        <v>1.6</v>
      </c>
      <c r="AN26" s="33">
        <v>0</v>
      </c>
      <c r="AO26" s="22">
        <f t="shared" si="8"/>
        <v>9190.1864</v>
      </c>
      <c r="AP26" s="41">
        <v>2.69</v>
      </c>
      <c r="AQ26" s="33">
        <v>3.11</v>
      </c>
      <c r="AR26" s="33">
        <v>0.99</v>
      </c>
      <c r="AS26" s="25">
        <f t="shared" si="9"/>
        <v>4.0789</v>
      </c>
      <c r="AT26" s="35">
        <v>1</v>
      </c>
      <c r="AU26" s="33">
        <v>0</v>
      </c>
      <c r="AV26" s="36">
        <v>0</v>
      </c>
      <c r="AW26" s="29">
        <f t="shared" si="10"/>
        <v>1</v>
      </c>
      <c r="AX26" s="34">
        <v>1.13</v>
      </c>
      <c r="AY26" s="31">
        <v>0.5</v>
      </c>
      <c r="AZ26" s="37">
        <f t="shared" si="11"/>
        <v>56972.8711088831</v>
      </c>
      <c r="BA26" s="39"/>
    </row>
    <row r="27" customHeight="1" spans="1:53">
      <c r="A27" s="32">
        <v>39695</v>
      </c>
      <c r="B27" s="27">
        <v>0.1447</v>
      </c>
      <c r="C27" s="33">
        <v>1.25</v>
      </c>
      <c r="D27" s="33">
        <v>0</v>
      </c>
      <c r="E27" s="22">
        <f t="shared" si="0"/>
        <v>7179.833125</v>
      </c>
      <c r="F27" s="41">
        <v>2.69</v>
      </c>
      <c r="G27" s="33">
        <v>2.69</v>
      </c>
      <c r="H27" s="33">
        <v>0.99</v>
      </c>
      <c r="I27" s="25">
        <f t="shared" si="1"/>
        <v>3.6631</v>
      </c>
      <c r="J27" s="35">
        <v>1</v>
      </c>
      <c r="K27" s="33">
        <v>0</v>
      </c>
      <c r="L27" s="36">
        <v>0</v>
      </c>
      <c r="M27" s="29">
        <f t="shared" si="2"/>
        <v>1</v>
      </c>
      <c r="N27" s="34">
        <v>1.13</v>
      </c>
      <c r="O27" s="31">
        <v>0.5</v>
      </c>
      <c r="P27" s="37">
        <f t="shared" si="3"/>
        <v>39972.733947677</v>
      </c>
      <c r="Q27" s="39"/>
      <c r="S27" s="32">
        <v>39695</v>
      </c>
      <c r="T27" s="27">
        <v>0.1447</v>
      </c>
      <c r="U27" s="33">
        <v>1.6</v>
      </c>
      <c r="V27" s="33">
        <v>0</v>
      </c>
      <c r="W27" s="22">
        <f t="shared" si="4"/>
        <v>9190.1864</v>
      </c>
      <c r="X27" s="41">
        <v>2.69</v>
      </c>
      <c r="Y27" s="33">
        <v>2.69</v>
      </c>
      <c r="Z27" s="33">
        <v>0.99</v>
      </c>
      <c r="AA27" s="25">
        <f t="shared" si="5"/>
        <v>3.6631</v>
      </c>
      <c r="AB27" s="35">
        <v>1</v>
      </c>
      <c r="AC27" s="33">
        <v>0</v>
      </c>
      <c r="AD27" s="36">
        <v>0</v>
      </c>
      <c r="AE27" s="29">
        <f t="shared" si="6"/>
        <v>1</v>
      </c>
      <c r="AF27" s="34">
        <v>1.13</v>
      </c>
      <c r="AG27" s="31">
        <v>0.5</v>
      </c>
      <c r="AH27" s="37">
        <f t="shared" si="7"/>
        <v>51165.0994530265</v>
      </c>
      <c r="AI27" s="39"/>
      <c r="AK27" s="32">
        <v>39695</v>
      </c>
      <c r="AL27" s="27">
        <v>0.1447</v>
      </c>
      <c r="AM27" s="33">
        <v>1.6</v>
      </c>
      <c r="AN27" s="33">
        <v>0</v>
      </c>
      <c r="AO27" s="22">
        <f t="shared" si="8"/>
        <v>9190.1864</v>
      </c>
      <c r="AP27" s="41">
        <v>2.69</v>
      </c>
      <c r="AQ27" s="33">
        <v>3.11</v>
      </c>
      <c r="AR27" s="33">
        <v>0.99</v>
      </c>
      <c r="AS27" s="25">
        <f t="shared" si="9"/>
        <v>4.0789</v>
      </c>
      <c r="AT27" s="35">
        <v>1</v>
      </c>
      <c r="AU27" s="33">
        <v>0</v>
      </c>
      <c r="AV27" s="36">
        <v>0</v>
      </c>
      <c r="AW27" s="29">
        <f t="shared" si="10"/>
        <v>1</v>
      </c>
      <c r="AX27" s="34">
        <v>1.13</v>
      </c>
      <c r="AY27" s="31">
        <v>0.5</v>
      </c>
      <c r="AZ27" s="37">
        <f t="shared" si="11"/>
        <v>56972.8711088831</v>
      </c>
      <c r="BA27" s="39"/>
    </row>
    <row r="28" customHeight="1" spans="1:53">
      <c r="A28" s="32">
        <v>39695</v>
      </c>
      <c r="B28" s="42">
        <v>0.2316</v>
      </c>
      <c r="C28" s="33">
        <v>1</v>
      </c>
      <c r="D28" s="33">
        <v>0</v>
      </c>
      <c r="E28" s="22">
        <f t="shared" si="0"/>
        <v>9193.362</v>
      </c>
      <c r="F28" s="35">
        <f>3.29-0.42</f>
        <v>2.87</v>
      </c>
      <c r="G28" s="33">
        <v>2.69</v>
      </c>
      <c r="H28" s="33">
        <v>0.99</v>
      </c>
      <c r="I28" s="25">
        <f t="shared" si="1"/>
        <v>3.6631</v>
      </c>
      <c r="J28" s="35">
        <v>1</v>
      </c>
      <c r="K28" s="33">
        <v>0</v>
      </c>
      <c r="L28" s="36">
        <v>0</v>
      </c>
      <c r="M28" s="29">
        <f t="shared" si="2"/>
        <v>1</v>
      </c>
      <c r="N28" s="34">
        <v>1.13</v>
      </c>
      <c r="O28" s="31">
        <v>0.5</v>
      </c>
      <c r="P28" s="37">
        <f t="shared" si="3"/>
        <v>54607.6491510944</v>
      </c>
      <c r="Q28" s="39"/>
      <c r="S28" s="32">
        <v>39695</v>
      </c>
      <c r="T28" s="42">
        <v>0.2316</v>
      </c>
      <c r="U28" s="33">
        <v>1</v>
      </c>
      <c r="V28" s="33">
        <v>0</v>
      </c>
      <c r="W28" s="22">
        <f t="shared" si="4"/>
        <v>9193.362</v>
      </c>
      <c r="X28" s="35">
        <f>3.29-0.42</f>
        <v>2.87</v>
      </c>
      <c r="Y28" s="33">
        <v>2.69</v>
      </c>
      <c r="Z28" s="33">
        <v>0.99</v>
      </c>
      <c r="AA28" s="25">
        <f t="shared" si="5"/>
        <v>3.6631</v>
      </c>
      <c r="AB28" s="35">
        <v>1</v>
      </c>
      <c r="AC28" s="33">
        <v>0</v>
      </c>
      <c r="AD28" s="36">
        <v>0</v>
      </c>
      <c r="AE28" s="29">
        <f t="shared" si="6"/>
        <v>1</v>
      </c>
      <c r="AF28" s="34">
        <v>1.13</v>
      </c>
      <c r="AG28" s="31">
        <v>0.5</v>
      </c>
      <c r="AH28" s="37">
        <f t="shared" si="7"/>
        <v>54607.6491510944</v>
      </c>
      <c r="AI28" s="39"/>
      <c r="AK28" s="32">
        <v>39695</v>
      </c>
      <c r="AL28" s="42">
        <v>0.2316</v>
      </c>
      <c r="AM28" s="33">
        <v>1</v>
      </c>
      <c r="AN28" s="33">
        <v>0</v>
      </c>
      <c r="AO28" s="22">
        <f t="shared" si="8"/>
        <v>9193.362</v>
      </c>
      <c r="AP28" s="35">
        <f>3.29-0.42</f>
        <v>2.87</v>
      </c>
      <c r="AQ28" s="33">
        <v>2.69</v>
      </c>
      <c r="AR28" s="33">
        <v>0.99</v>
      </c>
      <c r="AS28" s="25">
        <f t="shared" si="9"/>
        <v>3.6631</v>
      </c>
      <c r="AT28" s="35">
        <v>1</v>
      </c>
      <c r="AU28" s="33">
        <v>0</v>
      </c>
      <c r="AV28" s="36">
        <v>0</v>
      </c>
      <c r="AW28" s="29">
        <f t="shared" si="10"/>
        <v>1</v>
      </c>
      <c r="AX28" s="34">
        <v>1.13</v>
      </c>
      <c r="AY28" s="31">
        <v>0.5</v>
      </c>
      <c r="AZ28" s="37">
        <f t="shared" si="11"/>
        <v>54607.6491510944</v>
      </c>
      <c r="BA28" s="39"/>
    </row>
    <row r="29" customHeight="1" spans="1:53">
      <c r="A29" s="32">
        <v>39695</v>
      </c>
      <c r="B29" s="42">
        <v>0.401</v>
      </c>
      <c r="C29" s="33">
        <v>1</v>
      </c>
      <c r="D29" s="33">
        <v>0</v>
      </c>
      <c r="E29" s="22">
        <f t="shared" si="0"/>
        <v>15917.695</v>
      </c>
      <c r="F29" s="35">
        <v>2.87</v>
      </c>
      <c r="G29" s="33">
        <v>2.69</v>
      </c>
      <c r="H29" s="33">
        <v>0.99</v>
      </c>
      <c r="I29" s="25">
        <f t="shared" si="1"/>
        <v>3.6631</v>
      </c>
      <c r="J29" s="35">
        <v>1</v>
      </c>
      <c r="K29" s="33">
        <v>0</v>
      </c>
      <c r="L29" s="36">
        <v>0</v>
      </c>
      <c r="M29" s="29">
        <f t="shared" si="2"/>
        <v>1</v>
      </c>
      <c r="N29" s="34">
        <v>1.13</v>
      </c>
      <c r="O29" s="31">
        <v>0.5</v>
      </c>
      <c r="P29" s="37">
        <f t="shared" si="3"/>
        <v>94549.5134265495</v>
      </c>
      <c r="Q29" s="39"/>
      <c r="S29" s="32">
        <v>39695</v>
      </c>
      <c r="T29" s="42">
        <v>0.401</v>
      </c>
      <c r="U29" s="33">
        <v>1</v>
      </c>
      <c r="V29" s="33">
        <v>0</v>
      </c>
      <c r="W29" s="22">
        <f t="shared" si="4"/>
        <v>15917.695</v>
      </c>
      <c r="X29" s="35">
        <v>2.87</v>
      </c>
      <c r="Y29" s="33">
        <v>2.69</v>
      </c>
      <c r="Z29" s="33">
        <v>0.99</v>
      </c>
      <c r="AA29" s="25">
        <f t="shared" si="5"/>
        <v>3.6631</v>
      </c>
      <c r="AB29" s="35">
        <v>1</v>
      </c>
      <c r="AC29" s="33">
        <v>0</v>
      </c>
      <c r="AD29" s="36">
        <v>0</v>
      </c>
      <c r="AE29" s="29">
        <f t="shared" si="6"/>
        <v>1</v>
      </c>
      <c r="AF29" s="34">
        <v>1.13</v>
      </c>
      <c r="AG29" s="31">
        <v>0.5</v>
      </c>
      <c r="AH29" s="37">
        <f t="shared" si="7"/>
        <v>94549.5134265495</v>
      </c>
      <c r="AI29" s="39"/>
      <c r="AK29" s="32">
        <v>39695</v>
      </c>
      <c r="AL29" s="42">
        <v>0.401</v>
      </c>
      <c r="AM29" s="33">
        <v>1</v>
      </c>
      <c r="AN29" s="33">
        <v>0</v>
      </c>
      <c r="AO29" s="22">
        <f t="shared" si="8"/>
        <v>15917.695</v>
      </c>
      <c r="AP29" s="35">
        <v>2.87</v>
      </c>
      <c r="AQ29" s="33">
        <v>2.69</v>
      </c>
      <c r="AR29" s="33">
        <v>0.99</v>
      </c>
      <c r="AS29" s="25">
        <f t="shared" si="9"/>
        <v>3.6631</v>
      </c>
      <c r="AT29" s="35">
        <v>1</v>
      </c>
      <c r="AU29" s="33">
        <v>0</v>
      </c>
      <c r="AV29" s="36">
        <v>0</v>
      </c>
      <c r="AW29" s="29">
        <f t="shared" si="10"/>
        <v>1</v>
      </c>
      <c r="AX29" s="34">
        <v>1.13</v>
      </c>
      <c r="AY29" s="31">
        <v>0.5</v>
      </c>
      <c r="AZ29" s="37">
        <f t="shared" si="11"/>
        <v>94549.5134265495</v>
      </c>
      <c r="BA29" s="39"/>
    </row>
    <row r="30" customHeight="1" spans="1:53">
      <c r="A30" s="32">
        <v>39695</v>
      </c>
      <c r="B30" s="42">
        <v>0.1639</v>
      </c>
      <c r="C30" s="33">
        <v>1</v>
      </c>
      <c r="D30" s="33">
        <v>0</v>
      </c>
      <c r="E30" s="22">
        <f t="shared" si="0"/>
        <v>6506.0105</v>
      </c>
      <c r="F30" s="35">
        <v>2.87</v>
      </c>
      <c r="G30" s="33">
        <v>2.69</v>
      </c>
      <c r="H30" s="33">
        <v>0.99</v>
      </c>
      <c r="I30" s="25">
        <f t="shared" si="1"/>
        <v>3.6631</v>
      </c>
      <c r="J30" s="35">
        <v>1</v>
      </c>
      <c r="K30" s="33">
        <v>0</v>
      </c>
      <c r="L30" s="36">
        <v>0</v>
      </c>
      <c r="M30" s="29">
        <f t="shared" si="2"/>
        <v>1</v>
      </c>
      <c r="N30" s="34">
        <v>1.13</v>
      </c>
      <c r="O30" s="31">
        <v>0.5</v>
      </c>
      <c r="P30" s="37">
        <f t="shared" si="3"/>
        <v>38645.0505002779</v>
      </c>
      <c r="Q30" s="39"/>
      <c r="S30" s="32">
        <v>39695</v>
      </c>
      <c r="T30" s="42">
        <v>0.1639</v>
      </c>
      <c r="U30" s="33">
        <v>1</v>
      </c>
      <c r="V30" s="33">
        <v>0</v>
      </c>
      <c r="W30" s="22">
        <f t="shared" si="4"/>
        <v>6506.0105</v>
      </c>
      <c r="X30" s="35">
        <v>2.87</v>
      </c>
      <c r="Y30" s="33">
        <v>2.69</v>
      </c>
      <c r="Z30" s="33">
        <v>0.99</v>
      </c>
      <c r="AA30" s="25">
        <f t="shared" si="5"/>
        <v>3.6631</v>
      </c>
      <c r="AB30" s="35">
        <v>1</v>
      </c>
      <c r="AC30" s="33">
        <v>0</v>
      </c>
      <c r="AD30" s="36">
        <v>0</v>
      </c>
      <c r="AE30" s="29">
        <f t="shared" si="6"/>
        <v>1</v>
      </c>
      <c r="AF30" s="34">
        <v>1.13</v>
      </c>
      <c r="AG30" s="31">
        <v>0.5</v>
      </c>
      <c r="AH30" s="37">
        <f t="shared" si="7"/>
        <v>38645.0505002779</v>
      </c>
      <c r="AI30" s="39"/>
      <c r="AK30" s="32">
        <v>39695</v>
      </c>
      <c r="AL30" s="42">
        <v>0.1639</v>
      </c>
      <c r="AM30" s="33">
        <v>1</v>
      </c>
      <c r="AN30" s="33">
        <v>0</v>
      </c>
      <c r="AO30" s="22">
        <f t="shared" si="8"/>
        <v>6506.0105</v>
      </c>
      <c r="AP30" s="35">
        <v>2.87</v>
      </c>
      <c r="AQ30" s="33">
        <v>2.69</v>
      </c>
      <c r="AR30" s="33">
        <v>0.99</v>
      </c>
      <c r="AS30" s="25">
        <f t="shared" si="9"/>
        <v>3.6631</v>
      </c>
      <c r="AT30" s="35">
        <v>1</v>
      </c>
      <c r="AU30" s="33">
        <v>0</v>
      </c>
      <c r="AV30" s="36">
        <v>0</v>
      </c>
      <c r="AW30" s="29">
        <f t="shared" si="10"/>
        <v>1</v>
      </c>
      <c r="AX30" s="34">
        <v>1.13</v>
      </c>
      <c r="AY30" s="31">
        <v>0.5</v>
      </c>
      <c r="AZ30" s="37">
        <f t="shared" si="11"/>
        <v>38645.0505002779</v>
      </c>
      <c r="BA30" s="39"/>
    </row>
    <row r="31" customHeight="1" spans="1:53">
      <c r="A31" s="32">
        <v>39695</v>
      </c>
      <c r="B31" s="42">
        <v>0.1639</v>
      </c>
      <c r="C31" s="33">
        <v>1</v>
      </c>
      <c r="D31" s="33">
        <v>0</v>
      </c>
      <c r="E31" s="22">
        <f t="shared" si="0"/>
        <v>6506.0105</v>
      </c>
      <c r="F31" s="35">
        <v>2.87</v>
      </c>
      <c r="G31" s="33">
        <v>2.69</v>
      </c>
      <c r="H31" s="33">
        <v>0.99</v>
      </c>
      <c r="I31" s="25">
        <f t="shared" si="1"/>
        <v>3.6631</v>
      </c>
      <c r="J31" s="35">
        <v>1</v>
      </c>
      <c r="K31" s="33">
        <v>0</v>
      </c>
      <c r="L31" s="36">
        <v>0</v>
      </c>
      <c r="M31" s="29">
        <f t="shared" si="2"/>
        <v>1</v>
      </c>
      <c r="N31" s="34">
        <v>1.13</v>
      </c>
      <c r="O31" s="31">
        <v>0.5</v>
      </c>
      <c r="P31" s="37">
        <f t="shared" si="3"/>
        <v>38645.0505002779</v>
      </c>
      <c r="Q31" s="39"/>
      <c r="S31" s="32">
        <v>39695</v>
      </c>
      <c r="T31" s="42">
        <v>0.1639</v>
      </c>
      <c r="U31" s="33">
        <v>1</v>
      </c>
      <c r="V31" s="33">
        <v>0</v>
      </c>
      <c r="W31" s="22">
        <f t="shared" si="4"/>
        <v>6506.0105</v>
      </c>
      <c r="X31" s="35">
        <v>2.87</v>
      </c>
      <c r="Y31" s="33">
        <v>2.69</v>
      </c>
      <c r="Z31" s="33">
        <v>0.99</v>
      </c>
      <c r="AA31" s="25">
        <f t="shared" si="5"/>
        <v>3.6631</v>
      </c>
      <c r="AB31" s="35">
        <v>1</v>
      </c>
      <c r="AC31" s="33">
        <v>0</v>
      </c>
      <c r="AD31" s="36">
        <v>0</v>
      </c>
      <c r="AE31" s="29">
        <f t="shared" si="6"/>
        <v>1</v>
      </c>
      <c r="AF31" s="34">
        <v>1.13</v>
      </c>
      <c r="AG31" s="31">
        <v>0.5</v>
      </c>
      <c r="AH31" s="37">
        <f t="shared" si="7"/>
        <v>38645.0505002779</v>
      </c>
      <c r="AI31" s="39"/>
      <c r="AK31" s="32">
        <v>39695</v>
      </c>
      <c r="AL31" s="42">
        <v>0.1639</v>
      </c>
      <c r="AM31" s="33">
        <v>1</v>
      </c>
      <c r="AN31" s="33">
        <v>0</v>
      </c>
      <c r="AO31" s="22">
        <f t="shared" si="8"/>
        <v>6506.0105</v>
      </c>
      <c r="AP31" s="35">
        <v>2.87</v>
      </c>
      <c r="AQ31" s="33">
        <v>2.69</v>
      </c>
      <c r="AR31" s="33">
        <v>0.99</v>
      </c>
      <c r="AS31" s="25">
        <f t="shared" si="9"/>
        <v>3.6631</v>
      </c>
      <c r="AT31" s="35">
        <v>1</v>
      </c>
      <c r="AU31" s="33">
        <v>0</v>
      </c>
      <c r="AV31" s="36">
        <v>0</v>
      </c>
      <c r="AW31" s="29">
        <f t="shared" si="10"/>
        <v>1</v>
      </c>
      <c r="AX31" s="34">
        <v>1.13</v>
      </c>
      <c r="AY31" s="31">
        <v>0.5</v>
      </c>
      <c r="AZ31" s="37">
        <f t="shared" si="11"/>
        <v>38645.0505002779</v>
      </c>
      <c r="BA31" s="39"/>
    </row>
    <row r="32" customHeight="1" spans="1:53">
      <c r="A32" s="43" t="s">
        <v>52</v>
      </c>
      <c r="B32" s="44"/>
      <c r="C32" s="44"/>
      <c r="D32" s="44"/>
      <c r="E32" s="44"/>
      <c r="F32" s="44"/>
      <c r="G32" s="44"/>
      <c r="H32" s="45">
        <f>SUM(P4:P31)</f>
        <v>1346278.20420903</v>
      </c>
      <c r="I32" s="46"/>
      <c r="J32" s="46"/>
      <c r="K32" s="46"/>
      <c r="L32" s="46"/>
      <c r="M32" s="46"/>
      <c r="N32" s="46"/>
      <c r="O32" s="46"/>
      <c r="P32" s="47"/>
      <c r="Q32" s="48"/>
      <c r="S32" s="43" t="s">
        <v>53</v>
      </c>
      <c r="T32" s="44"/>
      <c r="U32" s="44"/>
      <c r="V32" s="44"/>
      <c r="W32" s="44"/>
      <c r="X32" s="44"/>
      <c r="Y32" s="44"/>
      <c r="Z32" s="45">
        <f>SUM(AH4:AH31)</f>
        <v>1659830.86758566</v>
      </c>
      <c r="AA32" s="46"/>
      <c r="AB32" s="46"/>
      <c r="AC32" s="46"/>
      <c r="AD32" s="46"/>
      <c r="AE32" s="46"/>
      <c r="AF32" s="46"/>
      <c r="AG32" s="46"/>
      <c r="AH32" s="47"/>
      <c r="AI32" s="48"/>
      <c r="AK32" s="43" t="s">
        <v>54</v>
      </c>
      <c r="AL32" s="44"/>
      <c r="AM32" s="44"/>
      <c r="AN32" s="44"/>
      <c r="AO32" s="44"/>
      <c r="AP32" s="44"/>
      <c r="AQ32" s="44"/>
      <c r="AR32" s="45">
        <f>SUM(AZ4:AZ31)</f>
        <v>1822534.83486646</v>
      </c>
      <c r="AS32" s="46"/>
      <c r="AT32" s="46"/>
      <c r="AU32" s="46"/>
      <c r="AV32" s="46"/>
      <c r="AW32" s="46"/>
      <c r="AX32" s="46"/>
      <c r="AY32" s="46"/>
      <c r="AZ32" s="47"/>
      <c r="BA32" s="48"/>
    </row>
    <row r="33" customHeight="1" spans="1:53">
      <c r="A33" s="49"/>
      <c r="B33" s="49"/>
      <c r="C33" s="49"/>
      <c r="D33" s="49"/>
      <c r="E33" s="49"/>
      <c r="F33" s="49"/>
      <c r="G33" s="49"/>
      <c r="H33" s="50"/>
      <c r="I33" s="51"/>
      <c r="J33" s="51"/>
      <c r="K33" s="51"/>
      <c r="L33" s="51"/>
      <c r="M33" s="51"/>
      <c r="N33" s="51"/>
      <c r="O33" s="51"/>
      <c r="P33" s="51"/>
      <c r="Q33" s="48"/>
      <c r="S33" s="49"/>
      <c r="T33" s="49"/>
      <c r="U33" s="49"/>
      <c r="V33" s="49"/>
      <c r="W33" s="49"/>
      <c r="X33" s="49"/>
      <c r="Y33" s="49"/>
      <c r="Z33" s="50"/>
      <c r="AA33" s="51"/>
      <c r="AB33" s="51"/>
      <c r="AC33" s="51"/>
      <c r="AD33" s="51"/>
      <c r="AE33" s="51"/>
      <c r="AF33" s="51"/>
      <c r="AG33" s="51"/>
      <c r="AH33" s="51"/>
      <c r="AI33" s="48"/>
      <c r="AK33" s="49"/>
      <c r="AL33" s="49"/>
      <c r="AM33" s="49"/>
      <c r="AN33" s="49"/>
      <c r="AO33" s="49"/>
      <c r="AP33" s="49"/>
      <c r="AQ33" s="49"/>
      <c r="AR33" s="50"/>
      <c r="AS33" s="51"/>
      <c r="AT33" s="51"/>
      <c r="AU33" s="51"/>
      <c r="AV33" s="51"/>
      <c r="AW33" s="51"/>
      <c r="AX33" s="51"/>
      <c r="AY33" s="51"/>
      <c r="AZ33" s="51"/>
      <c r="BA33" s="48"/>
    </row>
    <row r="34" customHeight="1" spans="1:53">
      <c r="A34" s="49"/>
      <c r="B34" s="49"/>
      <c r="C34" s="49"/>
      <c r="D34" s="49"/>
      <c r="E34" s="49"/>
      <c r="F34" s="49"/>
      <c r="G34" s="49"/>
      <c r="H34" s="52"/>
      <c r="I34" s="53"/>
      <c r="J34" s="53"/>
      <c r="K34" s="53"/>
      <c r="L34" s="53"/>
      <c r="M34" s="53"/>
      <c r="N34" s="53"/>
      <c r="O34" s="53"/>
      <c r="P34" s="53"/>
      <c r="Q34" s="54"/>
      <c r="S34" s="49"/>
      <c r="T34" s="49"/>
      <c r="U34" s="49"/>
      <c r="V34" s="49"/>
      <c r="W34" s="49"/>
      <c r="X34" s="49"/>
      <c r="Y34" s="49"/>
      <c r="Z34" s="52"/>
      <c r="AA34" s="53"/>
      <c r="AB34" s="53"/>
      <c r="AC34" s="53"/>
      <c r="AD34" s="53"/>
      <c r="AE34" s="53"/>
      <c r="AF34" s="53"/>
      <c r="AG34" s="53"/>
      <c r="AH34" s="53"/>
      <c r="AI34" s="54"/>
      <c r="AK34" s="49"/>
      <c r="AL34" s="49"/>
      <c r="AM34" s="49"/>
      <c r="AN34" s="49"/>
      <c r="AO34" s="49"/>
      <c r="AP34" s="49"/>
      <c r="AQ34" s="49"/>
      <c r="AR34" s="52"/>
      <c r="AS34" s="53"/>
      <c r="AT34" s="53"/>
      <c r="AU34" s="53"/>
      <c r="AV34" s="53"/>
      <c r="AW34" s="53"/>
      <c r="AX34" s="53"/>
      <c r="AY34" s="53"/>
      <c r="AZ34" s="53"/>
      <c r="BA34" s="54"/>
    </row>
    <row r="36" customHeight="1" spans="1:53">
      <c r="A36" s="2" t="s">
        <v>13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4"/>
      <c r="Q36" s="5"/>
    </row>
    <row r="37" customHeight="1" spans="1:53">
      <c r="A37" s="6" t="s">
        <v>14</v>
      </c>
      <c r="B37" s="7"/>
      <c r="C37" s="7"/>
      <c r="D37" s="7"/>
      <c r="E37" s="8"/>
      <c r="F37" s="9" t="s">
        <v>15</v>
      </c>
      <c r="G37" s="10"/>
      <c r="H37" s="10"/>
      <c r="I37" s="11"/>
      <c r="J37" s="12" t="s">
        <v>16</v>
      </c>
      <c r="K37" s="13"/>
      <c r="L37" s="14"/>
      <c r="M37" s="15"/>
      <c r="N37" s="16" t="s">
        <v>17</v>
      </c>
      <c r="O37" s="17"/>
      <c r="P37" s="18" t="s">
        <v>18</v>
      </c>
      <c r="Q37" s="19" t="s">
        <v>19</v>
      </c>
    </row>
    <row r="38" customHeight="1" spans="1:53">
      <c r="A38" s="20" t="s">
        <v>20</v>
      </c>
      <c r="B38" s="21" t="s">
        <v>21</v>
      </c>
      <c r="C38" s="21" t="s">
        <v>22</v>
      </c>
      <c r="D38" s="21" t="s">
        <v>23</v>
      </c>
      <c r="E38" s="22" t="s">
        <v>14</v>
      </c>
      <c r="F38" s="23" t="s">
        <v>24</v>
      </c>
      <c r="G38" s="24" t="s">
        <v>25</v>
      </c>
      <c r="H38" s="24" t="s">
        <v>26</v>
      </c>
      <c r="I38" s="25" t="s">
        <v>27</v>
      </c>
      <c r="J38" s="26" t="s">
        <v>28</v>
      </c>
      <c r="K38" s="27" t="s">
        <v>29</v>
      </c>
      <c r="L38" s="28" t="s">
        <v>30</v>
      </c>
      <c r="M38" s="29" t="s">
        <v>31</v>
      </c>
      <c r="N38" s="30" t="s">
        <v>32</v>
      </c>
      <c r="O38" s="31" t="s">
        <v>33</v>
      </c>
      <c r="P38" s="18"/>
      <c r="Q38" s="19"/>
    </row>
    <row r="39" customHeight="1" spans="1:53">
      <c r="A39" s="32">
        <v>37170</v>
      </c>
      <c r="B39" s="21">
        <v>0.058</v>
      </c>
      <c r="C39" s="33">
        <v>1.4</v>
      </c>
      <c r="D39" s="33">
        <v>0</v>
      </c>
      <c r="E39" s="22">
        <f t="shared" ref="E39:E69" si="12">A39*B39*C39+D39</f>
        <v>3018.204</v>
      </c>
      <c r="F39" s="34">
        <v>2.97</v>
      </c>
      <c r="G39" s="33">
        <v>1.54</v>
      </c>
      <c r="H39" s="33">
        <v>0.76</v>
      </c>
      <c r="I39" s="25">
        <f t="shared" ref="I39:I69" si="13">G39*H39+1</f>
        <v>2.1704</v>
      </c>
      <c r="J39" s="35">
        <v>1</v>
      </c>
      <c r="K39" s="33">
        <v>0</v>
      </c>
      <c r="L39" s="36">
        <v>0</v>
      </c>
      <c r="M39" s="29">
        <f t="shared" ref="M39:M69" si="14">1+2.78*K39/(K39+1400)+L39</f>
        <v>1</v>
      </c>
      <c r="N39" s="34">
        <v>1.13</v>
      </c>
      <c r="O39" s="31">
        <v>0.5</v>
      </c>
      <c r="P39" s="37">
        <f t="shared" ref="P39:P69" si="15">E39*F39*I39*J39*(M39)*N39*O39</f>
        <v>10992.4188510629</v>
      </c>
      <c r="Q39" s="38"/>
    </row>
    <row r="40" customHeight="1" spans="1:53">
      <c r="A40" s="32">
        <v>37170</v>
      </c>
      <c r="B40" s="21">
        <v>0.058</v>
      </c>
      <c r="C40" s="33">
        <v>1.4</v>
      </c>
      <c r="D40" s="33">
        <v>0</v>
      </c>
      <c r="E40" s="22">
        <f t="shared" si="12"/>
        <v>3018.204</v>
      </c>
      <c r="F40" s="34">
        <v>2.97</v>
      </c>
      <c r="G40" s="33">
        <v>1.54</v>
      </c>
      <c r="H40" s="33">
        <v>0.76</v>
      </c>
      <c r="I40" s="25">
        <f t="shared" si="13"/>
        <v>2.1704</v>
      </c>
      <c r="J40" s="35">
        <v>1</v>
      </c>
      <c r="K40" s="33">
        <v>0</v>
      </c>
      <c r="L40" s="36">
        <v>0</v>
      </c>
      <c r="M40" s="29">
        <f t="shared" si="14"/>
        <v>1</v>
      </c>
      <c r="N40" s="34">
        <v>1.13</v>
      </c>
      <c r="O40" s="31">
        <v>0.5</v>
      </c>
      <c r="P40" s="37">
        <f t="shared" si="15"/>
        <v>10992.4188510629</v>
      </c>
      <c r="Q40" s="39"/>
    </row>
    <row r="41" customHeight="1" spans="1:53">
      <c r="A41" s="32">
        <v>37170</v>
      </c>
      <c r="B41" s="21">
        <v>0.058</v>
      </c>
      <c r="C41" s="33">
        <v>1.4</v>
      </c>
      <c r="D41" s="33">
        <v>0</v>
      </c>
      <c r="E41" s="22">
        <f t="shared" si="12"/>
        <v>3018.204</v>
      </c>
      <c r="F41" s="34">
        <v>2.97</v>
      </c>
      <c r="G41" s="33">
        <v>1.54</v>
      </c>
      <c r="H41" s="33">
        <v>0.76</v>
      </c>
      <c r="I41" s="25">
        <f t="shared" si="13"/>
        <v>2.1704</v>
      </c>
      <c r="J41" s="35">
        <v>1</v>
      </c>
      <c r="K41" s="33">
        <v>0</v>
      </c>
      <c r="L41" s="36">
        <v>0</v>
      </c>
      <c r="M41" s="29">
        <f t="shared" si="14"/>
        <v>1</v>
      </c>
      <c r="N41" s="34">
        <v>1.13</v>
      </c>
      <c r="O41" s="31">
        <v>0.5</v>
      </c>
      <c r="P41" s="37">
        <f t="shared" si="15"/>
        <v>10992.4188510629</v>
      </c>
      <c r="Q41" s="39"/>
    </row>
    <row r="42" customHeight="1" spans="1:53">
      <c r="A42" s="32">
        <v>37170</v>
      </c>
      <c r="B42" s="21">
        <v>0.058</v>
      </c>
      <c r="C42" s="33">
        <v>1.4</v>
      </c>
      <c r="D42" s="33">
        <v>0</v>
      </c>
      <c r="E42" s="22">
        <f t="shared" si="12"/>
        <v>3018.204</v>
      </c>
      <c r="F42" s="34">
        <v>2.97</v>
      </c>
      <c r="G42" s="33">
        <v>1.54</v>
      </c>
      <c r="H42" s="33">
        <v>0.76</v>
      </c>
      <c r="I42" s="25">
        <f t="shared" si="13"/>
        <v>2.1704</v>
      </c>
      <c r="J42" s="35">
        <v>1</v>
      </c>
      <c r="K42" s="33">
        <v>0</v>
      </c>
      <c r="L42" s="36">
        <v>0</v>
      </c>
      <c r="M42" s="29">
        <f t="shared" si="14"/>
        <v>1</v>
      </c>
      <c r="N42" s="34">
        <v>1.13</v>
      </c>
      <c r="O42" s="31">
        <v>0.5</v>
      </c>
      <c r="P42" s="37">
        <f t="shared" si="15"/>
        <v>10992.4188510629</v>
      </c>
      <c r="Q42" s="39"/>
    </row>
    <row r="43" customHeight="1" spans="1:53">
      <c r="A43" s="32">
        <v>37170</v>
      </c>
      <c r="B43" s="21">
        <v>0.058</v>
      </c>
      <c r="C43" s="33">
        <v>1.4</v>
      </c>
      <c r="D43" s="33">
        <v>0</v>
      </c>
      <c r="E43" s="22">
        <f t="shared" si="12"/>
        <v>3018.204</v>
      </c>
      <c r="F43" s="34">
        <v>2.97</v>
      </c>
      <c r="G43" s="33">
        <v>1.54</v>
      </c>
      <c r="H43" s="33">
        <v>0.76</v>
      </c>
      <c r="I43" s="25">
        <f t="shared" si="13"/>
        <v>2.1704</v>
      </c>
      <c r="J43" s="35">
        <v>1</v>
      </c>
      <c r="K43" s="33">
        <v>0</v>
      </c>
      <c r="L43" s="36">
        <v>0</v>
      </c>
      <c r="M43" s="29">
        <f t="shared" si="14"/>
        <v>1</v>
      </c>
      <c r="N43" s="34">
        <v>1.13</v>
      </c>
      <c r="O43" s="31">
        <v>0.5</v>
      </c>
      <c r="P43" s="37">
        <f t="shared" si="15"/>
        <v>10992.4188510629</v>
      </c>
      <c r="Q43" s="39"/>
    </row>
    <row r="44" customHeight="1" spans="1:53">
      <c r="A44" s="32">
        <v>37170</v>
      </c>
      <c r="B44" s="21">
        <v>0.058</v>
      </c>
      <c r="C44" s="33">
        <v>1.4</v>
      </c>
      <c r="D44" s="33">
        <v>0</v>
      </c>
      <c r="E44" s="22">
        <f t="shared" si="12"/>
        <v>3018.204</v>
      </c>
      <c r="F44" s="34">
        <v>2.97</v>
      </c>
      <c r="G44" s="33">
        <v>1.54</v>
      </c>
      <c r="H44" s="33">
        <v>0.76</v>
      </c>
      <c r="I44" s="25">
        <f t="shared" si="13"/>
        <v>2.1704</v>
      </c>
      <c r="J44" s="35">
        <v>1</v>
      </c>
      <c r="K44" s="33">
        <v>0</v>
      </c>
      <c r="L44" s="36">
        <v>0</v>
      </c>
      <c r="M44" s="29">
        <f t="shared" si="14"/>
        <v>1</v>
      </c>
      <c r="N44" s="34">
        <v>1.13</v>
      </c>
      <c r="O44" s="31">
        <v>0.5</v>
      </c>
      <c r="P44" s="37">
        <f t="shared" si="15"/>
        <v>10992.4188510629</v>
      </c>
      <c r="Q44" s="39"/>
    </row>
    <row r="45" customHeight="1" spans="1:53">
      <c r="A45" s="32">
        <v>37170</v>
      </c>
      <c r="B45" s="21">
        <v>0.058</v>
      </c>
      <c r="C45" s="33">
        <v>1.4</v>
      </c>
      <c r="D45" s="33">
        <v>0</v>
      </c>
      <c r="E45" s="22">
        <f t="shared" si="12"/>
        <v>3018.204</v>
      </c>
      <c r="F45" s="34">
        <v>2.97</v>
      </c>
      <c r="G45" s="33">
        <v>1.54</v>
      </c>
      <c r="H45" s="33">
        <v>0.76</v>
      </c>
      <c r="I45" s="25">
        <f t="shared" si="13"/>
        <v>2.1704</v>
      </c>
      <c r="J45" s="35">
        <v>1</v>
      </c>
      <c r="K45" s="33">
        <v>0</v>
      </c>
      <c r="L45" s="36">
        <v>0</v>
      </c>
      <c r="M45" s="29">
        <f t="shared" si="14"/>
        <v>1</v>
      </c>
      <c r="N45" s="34">
        <v>1.13</v>
      </c>
      <c r="O45" s="31">
        <v>0.5</v>
      </c>
      <c r="P45" s="37">
        <f t="shared" si="15"/>
        <v>10992.4188510629</v>
      </c>
      <c r="Q45" s="39"/>
    </row>
    <row r="46" customHeight="1" spans="1:53">
      <c r="A46" s="32">
        <v>37170</v>
      </c>
      <c r="B46" s="21">
        <v>0.058</v>
      </c>
      <c r="C46" s="33">
        <v>1.4</v>
      </c>
      <c r="D46" s="33">
        <v>0</v>
      </c>
      <c r="E46" s="22">
        <f t="shared" si="12"/>
        <v>3018.204</v>
      </c>
      <c r="F46" s="34">
        <v>2.97</v>
      </c>
      <c r="G46" s="33">
        <v>1.54</v>
      </c>
      <c r="H46" s="33">
        <v>0.76</v>
      </c>
      <c r="I46" s="25">
        <f t="shared" si="13"/>
        <v>2.1704</v>
      </c>
      <c r="J46" s="35">
        <v>1</v>
      </c>
      <c r="K46" s="33">
        <v>0</v>
      </c>
      <c r="L46" s="36">
        <v>0</v>
      </c>
      <c r="M46" s="29">
        <f t="shared" si="14"/>
        <v>1</v>
      </c>
      <c r="N46" s="34">
        <v>1.13</v>
      </c>
      <c r="O46" s="31">
        <v>0.5</v>
      </c>
      <c r="P46" s="37">
        <f t="shared" si="15"/>
        <v>10992.4188510629</v>
      </c>
      <c r="Q46" s="39"/>
    </row>
    <row r="47" customHeight="1" spans="1:53">
      <c r="A47" s="32">
        <v>37170</v>
      </c>
      <c r="B47" s="21">
        <v>0.058</v>
      </c>
      <c r="C47" s="33">
        <v>1.4</v>
      </c>
      <c r="D47" s="33">
        <v>0</v>
      </c>
      <c r="E47" s="22">
        <f t="shared" si="12"/>
        <v>3018.204</v>
      </c>
      <c r="F47" s="34">
        <v>2.97</v>
      </c>
      <c r="G47" s="33">
        <v>1.54</v>
      </c>
      <c r="H47" s="33">
        <v>0.76</v>
      </c>
      <c r="I47" s="25">
        <f t="shared" si="13"/>
        <v>2.1704</v>
      </c>
      <c r="J47" s="35">
        <v>1</v>
      </c>
      <c r="K47" s="33">
        <v>0</v>
      </c>
      <c r="L47" s="36">
        <v>0</v>
      </c>
      <c r="M47" s="29">
        <f t="shared" si="14"/>
        <v>1</v>
      </c>
      <c r="N47" s="34">
        <v>1.13</v>
      </c>
      <c r="O47" s="31">
        <v>0.5</v>
      </c>
      <c r="P47" s="37">
        <f t="shared" si="15"/>
        <v>10992.4188510629</v>
      </c>
      <c r="Q47" s="39"/>
    </row>
    <row r="48" customHeight="1" spans="1:53">
      <c r="A48" s="32">
        <v>37170</v>
      </c>
      <c r="B48" s="21">
        <v>0.058</v>
      </c>
      <c r="C48" s="33">
        <v>1.4</v>
      </c>
      <c r="D48" s="33">
        <v>0</v>
      </c>
      <c r="E48" s="22">
        <f t="shared" si="12"/>
        <v>3018.204</v>
      </c>
      <c r="F48" s="34">
        <v>2.97</v>
      </c>
      <c r="G48" s="33">
        <v>1.54</v>
      </c>
      <c r="H48" s="33">
        <v>0.76</v>
      </c>
      <c r="I48" s="25">
        <f t="shared" si="13"/>
        <v>2.1704</v>
      </c>
      <c r="J48" s="35">
        <v>1</v>
      </c>
      <c r="K48" s="33">
        <v>0</v>
      </c>
      <c r="L48" s="36">
        <v>0</v>
      </c>
      <c r="M48" s="29">
        <f t="shared" si="14"/>
        <v>1</v>
      </c>
      <c r="N48" s="34">
        <v>1.13</v>
      </c>
      <c r="O48" s="31">
        <v>0.5</v>
      </c>
      <c r="P48" s="37">
        <f t="shared" si="15"/>
        <v>10992.4188510629</v>
      </c>
      <c r="Q48" s="39"/>
    </row>
    <row r="49" customHeight="1" spans="1:17">
      <c r="A49" s="32">
        <v>37170</v>
      </c>
      <c r="B49" s="21">
        <v>0.058</v>
      </c>
      <c r="C49" s="33">
        <v>1.4</v>
      </c>
      <c r="D49" s="33">
        <v>0</v>
      </c>
      <c r="E49" s="22">
        <f t="shared" si="12"/>
        <v>3018.204</v>
      </c>
      <c r="F49" s="34">
        <v>2.97</v>
      </c>
      <c r="G49" s="33">
        <v>1.54</v>
      </c>
      <c r="H49" s="33">
        <v>0.76</v>
      </c>
      <c r="I49" s="25">
        <f t="shared" si="13"/>
        <v>2.1704</v>
      </c>
      <c r="J49" s="35">
        <v>1</v>
      </c>
      <c r="K49" s="33">
        <v>0</v>
      </c>
      <c r="L49" s="36">
        <v>0</v>
      </c>
      <c r="M49" s="29">
        <f t="shared" si="14"/>
        <v>1</v>
      </c>
      <c r="N49" s="34">
        <v>1.13</v>
      </c>
      <c r="O49" s="31">
        <v>0.5</v>
      </c>
      <c r="P49" s="37">
        <f t="shared" si="15"/>
        <v>10992.4188510629</v>
      </c>
      <c r="Q49" s="39"/>
    </row>
    <row r="50" customHeight="1" spans="1:17">
      <c r="A50" s="32">
        <v>37170</v>
      </c>
      <c r="B50" s="21">
        <v>0.058</v>
      </c>
      <c r="C50" s="33">
        <v>1.4</v>
      </c>
      <c r="D50" s="33">
        <v>0</v>
      </c>
      <c r="E50" s="22">
        <f t="shared" si="12"/>
        <v>3018.204</v>
      </c>
      <c r="F50" s="34">
        <v>2.97</v>
      </c>
      <c r="G50" s="33">
        <v>1.54</v>
      </c>
      <c r="H50" s="33">
        <v>0.76</v>
      </c>
      <c r="I50" s="25">
        <f t="shared" si="13"/>
        <v>2.1704</v>
      </c>
      <c r="J50" s="35">
        <v>1</v>
      </c>
      <c r="K50" s="33">
        <v>0</v>
      </c>
      <c r="L50" s="36">
        <v>0</v>
      </c>
      <c r="M50" s="29">
        <f t="shared" si="14"/>
        <v>1</v>
      </c>
      <c r="N50" s="34">
        <v>1.13</v>
      </c>
      <c r="O50" s="31">
        <v>0.5</v>
      </c>
      <c r="P50" s="37">
        <f t="shared" si="15"/>
        <v>10992.4188510629</v>
      </c>
      <c r="Q50" s="39"/>
    </row>
    <row r="51" customHeight="1" spans="1:17">
      <c r="A51" s="32">
        <v>37170</v>
      </c>
      <c r="B51" s="42">
        <v>0.058</v>
      </c>
      <c r="C51" s="33">
        <v>1.4</v>
      </c>
      <c r="D51" s="33">
        <v>0</v>
      </c>
      <c r="E51" s="22">
        <f t="shared" si="12"/>
        <v>3018.204</v>
      </c>
      <c r="F51" s="55">
        <v>2.37</v>
      </c>
      <c r="G51" s="33">
        <v>1.54</v>
      </c>
      <c r="H51" s="33">
        <v>0.76</v>
      </c>
      <c r="I51" s="25">
        <f t="shared" si="13"/>
        <v>2.1704</v>
      </c>
      <c r="J51" s="35">
        <v>1</v>
      </c>
      <c r="K51" s="33">
        <v>0</v>
      </c>
      <c r="L51" s="36">
        <v>0</v>
      </c>
      <c r="M51" s="29">
        <f t="shared" si="14"/>
        <v>1</v>
      </c>
      <c r="N51" s="34">
        <v>1.13</v>
      </c>
      <c r="O51" s="31">
        <v>0.5</v>
      </c>
      <c r="P51" s="37">
        <f t="shared" si="15"/>
        <v>8771.72817408048</v>
      </c>
      <c r="Q51" s="39"/>
    </row>
    <row r="52" customHeight="1" spans="1:17">
      <c r="A52" s="32">
        <v>37170</v>
      </c>
      <c r="B52" s="42">
        <v>0.058</v>
      </c>
      <c r="C52" s="33">
        <v>1.4</v>
      </c>
      <c r="D52" s="33">
        <v>0</v>
      </c>
      <c r="E52" s="22">
        <f t="shared" si="12"/>
        <v>3018.204</v>
      </c>
      <c r="F52" s="55">
        <v>2.37</v>
      </c>
      <c r="G52" s="33">
        <v>1.54</v>
      </c>
      <c r="H52" s="33">
        <v>0.76</v>
      </c>
      <c r="I52" s="25">
        <f t="shared" si="13"/>
        <v>2.1704</v>
      </c>
      <c r="J52" s="35">
        <v>1</v>
      </c>
      <c r="K52" s="33">
        <v>0</v>
      </c>
      <c r="L52" s="36">
        <v>0</v>
      </c>
      <c r="M52" s="29">
        <f t="shared" si="14"/>
        <v>1</v>
      </c>
      <c r="N52" s="34">
        <v>1.13</v>
      </c>
      <c r="O52" s="31">
        <v>0.5</v>
      </c>
      <c r="P52" s="37">
        <f t="shared" si="15"/>
        <v>8771.72817408048</v>
      </c>
      <c r="Q52" s="39"/>
    </row>
    <row r="53" customHeight="1" spans="1:17">
      <c r="A53" s="32">
        <v>37170</v>
      </c>
      <c r="B53" s="42">
        <v>0.058</v>
      </c>
      <c r="C53" s="33">
        <v>1.4</v>
      </c>
      <c r="D53" s="33">
        <v>0</v>
      </c>
      <c r="E53" s="22">
        <f t="shared" si="12"/>
        <v>3018.204</v>
      </c>
      <c r="F53" s="55">
        <v>2.37</v>
      </c>
      <c r="G53" s="33">
        <v>1.54</v>
      </c>
      <c r="H53" s="33">
        <v>0.76</v>
      </c>
      <c r="I53" s="25">
        <f t="shared" si="13"/>
        <v>2.1704</v>
      </c>
      <c r="J53" s="35">
        <v>1</v>
      </c>
      <c r="K53" s="33">
        <v>0</v>
      </c>
      <c r="L53" s="36">
        <v>0</v>
      </c>
      <c r="M53" s="29">
        <f t="shared" si="14"/>
        <v>1</v>
      </c>
      <c r="N53" s="34">
        <v>1.13</v>
      </c>
      <c r="O53" s="31">
        <v>0.5</v>
      </c>
      <c r="P53" s="37">
        <f t="shared" si="15"/>
        <v>8771.72817408048</v>
      </c>
      <c r="Q53" s="39"/>
    </row>
    <row r="54" customHeight="1" spans="1:17">
      <c r="A54" s="32">
        <v>37170</v>
      </c>
      <c r="B54" s="42">
        <v>0.058</v>
      </c>
      <c r="C54" s="33">
        <v>1.4</v>
      </c>
      <c r="D54" s="33">
        <v>0</v>
      </c>
      <c r="E54" s="22">
        <f t="shared" si="12"/>
        <v>3018.204</v>
      </c>
      <c r="F54" s="55">
        <v>2.37</v>
      </c>
      <c r="G54" s="33">
        <v>1.54</v>
      </c>
      <c r="H54" s="33">
        <v>0.76</v>
      </c>
      <c r="I54" s="25">
        <f t="shared" si="13"/>
        <v>2.1704</v>
      </c>
      <c r="J54" s="35">
        <v>1</v>
      </c>
      <c r="K54" s="33">
        <v>0</v>
      </c>
      <c r="L54" s="36">
        <v>0</v>
      </c>
      <c r="M54" s="29">
        <f t="shared" si="14"/>
        <v>1</v>
      </c>
      <c r="N54" s="34">
        <v>1.13</v>
      </c>
      <c r="O54" s="31">
        <v>0.5</v>
      </c>
      <c r="P54" s="37">
        <f t="shared" si="15"/>
        <v>8771.72817408048</v>
      </c>
      <c r="Q54" s="39"/>
    </row>
    <row r="55" customHeight="1" spans="1:17">
      <c r="A55" s="32">
        <v>37170</v>
      </c>
      <c r="B55" s="42">
        <v>0.058</v>
      </c>
      <c r="C55" s="33">
        <v>1.4</v>
      </c>
      <c r="D55" s="33">
        <v>0</v>
      </c>
      <c r="E55" s="22">
        <f t="shared" si="12"/>
        <v>3018.204</v>
      </c>
      <c r="F55" s="55">
        <v>2.37</v>
      </c>
      <c r="G55" s="33">
        <v>1.54</v>
      </c>
      <c r="H55" s="33">
        <v>0.76</v>
      </c>
      <c r="I55" s="25">
        <f t="shared" si="13"/>
        <v>2.1704</v>
      </c>
      <c r="J55" s="35">
        <v>1</v>
      </c>
      <c r="K55" s="33">
        <v>0</v>
      </c>
      <c r="L55" s="36">
        <v>0</v>
      </c>
      <c r="M55" s="29">
        <f t="shared" si="14"/>
        <v>1</v>
      </c>
      <c r="N55" s="34">
        <v>1.13</v>
      </c>
      <c r="O55" s="31">
        <v>0.5</v>
      </c>
      <c r="P55" s="37">
        <f t="shared" si="15"/>
        <v>8771.72817408048</v>
      </c>
      <c r="Q55" s="39"/>
    </row>
    <row r="56" customHeight="1" spans="1:17">
      <c r="A56" s="32">
        <v>37170</v>
      </c>
      <c r="B56" s="42">
        <v>0.058</v>
      </c>
      <c r="C56" s="33">
        <v>1.4</v>
      </c>
      <c r="D56" s="33">
        <v>0</v>
      </c>
      <c r="E56" s="22">
        <f t="shared" si="12"/>
        <v>3018.204</v>
      </c>
      <c r="F56" s="55">
        <v>2.37</v>
      </c>
      <c r="G56" s="33">
        <v>1.54</v>
      </c>
      <c r="H56" s="33">
        <v>0.76</v>
      </c>
      <c r="I56" s="25">
        <f t="shared" si="13"/>
        <v>2.1704</v>
      </c>
      <c r="J56" s="35">
        <v>1</v>
      </c>
      <c r="K56" s="33">
        <v>0</v>
      </c>
      <c r="L56" s="36">
        <v>0</v>
      </c>
      <c r="M56" s="29">
        <f t="shared" si="14"/>
        <v>1</v>
      </c>
      <c r="N56" s="34">
        <v>1.13</v>
      </c>
      <c r="O56" s="31">
        <v>0.5</v>
      </c>
      <c r="P56" s="37">
        <f t="shared" si="15"/>
        <v>8771.72817408048</v>
      </c>
      <c r="Q56" s="39"/>
    </row>
    <row r="57" customHeight="1" spans="1:17">
      <c r="A57" s="32">
        <v>37170</v>
      </c>
      <c r="B57" s="21">
        <v>0.107</v>
      </c>
      <c r="C57" s="33">
        <v>1.4</v>
      </c>
      <c r="D57" s="33">
        <v>0</v>
      </c>
      <c r="E57" s="22">
        <f t="shared" si="12"/>
        <v>5568.066</v>
      </c>
      <c r="F57" s="34">
        <v>2.97</v>
      </c>
      <c r="G57" s="33">
        <v>1.54</v>
      </c>
      <c r="H57" s="33">
        <v>0.76</v>
      </c>
      <c r="I57" s="25">
        <f t="shared" si="13"/>
        <v>2.1704</v>
      </c>
      <c r="J57" s="35">
        <v>1</v>
      </c>
      <c r="K57" s="33">
        <v>0</v>
      </c>
      <c r="L57" s="36">
        <v>0</v>
      </c>
      <c r="M57" s="29">
        <f t="shared" si="14"/>
        <v>1</v>
      </c>
      <c r="N57" s="34">
        <v>1.13</v>
      </c>
      <c r="O57" s="31">
        <v>0.5</v>
      </c>
      <c r="P57" s="37">
        <f t="shared" si="15"/>
        <v>20279.1175355815</v>
      </c>
      <c r="Q57" s="39"/>
    </row>
    <row r="58" customHeight="1" spans="1:17">
      <c r="A58" s="32">
        <v>37170</v>
      </c>
      <c r="B58" s="21">
        <v>0.107</v>
      </c>
      <c r="C58" s="33">
        <v>1.4</v>
      </c>
      <c r="D58" s="33">
        <v>0</v>
      </c>
      <c r="E58" s="22">
        <f t="shared" si="12"/>
        <v>5568.066</v>
      </c>
      <c r="F58" s="34">
        <v>2.97</v>
      </c>
      <c r="G58" s="33">
        <v>1.54</v>
      </c>
      <c r="H58" s="33">
        <v>0.76</v>
      </c>
      <c r="I58" s="25">
        <f t="shared" si="13"/>
        <v>2.1704</v>
      </c>
      <c r="J58" s="35">
        <v>1</v>
      </c>
      <c r="K58" s="33">
        <v>0</v>
      </c>
      <c r="L58" s="36">
        <v>0</v>
      </c>
      <c r="M58" s="29">
        <f t="shared" si="14"/>
        <v>1</v>
      </c>
      <c r="N58" s="34">
        <v>1.13</v>
      </c>
      <c r="O58" s="31">
        <v>0.5</v>
      </c>
      <c r="P58" s="37">
        <f t="shared" si="15"/>
        <v>20279.1175355815</v>
      </c>
      <c r="Q58" s="39"/>
    </row>
    <row r="59" customHeight="1" spans="1:17">
      <c r="A59" s="32">
        <v>37170</v>
      </c>
      <c r="B59" s="21">
        <v>0.107</v>
      </c>
      <c r="C59" s="33">
        <v>1.4</v>
      </c>
      <c r="D59" s="33">
        <v>0</v>
      </c>
      <c r="E59" s="22">
        <f t="shared" si="12"/>
        <v>5568.066</v>
      </c>
      <c r="F59" s="34">
        <v>2.97</v>
      </c>
      <c r="G59" s="33">
        <v>1.54</v>
      </c>
      <c r="H59" s="33">
        <v>0.76</v>
      </c>
      <c r="I59" s="25">
        <f t="shared" si="13"/>
        <v>2.1704</v>
      </c>
      <c r="J59" s="35">
        <v>1</v>
      </c>
      <c r="K59" s="33">
        <v>0</v>
      </c>
      <c r="L59" s="36">
        <v>0</v>
      </c>
      <c r="M59" s="29">
        <f t="shared" si="14"/>
        <v>1</v>
      </c>
      <c r="N59" s="34">
        <v>1.13</v>
      </c>
      <c r="O59" s="31">
        <v>0.5</v>
      </c>
      <c r="P59" s="37">
        <f t="shared" si="15"/>
        <v>20279.1175355815</v>
      </c>
      <c r="Q59" s="39"/>
    </row>
    <row r="60" customHeight="1" spans="1:17">
      <c r="A60" s="32">
        <v>37170</v>
      </c>
      <c r="B60" s="21">
        <v>0.107</v>
      </c>
      <c r="C60" s="33">
        <v>1.4</v>
      </c>
      <c r="D60" s="33">
        <v>0</v>
      </c>
      <c r="E60" s="22">
        <f t="shared" si="12"/>
        <v>5568.066</v>
      </c>
      <c r="F60" s="34">
        <v>2.97</v>
      </c>
      <c r="G60" s="33">
        <v>1.54</v>
      </c>
      <c r="H60" s="33">
        <v>0.76</v>
      </c>
      <c r="I60" s="25">
        <f t="shared" si="13"/>
        <v>2.1704</v>
      </c>
      <c r="J60" s="35">
        <v>1</v>
      </c>
      <c r="K60" s="33">
        <v>0</v>
      </c>
      <c r="L60" s="36">
        <v>0</v>
      </c>
      <c r="M60" s="29">
        <f t="shared" si="14"/>
        <v>1</v>
      </c>
      <c r="N60" s="34">
        <v>1.13</v>
      </c>
      <c r="O60" s="31">
        <v>0.5</v>
      </c>
      <c r="P60" s="37">
        <f t="shared" si="15"/>
        <v>20279.1175355815</v>
      </c>
      <c r="Q60" s="39"/>
    </row>
    <row r="61" customHeight="1" spans="1:17">
      <c r="A61" s="32">
        <v>37170</v>
      </c>
      <c r="B61" s="21">
        <v>0.107</v>
      </c>
      <c r="C61" s="33">
        <v>1.4</v>
      </c>
      <c r="D61" s="33">
        <v>0</v>
      </c>
      <c r="E61" s="22">
        <f t="shared" si="12"/>
        <v>5568.066</v>
      </c>
      <c r="F61" s="34">
        <v>2.97</v>
      </c>
      <c r="G61" s="33">
        <v>1.54</v>
      </c>
      <c r="H61" s="33">
        <v>0.76</v>
      </c>
      <c r="I61" s="25">
        <f t="shared" si="13"/>
        <v>2.1704</v>
      </c>
      <c r="J61" s="35">
        <v>1</v>
      </c>
      <c r="K61" s="33">
        <v>0</v>
      </c>
      <c r="L61" s="36">
        <v>0</v>
      </c>
      <c r="M61" s="29">
        <f t="shared" si="14"/>
        <v>1</v>
      </c>
      <c r="N61" s="34">
        <v>1.13</v>
      </c>
      <c r="O61" s="31">
        <v>0.5</v>
      </c>
      <c r="P61" s="37">
        <f t="shared" si="15"/>
        <v>20279.1175355815</v>
      </c>
      <c r="Q61" s="39"/>
    </row>
    <row r="62" customHeight="1" spans="1:17">
      <c r="A62" s="32">
        <v>37170</v>
      </c>
      <c r="B62" s="42">
        <v>0.107</v>
      </c>
      <c r="C62" s="33">
        <v>1.4</v>
      </c>
      <c r="D62" s="33">
        <v>0</v>
      </c>
      <c r="E62" s="22">
        <f t="shared" si="12"/>
        <v>5568.066</v>
      </c>
      <c r="F62" s="55">
        <v>2.37</v>
      </c>
      <c r="G62" s="33">
        <v>1.54</v>
      </c>
      <c r="H62" s="33">
        <v>0.76</v>
      </c>
      <c r="I62" s="25">
        <f t="shared" si="13"/>
        <v>2.1704</v>
      </c>
      <c r="J62" s="35">
        <v>1</v>
      </c>
      <c r="K62" s="33">
        <v>0</v>
      </c>
      <c r="L62" s="36">
        <v>0</v>
      </c>
      <c r="M62" s="29">
        <f t="shared" si="14"/>
        <v>1</v>
      </c>
      <c r="N62" s="34">
        <v>1.13</v>
      </c>
      <c r="O62" s="31">
        <v>0.5</v>
      </c>
      <c r="P62" s="37">
        <f t="shared" si="15"/>
        <v>16182.3261142519</v>
      </c>
      <c r="Q62" s="39"/>
    </row>
    <row r="63" customHeight="1" spans="1:17">
      <c r="A63" s="32">
        <v>37170</v>
      </c>
      <c r="B63" s="42">
        <v>0.107</v>
      </c>
      <c r="C63" s="33">
        <v>1.4</v>
      </c>
      <c r="D63" s="33">
        <v>0</v>
      </c>
      <c r="E63" s="22">
        <f t="shared" si="12"/>
        <v>5568.066</v>
      </c>
      <c r="F63" s="55">
        <v>2.37</v>
      </c>
      <c r="G63" s="33">
        <v>1.54</v>
      </c>
      <c r="H63" s="33">
        <v>0.76</v>
      </c>
      <c r="I63" s="25">
        <f t="shared" si="13"/>
        <v>2.1704</v>
      </c>
      <c r="J63" s="35">
        <v>1</v>
      </c>
      <c r="K63" s="33">
        <v>0</v>
      </c>
      <c r="L63" s="36">
        <v>0</v>
      </c>
      <c r="M63" s="29">
        <f t="shared" si="14"/>
        <v>1</v>
      </c>
      <c r="N63" s="34">
        <v>1.13</v>
      </c>
      <c r="O63" s="31">
        <v>0.5</v>
      </c>
      <c r="P63" s="37">
        <f t="shared" si="15"/>
        <v>16182.3261142519</v>
      </c>
      <c r="Q63" s="39"/>
    </row>
    <row r="64" customHeight="1" spans="1:17">
      <c r="A64" s="32">
        <v>37170</v>
      </c>
      <c r="B64" s="42">
        <v>0.107</v>
      </c>
      <c r="C64" s="33">
        <v>1.4</v>
      </c>
      <c r="D64" s="33">
        <v>0</v>
      </c>
      <c r="E64" s="22">
        <f t="shared" si="12"/>
        <v>5568.066</v>
      </c>
      <c r="F64" s="55">
        <v>2.37</v>
      </c>
      <c r="G64" s="33">
        <v>1.54</v>
      </c>
      <c r="H64" s="33">
        <v>0.76</v>
      </c>
      <c r="I64" s="25">
        <f t="shared" si="13"/>
        <v>2.1704</v>
      </c>
      <c r="J64" s="35">
        <v>1</v>
      </c>
      <c r="K64" s="33">
        <v>0</v>
      </c>
      <c r="L64" s="36">
        <v>0</v>
      </c>
      <c r="M64" s="29">
        <f t="shared" si="14"/>
        <v>1</v>
      </c>
      <c r="N64" s="34">
        <v>1.13</v>
      </c>
      <c r="O64" s="31">
        <v>0.5</v>
      </c>
      <c r="P64" s="37">
        <f t="shared" si="15"/>
        <v>16182.3261142519</v>
      </c>
      <c r="Q64" s="39"/>
    </row>
    <row r="65" customHeight="1" spans="1:17">
      <c r="A65" s="32">
        <v>37170</v>
      </c>
      <c r="B65" s="21">
        <v>0.149</v>
      </c>
      <c r="C65" s="33">
        <v>1.4</v>
      </c>
      <c r="D65" s="33">
        <v>0</v>
      </c>
      <c r="E65" s="22">
        <f t="shared" si="12"/>
        <v>7753.662</v>
      </c>
      <c r="F65" s="34">
        <v>2.97</v>
      </c>
      <c r="G65" s="33">
        <v>1.54</v>
      </c>
      <c r="H65" s="33">
        <v>0.76</v>
      </c>
      <c r="I65" s="25">
        <f t="shared" si="13"/>
        <v>2.1704</v>
      </c>
      <c r="J65" s="35">
        <v>1</v>
      </c>
      <c r="K65" s="33">
        <v>0</v>
      </c>
      <c r="L65" s="36">
        <v>0</v>
      </c>
      <c r="M65" s="29">
        <f t="shared" si="14"/>
        <v>1</v>
      </c>
      <c r="N65" s="34">
        <v>1.13</v>
      </c>
      <c r="O65" s="31">
        <v>0.5</v>
      </c>
      <c r="P65" s="37">
        <f t="shared" si="15"/>
        <v>28239.1449794546</v>
      </c>
      <c r="Q65" s="39"/>
    </row>
    <row r="66" customHeight="1" spans="1:17">
      <c r="A66" s="32">
        <v>37170</v>
      </c>
      <c r="B66" s="21">
        <v>0.149</v>
      </c>
      <c r="C66" s="33">
        <v>1.4</v>
      </c>
      <c r="D66" s="33">
        <v>0</v>
      </c>
      <c r="E66" s="22">
        <f t="shared" si="12"/>
        <v>7753.662</v>
      </c>
      <c r="F66" s="34">
        <v>2.97</v>
      </c>
      <c r="G66" s="33">
        <v>1.54</v>
      </c>
      <c r="H66" s="33">
        <v>0.76</v>
      </c>
      <c r="I66" s="25">
        <f t="shared" si="13"/>
        <v>2.1704</v>
      </c>
      <c r="J66" s="35">
        <v>1</v>
      </c>
      <c r="K66" s="33">
        <v>0</v>
      </c>
      <c r="L66" s="36">
        <v>0</v>
      </c>
      <c r="M66" s="29">
        <f t="shared" si="14"/>
        <v>1</v>
      </c>
      <c r="N66" s="34">
        <v>1.13</v>
      </c>
      <c r="O66" s="31">
        <v>0.5</v>
      </c>
      <c r="P66" s="37">
        <f t="shared" si="15"/>
        <v>28239.1449794546</v>
      </c>
      <c r="Q66" s="39"/>
    </row>
    <row r="67" customHeight="1" spans="1:17">
      <c r="A67" s="32">
        <v>37170</v>
      </c>
      <c r="B67" s="21">
        <v>0.149</v>
      </c>
      <c r="C67" s="33">
        <v>1.4</v>
      </c>
      <c r="D67" s="33">
        <v>0</v>
      </c>
      <c r="E67" s="22">
        <f t="shared" si="12"/>
        <v>7753.662</v>
      </c>
      <c r="F67" s="34">
        <v>2.97</v>
      </c>
      <c r="G67" s="33">
        <v>1.54</v>
      </c>
      <c r="H67" s="33">
        <v>0.76</v>
      </c>
      <c r="I67" s="25">
        <f t="shared" si="13"/>
        <v>2.1704</v>
      </c>
      <c r="J67" s="35">
        <v>1</v>
      </c>
      <c r="K67" s="33">
        <v>0</v>
      </c>
      <c r="L67" s="36">
        <v>0</v>
      </c>
      <c r="M67" s="29">
        <f t="shared" si="14"/>
        <v>1</v>
      </c>
      <c r="N67" s="34">
        <v>1.13</v>
      </c>
      <c r="O67" s="31">
        <v>0.5</v>
      </c>
      <c r="P67" s="37">
        <f t="shared" si="15"/>
        <v>28239.1449794546</v>
      </c>
      <c r="Q67" s="39"/>
    </row>
    <row r="68" customHeight="1" spans="1:17">
      <c r="A68" s="32">
        <v>37170</v>
      </c>
      <c r="B68" s="42">
        <v>0.149</v>
      </c>
      <c r="C68" s="33">
        <v>1.4</v>
      </c>
      <c r="D68" s="33">
        <v>0</v>
      </c>
      <c r="E68" s="22">
        <f t="shared" si="12"/>
        <v>7753.662</v>
      </c>
      <c r="F68" s="55">
        <v>2.37</v>
      </c>
      <c r="G68" s="33">
        <v>1.54</v>
      </c>
      <c r="H68" s="33">
        <v>0.76</v>
      </c>
      <c r="I68" s="25">
        <f t="shared" si="13"/>
        <v>2.1704</v>
      </c>
      <c r="J68" s="35">
        <v>1</v>
      </c>
      <c r="K68" s="33">
        <v>0</v>
      </c>
      <c r="L68" s="36">
        <v>0</v>
      </c>
      <c r="M68" s="29">
        <f t="shared" si="14"/>
        <v>1</v>
      </c>
      <c r="N68" s="34">
        <v>1.13</v>
      </c>
      <c r="O68" s="31">
        <v>0.5</v>
      </c>
      <c r="P68" s="37">
        <f t="shared" si="15"/>
        <v>22534.2672058274</v>
      </c>
      <c r="Q68" s="39"/>
    </row>
    <row r="69" customHeight="1" spans="1:17">
      <c r="A69" s="32">
        <v>37170</v>
      </c>
      <c r="B69" s="42">
        <v>0.149</v>
      </c>
      <c r="C69" s="33">
        <v>1.4</v>
      </c>
      <c r="D69" s="33">
        <v>0</v>
      </c>
      <c r="E69" s="22">
        <f t="shared" si="12"/>
        <v>7753.662</v>
      </c>
      <c r="F69" s="55">
        <v>2.37</v>
      </c>
      <c r="G69" s="33">
        <v>1.54</v>
      </c>
      <c r="H69" s="33">
        <v>0.76</v>
      </c>
      <c r="I69" s="25">
        <f t="shared" si="13"/>
        <v>2.1704</v>
      </c>
      <c r="J69" s="35">
        <v>1</v>
      </c>
      <c r="K69" s="33">
        <v>0</v>
      </c>
      <c r="L69" s="36">
        <v>0</v>
      </c>
      <c r="M69" s="29">
        <f t="shared" si="14"/>
        <v>1</v>
      </c>
      <c r="N69" s="34">
        <v>1.13</v>
      </c>
      <c r="O69" s="31">
        <v>0.5</v>
      </c>
      <c r="P69" s="37">
        <f t="shared" si="15"/>
        <v>22534.2672058274</v>
      </c>
      <c r="Q69" s="39"/>
    </row>
    <row r="70" customHeight="1" spans="1:17">
      <c r="A70" s="43" t="s">
        <v>55</v>
      </c>
      <c r="B70" s="44"/>
      <c r="C70" s="44"/>
      <c r="D70" s="44"/>
      <c r="E70" s="44"/>
      <c r="F70" s="44"/>
      <c r="G70" s="44"/>
      <c r="H70" s="45">
        <f>SUM(P39:P69)</f>
        <v>464267.93062792</v>
      </c>
      <c r="I70" s="46"/>
      <c r="J70" s="46"/>
      <c r="K70" s="46"/>
      <c r="L70" s="46"/>
      <c r="M70" s="46"/>
      <c r="N70" s="46"/>
      <c r="O70" s="46"/>
      <c r="P70" s="47"/>
      <c r="Q70" s="48"/>
    </row>
    <row r="71" customHeight="1" spans="1:17">
      <c r="A71" s="49"/>
      <c r="B71" s="49"/>
      <c r="C71" s="49"/>
      <c r="D71" s="49"/>
      <c r="E71" s="49"/>
      <c r="F71" s="49"/>
      <c r="G71" s="49"/>
      <c r="H71" s="50"/>
      <c r="I71" s="51"/>
      <c r="J71" s="51"/>
      <c r="K71" s="51"/>
      <c r="L71" s="51"/>
      <c r="M71" s="51"/>
      <c r="N71" s="51"/>
      <c r="O71" s="51"/>
      <c r="P71" s="51"/>
      <c r="Q71" s="48"/>
    </row>
    <row r="72" customHeight="1" spans="1:17">
      <c r="A72" s="49"/>
      <c r="B72" s="49"/>
      <c r="C72" s="49"/>
      <c r="D72" s="49"/>
      <c r="E72" s="49"/>
      <c r="F72" s="49"/>
      <c r="G72" s="49"/>
      <c r="H72" s="52"/>
      <c r="I72" s="53"/>
      <c r="J72" s="53"/>
      <c r="K72" s="53"/>
      <c r="L72" s="53"/>
      <c r="M72" s="53"/>
      <c r="N72" s="53"/>
      <c r="O72" s="53"/>
      <c r="P72" s="53"/>
      <c r="Q72" s="54"/>
    </row>
    <row r="76" customHeight="1" spans="1:17">
      <c r="A76" s="56" t="s">
        <v>56</v>
      </c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</row>
    <row r="77" customHeight="1" spans="1:17">
      <c r="A77" s="57" t="s">
        <v>14</v>
      </c>
      <c r="B77" s="58"/>
      <c r="C77" s="58"/>
      <c r="D77" s="59"/>
      <c r="E77" s="27" t="s">
        <v>16</v>
      </c>
      <c r="F77" s="27"/>
      <c r="G77" s="27"/>
      <c r="H77" s="27"/>
      <c r="I77" s="24" t="s">
        <v>57</v>
      </c>
      <c r="J77" s="24"/>
      <c r="K77" s="24"/>
      <c r="L77" s="60" t="s">
        <v>58</v>
      </c>
      <c r="M77" s="61" t="s">
        <v>18</v>
      </c>
    </row>
    <row r="78" customHeight="1" spans="1:17">
      <c r="A78" s="33" t="s">
        <v>59</v>
      </c>
      <c r="B78" s="33" t="s">
        <v>60</v>
      </c>
      <c r="C78" s="42" t="s">
        <v>61</v>
      </c>
      <c r="D78" s="21" t="s">
        <v>14</v>
      </c>
      <c r="E78" s="33" t="s">
        <v>62</v>
      </c>
      <c r="F78" s="33" t="s">
        <v>29</v>
      </c>
      <c r="G78" s="33" t="s">
        <v>30</v>
      </c>
      <c r="H78" s="27" t="s">
        <v>31</v>
      </c>
      <c r="I78" s="33" t="s">
        <v>26</v>
      </c>
      <c r="J78" s="33" t="s">
        <v>25</v>
      </c>
      <c r="K78" s="24" t="s">
        <v>27</v>
      </c>
      <c r="L78" s="60" t="s">
        <v>63</v>
      </c>
      <c r="M78" s="62"/>
    </row>
    <row r="79" customHeight="1" spans="1:17">
      <c r="A79" s="33">
        <v>2484</v>
      </c>
      <c r="B79" s="33">
        <v>0.65</v>
      </c>
      <c r="C79" s="42">
        <v>1.14</v>
      </c>
      <c r="D79" s="21">
        <f>A79*B79*C79</f>
        <v>1840.644</v>
      </c>
      <c r="E79" s="33">
        <v>3</v>
      </c>
      <c r="F79" s="33">
        <v>230</v>
      </c>
      <c r="G79" s="33">
        <v>0</v>
      </c>
      <c r="H79" s="63">
        <f>1+6*F79/(F79+2000)+G79</f>
        <v>1.61883408071749</v>
      </c>
      <c r="I79" s="33">
        <v>0.87</v>
      </c>
      <c r="J79" s="33">
        <v>1.78</v>
      </c>
      <c r="K79" s="24">
        <f>1+I79*J79</f>
        <v>2.5486</v>
      </c>
      <c r="L79" s="60">
        <v>1.13</v>
      </c>
      <c r="M79" s="64">
        <f>D79*E79*L79*K79*H79</f>
        <v>25743.8511279324</v>
      </c>
    </row>
    <row r="80" customHeight="1" spans="1:17">
      <c r="A80" s="33">
        <v>2484</v>
      </c>
      <c r="B80" s="33">
        <v>0.65</v>
      </c>
      <c r="C80" s="42">
        <v>1.14</v>
      </c>
      <c r="D80" s="21">
        <f>A80*B80*C80</f>
        <v>1840.644</v>
      </c>
      <c r="E80" s="33">
        <v>3</v>
      </c>
      <c r="F80" s="33">
        <v>230</v>
      </c>
      <c r="G80" s="33">
        <v>0</v>
      </c>
      <c r="H80" s="63">
        <f>1+6*F80/(F80+2000)+G80</f>
        <v>1.61883408071749</v>
      </c>
      <c r="I80" s="33">
        <v>0.87</v>
      </c>
      <c r="J80" s="33">
        <v>1.78</v>
      </c>
      <c r="K80" s="24">
        <f>1+I80*J80</f>
        <v>2.5486</v>
      </c>
      <c r="L80" s="60">
        <v>1.13</v>
      </c>
      <c r="M80" s="64">
        <f>D80*E80*L80*K80*H80</f>
        <v>25743.8511279324</v>
      </c>
    </row>
    <row r="81" customHeight="1" spans="1:14">
      <c r="A81" s="33">
        <v>2484</v>
      </c>
      <c r="B81" s="33">
        <v>0.65</v>
      </c>
      <c r="C81" s="42">
        <v>1.14</v>
      </c>
      <c r="D81" s="21">
        <f t="shared" ref="D81:D88" si="16">A81*B81*C81</f>
        <v>1840.644</v>
      </c>
      <c r="E81" s="33">
        <v>3</v>
      </c>
      <c r="F81" s="33">
        <v>230</v>
      </c>
      <c r="G81" s="33">
        <v>0</v>
      </c>
      <c r="H81" s="63">
        <f t="shared" ref="H81:H88" si="17">1+6*F81/(F81+2000)+G81</f>
        <v>1.61883408071749</v>
      </c>
      <c r="I81" s="33">
        <v>0.87</v>
      </c>
      <c r="J81" s="33">
        <v>1.78</v>
      </c>
      <c r="K81" s="24">
        <f t="shared" ref="K81:K88" si="18">1+I81*J81</f>
        <v>2.5486</v>
      </c>
      <c r="L81" s="60">
        <v>1.13</v>
      </c>
      <c r="M81" s="64">
        <f t="shared" ref="M81:M88" si="19">D81*E81*L81*K81*H81</f>
        <v>25743.8511279324</v>
      </c>
    </row>
    <row r="82" customHeight="1" spans="1:14">
      <c r="A82" s="33">
        <v>2484</v>
      </c>
      <c r="B82" s="33">
        <v>0.65</v>
      </c>
      <c r="C82" s="42">
        <v>1.14</v>
      </c>
      <c r="D82" s="21">
        <f t="shared" si="16"/>
        <v>1840.644</v>
      </c>
      <c r="E82" s="33">
        <v>3</v>
      </c>
      <c r="F82" s="33">
        <v>230</v>
      </c>
      <c r="G82" s="33">
        <v>0</v>
      </c>
      <c r="H82" s="63">
        <f t="shared" si="17"/>
        <v>1.61883408071749</v>
      </c>
      <c r="I82" s="33">
        <v>0.87</v>
      </c>
      <c r="J82" s="33">
        <v>1.78</v>
      </c>
      <c r="K82" s="24">
        <f t="shared" si="18"/>
        <v>2.5486</v>
      </c>
      <c r="L82" s="60">
        <v>1.13</v>
      </c>
      <c r="M82" s="64">
        <f t="shared" si="19"/>
        <v>25743.8511279324</v>
      </c>
    </row>
    <row r="83" customHeight="1" spans="1:14">
      <c r="A83" s="33">
        <v>2484</v>
      </c>
      <c r="B83" s="33">
        <v>0.65</v>
      </c>
      <c r="C83" s="42">
        <v>1.14</v>
      </c>
      <c r="D83" s="21">
        <f t="shared" si="16"/>
        <v>1840.644</v>
      </c>
      <c r="E83" s="33">
        <v>3</v>
      </c>
      <c r="F83" s="33">
        <v>230</v>
      </c>
      <c r="G83" s="33">
        <v>0</v>
      </c>
      <c r="H83" s="63">
        <f t="shared" si="17"/>
        <v>1.61883408071749</v>
      </c>
      <c r="I83" s="33">
        <v>0.87</v>
      </c>
      <c r="J83" s="33">
        <v>1.78</v>
      </c>
      <c r="K83" s="24">
        <f t="shared" si="18"/>
        <v>2.5486</v>
      </c>
      <c r="L83" s="60">
        <v>1.13</v>
      </c>
      <c r="M83" s="64">
        <f t="shared" si="19"/>
        <v>25743.8511279324</v>
      </c>
    </row>
    <row r="84" customHeight="1" spans="1:14">
      <c r="A84" s="33">
        <v>2484</v>
      </c>
      <c r="B84" s="33">
        <v>0.65</v>
      </c>
      <c r="C84" s="42">
        <v>1.14</v>
      </c>
      <c r="D84" s="21">
        <f t="shared" si="16"/>
        <v>1840.644</v>
      </c>
      <c r="E84" s="33">
        <v>3</v>
      </c>
      <c r="F84" s="33">
        <v>230</v>
      </c>
      <c r="G84" s="33">
        <v>0</v>
      </c>
      <c r="H84" s="63">
        <f t="shared" si="17"/>
        <v>1.61883408071749</v>
      </c>
      <c r="I84" s="33">
        <v>0.87</v>
      </c>
      <c r="J84" s="33">
        <v>1.78</v>
      </c>
      <c r="K84" s="24">
        <f t="shared" si="18"/>
        <v>2.5486</v>
      </c>
      <c r="L84" s="60">
        <v>1.13</v>
      </c>
      <c r="M84" s="64">
        <f t="shared" si="19"/>
        <v>25743.8511279324</v>
      </c>
    </row>
    <row r="85" customHeight="1" spans="1:14">
      <c r="A85" s="33">
        <v>2484</v>
      </c>
      <c r="B85" s="33">
        <v>0.65</v>
      </c>
      <c r="C85" s="42">
        <v>1.14</v>
      </c>
      <c r="D85" s="21">
        <f t="shared" si="16"/>
        <v>1840.644</v>
      </c>
      <c r="E85" s="33">
        <v>3</v>
      </c>
      <c r="F85" s="33">
        <v>230</v>
      </c>
      <c r="G85" s="33">
        <v>0</v>
      </c>
      <c r="H85" s="63">
        <f t="shared" si="17"/>
        <v>1.61883408071749</v>
      </c>
      <c r="I85" s="33">
        <v>0.87</v>
      </c>
      <c r="J85" s="33">
        <v>1.78</v>
      </c>
      <c r="K85" s="24">
        <f t="shared" si="18"/>
        <v>2.5486</v>
      </c>
      <c r="L85" s="60">
        <v>1.13</v>
      </c>
      <c r="M85" s="64">
        <f t="shared" si="19"/>
        <v>25743.8511279324</v>
      </c>
    </row>
    <row r="86" customHeight="1" spans="1:14">
      <c r="A86" s="33">
        <v>2484</v>
      </c>
      <c r="B86" s="33">
        <v>0.65</v>
      </c>
      <c r="C86" s="42">
        <v>1.14</v>
      </c>
      <c r="D86" s="21">
        <f t="shared" si="16"/>
        <v>1840.644</v>
      </c>
      <c r="E86" s="33">
        <v>3</v>
      </c>
      <c r="F86" s="33">
        <v>230</v>
      </c>
      <c r="G86" s="33">
        <v>0</v>
      </c>
      <c r="H86" s="63">
        <f t="shared" si="17"/>
        <v>1.61883408071749</v>
      </c>
      <c r="I86" s="33">
        <v>0.87</v>
      </c>
      <c r="J86" s="33">
        <v>1.78</v>
      </c>
      <c r="K86" s="24">
        <f t="shared" si="18"/>
        <v>2.5486</v>
      </c>
      <c r="L86" s="60">
        <v>1.13</v>
      </c>
      <c r="M86" s="64">
        <f t="shared" si="19"/>
        <v>25743.8511279324</v>
      </c>
    </row>
    <row r="87" customHeight="1" spans="1:14">
      <c r="A87" s="33">
        <v>2484</v>
      </c>
      <c r="B87" s="33">
        <v>0.65</v>
      </c>
      <c r="C87" s="42">
        <v>1.14</v>
      </c>
      <c r="D87" s="21">
        <f t="shared" si="16"/>
        <v>1840.644</v>
      </c>
      <c r="E87" s="33">
        <v>3</v>
      </c>
      <c r="F87" s="33">
        <v>230</v>
      </c>
      <c r="G87" s="33">
        <v>0</v>
      </c>
      <c r="H87" s="63">
        <f t="shared" si="17"/>
        <v>1.61883408071749</v>
      </c>
      <c r="I87" s="33">
        <v>0.87</v>
      </c>
      <c r="J87" s="33">
        <v>1.78</v>
      </c>
      <c r="K87" s="24">
        <f t="shared" si="18"/>
        <v>2.5486</v>
      </c>
      <c r="L87" s="60">
        <v>1.13</v>
      </c>
      <c r="M87" s="64">
        <f t="shared" si="19"/>
        <v>25743.8511279324</v>
      </c>
    </row>
    <row r="88" customHeight="1" spans="1:14">
      <c r="A88" s="33">
        <v>2484</v>
      </c>
      <c r="B88" s="33">
        <v>0.65</v>
      </c>
      <c r="C88" s="42">
        <v>1.14</v>
      </c>
      <c r="D88" s="21">
        <f t="shared" si="16"/>
        <v>1840.644</v>
      </c>
      <c r="E88" s="33">
        <v>3</v>
      </c>
      <c r="F88" s="33">
        <v>230</v>
      </c>
      <c r="G88" s="33">
        <v>0</v>
      </c>
      <c r="H88" s="63">
        <f t="shared" si="17"/>
        <v>1.61883408071749</v>
      </c>
      <c r="I88" s="33">
        <v>0.87</v>
      </c>
      <c r="J88" s="33">
        <v>1.78</v>
      </c>
      <c r="K88" s="24">
        <f t="shared" si="18"/>
        <v>2.5486</v>
      </c>
      <c r="L88" s="60">
        <v>1.13</v>
      </c>
      <c r="M88" s="64">
        <f t="shared" si="19"/>
        <v>25743.8511279324</v>
      </c>
    </row>
    <row r="89" customHeight="1" spans="1:14">
      <c r="A89" s="65" t="s">
        <v>64</v>
      </c>
      <c r="B89" s="66"/>
      <c r="C89" s="66"/>
      <c r="D89" s="66"/>
      <c r="E89" s="66"/>
      <c r="F89" s="66"/>
      <c r="G89" s="66"/>
      <c r="H89" s="67">
        <f>SUM(M79:M88)</f>
        <v>257438.511279324</v>
      </c>
      <c r="I89" s="67"/>
      <c r="J89" s="67"/>
      <c r="K89" s="67"/>
      <c r="L89" s="67"/>
      <c r="M89" s="67"/>
    </row>
    <row r="90" customHeight="1" spans="1:14">
      <c r="A90" s="66"/>
      <c r="B90" s="66"/>
      <c r="C90" s="66"/>
      <c r="D90" s="66"/>
      <c r="E90" s="66"/>
      <c r="F90" s="66"/>
      <c r="G90" s="66"/>
      <c r="H90" s="67"/>
      <c r="I90" s="67"/>
      <c r="J90" s="67"/>
      <c r="K90" s="67"/>
      <c r="L90" s="67"/>
      <c r="M90" s="67"/>
    </row>
    <row r="92" customHeight="1" spans="1:14">
      <c r="A92" s="56" t="s">
        <v>65</v>
      </c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</row>
    <row r="93" customHeight="1" spans="1:14">
      <c r="A93" s="68" t="s">
        <v>66</v>
      </c>
      <c r="B93" s="21" t="s">
        <v>14</v>
      </c>
      <c r="C93" s="21"/>
      <c r="D93" s="21"/>
      <c r="E93" s="21"/>
      <c r="F93" s="27" t="s">
        <v>31</v>
      </c>
      <c r="G93" s="27"/>
      <c r="H93" s="27"/>
      <c r="I93" s="24" t="s">
        <v>57</v>
      </c>
      <c r="J93" s="24"/>
      <c r="K93" s="24"/>
      <c r="L93" s="60" t="s">
        <v>17</v>
      </c>
      <c r="M93" s="69" t="s">
        <v>18</v>
      </c>
      <c r="N93" s="33" t="s">
        <v>67</v>
      </c>
    </row>
    <row r="94" customHeight="1" spans="1:14">
      <c r="A94" s="70"/>
      <c r="B94" s="33" t="s">
        <v>68</v>
      </c>
      <c r="C94" s="33" t="s">
        <v>69</v>
      </c>
      <c r="D94" s="33" t="s">
        <v>61</v>
      </c>
      <c r="E94" s="21" t="s">
        <v>14</v>
      </c>
      <c r="F94" s="33" t="s">
        <v>29</v>
      </c>
      <c r="G94" s="33" t="s">
        <v>30</v>
      </c>
      <c r="H94" s="27" t="s">
        <v>31</v>
      </c>
      <c r="I94" s="33" t="s">
        <v>26</v>
      </c>
      <c r="J94" s="33" t="s">
        <v>25</v>
      </c>
      <c r="K94" s="24" t="s">
        <v>27</v>
      </c>
      <c r="L94" s="60" t="s">
        <v>63</v>
      </c>
      <c r="M94" s="69"/>
      <c r="N94" s="33"/>
    </row>
    <row r="95" customHeight="1" spans="1:14">
      <c r="A95" s="33">
        <f>_xlfn.RANK.EQ(M95,M95:M98,0)</f>
        <v>1</v>
      </c>
      <c r="B95" s="33">
        <v>1446.85</v>
      </c>
      <c r="C95" s="33">
        <v>1.8</v>
      </c>
      <c r="D95" s="33">
        <v>1.14</v>
      </c>
      <c r="E95" s="21">
        <f t="shared" ref="E95:E98" si="20">B95*C95*D95</f>
        <v>2968.9362</v>
      </c>
      <c r="F95" s="33">
        <v>230</v>
      </c>
      <c r="G95" s="33">
        <v>0</v>
      </c>
      <c r="H95" s="71">
        <f t="shared" ref="H95:H98" si="21">1+6*F95/(F95+2000)+G95</f>
        <v>1.61883408071749</v>
      </c>
      <c r="I95" s="33">
        <v>0.87</v>
      </c>
      <c r="J95" s="33">
        <v>1.78</v>
      </c>
      <c r="K95" s="24">
        <f t="shared" ref="K95:K98" si="22">1+I95*J95</f>
        <v>2.5486</v>
      </c>
      <c r="L95" s="60">
        <v>1.13</v>
      </c>
      <c r="M95" s="64">
        <f t="shared" ref="M95:M98" si="23">E95*H95*L95*K95</f>
        <v>13841.5053899848</v>
      </c>
      <c r="N95" s="33">
        <f t="shared" ref="N95:N98" si="24">IF(A95=1,1,(IF(A95=2,2,12)))</f>
        <v>1</v>
      </c>
    </row>
    <row r="96" customHeight="1" spans="1:14">
      <c r="A96" s="33">
        <f>_xlfn.RANK.EQ(M96,M95:M98,0)</f>
        <v>2</v>
      </c>
      <c r="B96" s="33">
        <v>1446.85</v>
      </c>
      <c r="C96" s="33">
        <v>1.8</v>
      </c>
      <c r="D96" s="33">
        <v>1.14</v>
      </c>
      <c r="E96" s="21">
        <f t="shared" si="20"/>
        <v>2968.9362</v>
      </c>
      <c r="F96" s="33">
        <v>0</v>
      </c>
      <c r="G96" s="33">
        <v>0</v>
      </c>
      <c r="H96" s="71">
        <f t="shared" si="21"/>
        <v>1</v>
      </c>
      <c r="I96" s="33">
        <v>0.99</v>
      </c>
      <c r="J96" s="33">
        <v>2.69</v>
      </c>
      <c r="K96" s="24">
        <f t="shared" si="22"/>
        <v>3.6631</v>
      </c>
      <c r="L96" s="60">
        <v>1.13</v>
      </c>
      <c r="M96" s="64">
        <f t="shared" si="23"/>
        <v>12289.3265194686</v>
      </c>
      <c r="N96" s="33">
        <f t="shared" si="24"/>
        <v>2</v>
      </c>
    </row>
    <row r="97" customHeight="1" spans="1:17">
      <c r="A97" s="33">
        <f>_xlfn.RANK.EQ(M97,M95:M98,0)</f>
        <v>3</v>
      </c>
      <c r="B97" s="33">
        <v>1446.85</v>
      </c>
      <c r="C97" s="33">
        <v>1.8</v>
      </c>
      <c r="D97" s="33">
        <v>1.14</v>
      </c>
      <c r="E97" s="21">
        <f t="shared" si="20"/>
        <v>2968.9362</v>
      </c>
      <c r="F97" s="33">
        <v>0</v>
      </c>
      <c r="G97" s="33">
        <v>0</v>
      </c>
      <c r="H97" s="71">
        <f t="shared" si="21"/>
        <v>1</v>
      </c>
      <c r="I97" s="33">
        <v>0.76</v>
      </c>
      <c r="J97" s="33">
        <v>1.54</v>
      </c>
      <c r="K97" s="24">
        <f t="shared" si="22"/>
        <v>2.1704</v>
      </c>
      <c r="L97" s="60">
        <v>1.13</v>
      </c>
      <c r="M97" s="64">
        <f t="shared" si="23"/>
        <v>7281.4704151824</v>
      </c>
      <c r="N97" s="33">
        <f t="shared" si="24"/>
        <v>12</v>
      </c>
    </row>
    <row r="98" customHeight="1" spans="1:17">
      <c r="A98" s="33">
        <f>_xlfn.RANK.EQ(M98,M95:M98,0)</f>
        <v>4</v>
      </c>
      <c r="B98" s="33">
        <v>0</v>
      </c>
      <c r="C98" s="33">
        <v>1.8</v>
      </c>
      <c r="D98" s="33">
        <v>1.14</v>
      </c>
      <c r="E98" s="21">
        <f t="shared" si="20"/>
        <v>0</v>
      </c>
      <c r="F98" s="33">
        <v>0</v>
      </c>
      <c r="G98" s="33">
        <v>0</v>
      </c>
      <c r="H98" s="71">
        <f t="shared" si="21"/>
        <v>1</v>
      </c>
      <c r="I98" s="68">
        <v>0.7</v>
      </c>
      <c r="J98" s="68">
        <v>1.5</v>
      </c>
      <c r="K98" s="24">
        <f t="shared" si="22"/>
        <v>2.05</v>
      </c>
      <c r="L98" s="60">
        <v>1.13</v>
      </c>
      <c r="M98" s="64">
        <f t="shared" si="23"/>
        <v>0</v>
      </c>
      <c r="N98" s="68">
        <f t="shared" si="24"/>
        <v>12</v>
      </c>
    </row>
    <row r="99" customHeight="1" spans="1:17">
      <c r="A99" s="72" t="s">
        <v>70</v>
      </c>
      <c r="B99" s="73">
        <f>LARGE(M95:M98,1)/1</f>
        <v>13841.5053899848</v>
      </c>
      <c r="C99" s="72" t="s">
        <v>71</v>
      </c>
      <c r="D99" s="73">
        <f>LARGE(M95:M98,2)/2</f>
        <v>6144.6632597343</v>
      </c>
      <c r="E99" s="72" t="s">
        <v>72</v>
      </c>
      <c r="F99" s="73">
        <f>LARGE(M95:M98,3)/12</f>
        <v>606.7892012652</v>
      </c>
      <c r="G99" s="72" t="s">
        <v>73</v>
      </c>
      <c r="H99" s="74">
        <f>LARGE(M95:M98,4)/12</f>
        <v>0</v>
      </c>
      <c r="I99" s="40" t="s">
        <v>74</v>
      </c>
      <c r="J99" s="75">
        <f>B99+D99+F99+H99</f>
        <v>20592.9578509843</v>
      </c>
      <c r="K99" s="40" t="s">
        <v>75</v>
      </c>
      <c r="L99" s="40">
        <v>10</v>
      </c>
      <c r="M99" s="40" t="s">
        <v>6</v>
      </c>
      <c r="N99" s="75">
        <f>J99*L99</f>
        <v>205929.578509843</v>
      </c>
    </row>
    <row r="100" customHeight="1" spans="1:17">
      <c r="A100" s="72"/>
      <c r="B100" s="73"/>
      <c r="C100" s="72"/>
      <c r="D100" s="73"/>
      <c r="E100" s="72"/>
      <c r="F100" s="73"/>
      <c r="G100" s="72"/>
      <c r="H100" s="74"/>
      <c r="I100" s="40"/>
      <c r="J100" s="75"/>
      <c r="K100" s="40"/>
      <c r="L100" s="40"/>
      <c r="M100" s="40"/>
      <c r="N100" s="75"/>
    </row>
    <row r="101" customHeight="1" spans="1:17">
      <c r="A101" s="76" t="s">
        <v>64</v>
      </c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8"/>
    </row>
    <row r="102" customHeight="1" spans="1:17">
      <c r="A102" s="79"/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1"/>
    </row>
    <row r="104" customHeight="1" spans="1:17">
      <c r="A104" s="2" t="s">
        <v>13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4"/>
      <c r="Q104" s="5"/>
    </row>
    <row r="105" customHeight="1" spans="1:17">
      <c r="A105" s="6" t="s">
        <v>14</v>
      </c>
      <c r="B105" s="7"/>
      <c r="C105" s="7"/>
      <c r="D105" s="7"/>
      <c r="E105" s="8"/>
      <c r="F105" s="9" t="s">
        <v>15</v>
      </c>
      <c r="G105" s="10"/>
      <c r="H105" s="10"/>
      <c r="I105" s="11"/>
      <c r="J105" s="12" t="s">
        <v>16</v>
      </c>
      <c r="K105" s="13"/>
      <c r="L105" s="14"/>
      <c r="M105" s="15"/>
      <c r="N105" s="16" t="s">
        <v>17</v>
      </c>
      <c r="O105" s="17"/>
      <c r="P105" s="18" t="s">
        <v>18</v>
      </c>
      <c r="Q105" s="19" t="s">
        <v>19</v>
      </c>
    </row>
    <row r="106" customHeight="1" spans="1:17">
      <c r="A106" s="20" t="s">
        <v>20</v>
      </c>
      <c r="B106" s="21" t="s">
        <v>21</v>
      </c>
      <c r="C106" s="21" t="s">
        <v>22</v>
      </c>
      <c r="D106" s="21" t="s">
        <v>23</v>
      </c>
      <c r="E106" s="22" t="s">
        <v>14</v>
      </c>
      <c r="F106" s="23" t="s">
        <v>24</v>
      </c>
      <c r="G106" s="24" t="s">
        <v>25</v>
      </c>
      <c r="H106" s="24" t="s">
        <v>26</v>
      </c>
      <c r="I106" s="25" t="s">
        <v>27</v>
      </c>
      <c r="J106" s="26" t="s">
        <v>28</v>
      </c>
      <c r="K106" s="27" t="s">
        <v>29</v>
      </c>
      <c r="L106" s="28" t="s">
        <v>30</v>
      </c>
      <c r="M106" s="29" t="s">
        <v>31</v>
      </c>
      <c r="N106" s="30" t="s">
        <v>32</v>
      </c>
      <c r="O106" s="31" t="s">
        <v>33</v>
      </c>
      <c r="P106" s="18"/>
      <c r="Q106" s="19"/>
    </row>
    <row r="107" customHeight="1" spans="1:17">
      <c r="A107" s="32">
        <v>2484</v>
      </c>
      <c r="B107" s="21">
        <v>1.73</v>
      </c>
      <c r="C107" s="33">
        <v>1</v>
      </c>
      <c r="D107" s="33">
        <v>0</v>
      </c>
      <c r="E107" s="22">
        <f t="shared" ref="E107:E128" si="25">A107*B107*C107+D107</f>
        <v>4297.32</v>
      </c>
      <c r="F107" s="34">
        <v>1.6</v>
      </c>
      <c r="G107" s="33">
        <v>1.78</v>
      </c>
      <c r="H107" s="33">
        <v>0.87</v>
      </c>
      <c r="I107" s="25">
        <f t="shared" ref="I107:I128" si="26">G107*H107+1</f>
        <v>2.5486</v>
      </c>
      <c r="J107" s="35">
        <v>1</v>
      </c>
      <c r="K107" s="33">
        <v>0</v>
      </c>
      <c r="L107" s="33">
        <v>0</v>
      </c>
      <c r="M107" s="29">
        <f t="shared" ref="M107:M128" si="27">1+2.78*K107/(K107+1400)+L107</f>
        <v>1</v>
      </c>
      <c r="N107" s="34">
        <v>1.13</v>
      </c>
      <c r="O107" s="31">
        <v>0.5</v>
      </c>
      <c r="P107" s="37">
        <f t="shared" ref="P107:P128" si="28">E107*F107*I107*J107*(M107)*N107*O107</f>
        <v>9900.743375808</v>
      </c>
      <c r="Q107" s="38"/>
    </row>
    <row r="108" customHeight="1" spans="1:17">
      <c r="A108" s="32">
        <v>2484</v>
      </c>
      <c r="B108" s="21">
        <v>1.73</v>
      </c>
      <c r="C108" s="33">
        <v>1</v>
      </c>
      <c r="D108" s="33">
        <v>0</v>
      </c>
      <c r="E108" s="22">
        <f t="shared" si="25"/>
        <v>4297.32</v>
      </c>
      <c r="F108" s="34">
        <v>1.6</v>
      </c>
      <c r="G108" s="33">
        <v>1.78</v>
      </c>
      <c r="H108" s="33">
        <v>0.87</v>
      </c>
      <c r="I108" s="25">
        <f t="shared" si="26"/>
        <v>2.5486</v>
      </c>
      <c r="J108" s="35">
        <v>1</v>
      </c>
      <c r="K108" s="33">
        <v>0</v>
      </c>
      <c r="L108" s="33">
        <v>0</v>
      </c>
      <c r="M108" s="29">
        <f t="shared" si="27"/>
        <v>1</v>
      </c>
      <c r="N108" s="34">
        <v>1.13</v>
      </c>
      <c r="O108" s="31">
        <v>0.5</v>
      </c>
      <c r="P108" s="37">
        <f t="shared" si="28"/>
        <v>9900.743375808</v>
      </c>
      <c r="Q108" s="39"/>
    </row>
    <row r="109" customHeight="1" spans="1:17">
      <c r="A109" s="32">
        <v>2484</v>
      </c>
      <c r="B109" s="21">
        <v>1.73</v>
      </c>
      <c r="C109" s="33">
        <v>1</v>
      </c>
      <c r="D109" s="33">
        <v>0</v>
      </c>
      <c r="E109" s="22">
        <f t="shared" si="25"/>
        <v>4297.32</v>
      </c>
      <c r="F109" s="34">
        <v>1.6</v>
      </c>
      <c r="G109" s="33">
        <v>1.78</v>
      </c>
      <c r="H109" s="33">
        <v>0.87</v>
      </c>
      <c r="I109" s="25">
        <f t="shared" si="26"/>
        <v>2.5486</v>
      </c>
      <c r="J109" s="35">
        <v>1</v>
      </c>
      <c r="K109" s="33">
        <v>0</v>
      </c>
      <c r="L109" s="33">
        <v>0</v>
      </c>
      <c r="M109" s="29">
        <f t="shared" si="27"/>
        <v>1</v>
      </c>
      <c r="N109" s="34">
        <v>1.13</v>
      </c>
      <c r="O109" s="31">
        <v>0.5</v>
      </c>
      <c r="P109" s="37">
        <f t="shared" si="28"/>
        <v>9900.743375808</v>
      </c>
      <c r="Q109" s="39"/>
    </row>
    <row r="110" customHeight="1" spans="1:17">
      <c r="A110" s="32">
        <v>2484</v>
      </c>
      <c r="B110" s="21">
        <v>1.73</v>
      </c>
      <c r="C110" s="33">
        <v>1</v>
      </c>
      <c r="D110" s="33">
        <v>0</v>
      </c>
      <c r="E110" s="22">
        <f t="shared" si="25"/>
        <v>4297.32</v>
      </c>
      <c r="F110" s="34">
        <v>1.6</v>
      </c>
      <c r="G110" s="33">
        <v>1.78</v>
      </c>
      <c r="H110" s="33">
        <v>0.87</v>
      </c>
      <c r="I110" s="25">
        <f t="shared" si="26"/>
        <v>2.5486</v>
      </c>
      <c r="J110" s="35">
        <v>1</v>
      </c>
      <c r="K110" s="33">
        <v>0</v>
      </c>
      <c r="L110" s="33">
        <v>0</v>
      </c>
      <c r="M110" s="29">
        <f t="shared" si="27"/>
        <v>1</v>
      </c>
      <c r="N110" s="34">
        <v>1.13</v>
      </c>
      <c r="O110" s="31">
        <v>0.5</v>
      </c>
      <c r="P110" s="37">
        <f t="shared" si="28"/>
        <v>9900.743375808</v>
      </c>
      <c r="Q110" s="39"/>
    </row>
    <row r="111" customHeight="1" spans="1:17">
      <c r="A111" s="32">
        <v>2484</v>
      </c>
      <c r="B111" s="21">
        <v>1.73</v>
      </c>
      <c r="C111" s="33">
        <v>1</v>
      </c>
      <c r="D111" s="33">
        <v>0</v>
      </c>
      <c r="E111" s="22">
        <f t="shared" si="25"/>
        <v>4297.32</v>
      </c>
      <c r="F111" s="34">
        <v>1.6</v>
      </c>
      <c r="G111" s="33">
        <v>1.78</v>
      </c>
      <c r="H111" s="33">
        <v>0.87</v>
      </c>
      <c r="I111" s="25">
        <f t="shared" si="26"/>
        <v>2.5486</v>
      </c>
      <c r="J111" s="35">
        <v>1</v>
      </c>
      <c r="K111" s="33">
        <v>0</v>
      </c>
      <c r="L111" s="33">
        <v>0</v>
      </c>
      <c r="M111" s="29">
        <f t="shared" si="27"/>
        <v>1</v>
      </c>
      <c r="N111" s="34">
        <v>1.13</v>
      </c>
      <c r="O111" s="31">
        <v>0.5</v>
      </c>
      <c r="P111" s="37">
        <f t="shared" si="28"/>
        <v>9900.743375808</v>
      </c>
      <c r="Q111" s="39"/>
    </row>
    <row r="112" customHeight="1" spans="1:17">
      <c r="A112" s="32">
        <v>2484</v>
      </c>
      <c r="B112" s="21">
        <v>1.73</v>
      </c>
      <c r="C112" s="33">
        <v>1</v>
      </c>
      <c r="D112" s="33">
        <v>0</v>
      </c>
      <c r="E112" s="22">
        <f t="shared" si="25"/>
        <v>4297.32</v>
      </c>
      <c r="F112" s="34">
        <v>1.6</v>
      </c>
      <c r="G112" s="33">
        <v>1.78</v>
      </c>
      <c r="H112" s="33">
        <v>0.87</v>
      </c>
      <c r="I112" s="25">
        <f t="shared" si="26"/>
        <v>2.5486</v>
      </c>
      <c r="J112" s="35">
        <v>1</v>
      </c>
      <c r="K112" s="33">
        <v>0</v>
      </c>
      <c r="L112" s="33">
        <v>0</v>
      </c>
      <c r="M112" s="29">
        <f t="shared" si="27"/>
        <v>1</v>
      </c>
      <c r="N112" s="34">
        <v>1.13</v>
      </c>
      <c r="O112" s="31">
        <v>0.5</v>
      </c>
      <c r="P112" s="37">
        <f t="shared" si="28"/>
        <v>9900.743375808</v>
      </c>
      <c r="Q112" s="39"/>
    </row>
    <row r="113" customHeight="1" spans="1:17">
      <c r="A113" s="32">
        <v>2484</v>
      </c>
      <c r="B113" s="21">
        <v>1.73</v>
      </c>
      <c r="C113" s="33">
        <v>1</v>
      </c>
      <c r="D113" s="33">
        <v>0</v>
      </c>
      <c r="E113" s="22">
        <f t="shared" si="25"/>
        <v>4297.32</v>
      </c>
      <c r="F113" s="34">
        <v>1.6</v>
      </c>
      <c r="G113" s="33">
        <v>1.78</v>
      </c>
      <c r="H113" s="33">
        <v>0.87</v>
      </c>
      <c r="I113" s="25">
        <f t="shared" si="26"/>
        <v>2.5486</v>
      </c>
      <c r="J113" s="35">
        <v>1</v>
      </c>
      <c r="K113" s="33">
        <v>0</v>
      </c>
      <c r="L113" s="33">
        <v>0</v>
      </c>
      <c r="M113" s="29">
        <f t="shared" si="27"/>
        <v>1</v>
      </c>
      <c r="N113" s="34">
        <v>1.13</v>
      </c>
      <c r="O113" s="31">
        <v>0.5</v>
      </c>
      <c r="P113" s="37">
        <f t="shared" si="28"/>
        <v>9900.743375808</v>
      </c>
      <c r="Q113" s="39"/>
    </row>
    <row r="114" customHeight="1" spans="1:17">
      <c r="A114" s="32">
        <v>2484</v>
      </c>
      <c r="B114" s="21">
        <v>1.73</v>
      </c>
      <c r="C114" s="33">
        <v>1</v>
      </c>
      <c r="D114" s="33">
        <v>0</v>
      </c>
      <c r="E114" s="22">
        <f t="shared" si="25"/>
        <v>4297.32</v>
      </c>
      <c r="F114" s="34">
        <v>1</v>
      </c>
      <c r="G114" s="33">
        <v>1.78</v>
      </c>
      <c r="H114" s="33">
        <v>0.87</v>
      </c>
      <c r="I114" s="25">
        <f t="shared" si="26"/>
        <v>2.5486</v>
      </c>
      <c r="J114" s="35">
        <v>1</v>
      </c>
      <c r="K114" s="33">
        <v>0</v>
      </c>
      <c r="L114" s="33">
        <v>0</v>
      </c>
      <c r="M114" s="29">
        <f t="shared" si="27"/>
        <v>1</v>
      </c>
      <c r="N114" s="34">
        <v>1.13</v>
      </c>
      <c r="O114" s="31">
        <v>0.5</v>
      </c>
      <c r="P114" s="37">
        <f t="shared" si="28"/>
        <v>6187.96460988</v>
      </c>
      <c r="Q114" s="39"/>
    </row>
    <row r="115" customHeight="1" spans="1:17">
      <c r="A115" s="32">
        <v>2484</v>
      </c>
      <c r="B115" s="21">
        <v>1.73</v>
      </c>
      <c r="C115" s="33">
        <v>1</v>
      </c>
      <c r="D115" s="33">
        <v>0</v>
      </c>
      <c r="E115" s="22">
        <f t="shared" si="25"/>
        <v>4297.32</v>
      </c>
      <c r="F115" s="34">
        <v>1</v>
      </c>
      <c r="G115" s="33">
        <v>1.78</v>
      </c>
      <c r="H115" s="33">
        <v>0.87</v>
      </c>
      <c r="I115" s="25">
        <f t="shared" si="26"/>
        <v>2.5486</v>
      </c>
      <c r="J115" s="35">
        <v>1</v>
      </c>
      <c r="K115" s="33">
        <v>0</v>
      </c>
      <c r="L115" s="33">
        <v>0</v>
      </c>
      <c r="M115" s="29">
        <f t="shared" si="27"/>
        <v>1</v>
      </c>
      <c r="N115" s="34">
        <v>1.13</v>
      </c>
      <c r="O115" s="31">
        <v>0.5</v>
      </c>
      <c r="P115" s="37">
        <f t="shared" si="28"/>
        <v>6187.96460988</v>
      </c>
      <c r="Q115" s="39"/>
    </row>
    <row r="116" customHeight="1" spans="1:17">
      <c r="A116" s="32">
        <v>2484</v>
      </c>
      <c r="B116" s="21">
        <v>1.73</v>
      </c>
      <c r="C116" s="33">
        <v>1</v>
      </c>
      <c r="D116" s="33">
        <v>0</v>
      </c>
      <c r="E116" s="22">
        <f t="shared" si="25"/>
        <v>4297.32</v>
      </c>
      <c r="F116" s="34">
        <v>1</v>
      </c>
      <c r="G116" s="33">
        <v>1.78</v>
      </c>
      <c r="H116" s="33">
        <v>0.87</v>
      </c>
      <c r="I116" s="25">
        <f t="shared" si="26"/>
        <v>2.5486</v>
      </c>
      <c r="J116" s="35">
        <v>1</v>
      </c>
      <c r="K116" s="33">
        <v>0</v>
      </c>
      <c r="L116" s="33">
        <v>0</v>
      </c>
      <c r="M116" s="29">
        <f t="shared" si="27"/>
        <v>1</v>
      </c>
      <c r="N116" s="34">
        <v>1.13</v>
      </c>
      <c r="O116" s="31">
        <v>0.5</v>
      </c>
      <c r="P116" s="37">
        <f t="shared" si="28"/>
        <v>6187.96460988</v>
      </c>
      <c r="Q116" s="39"/>
    </row>
    <row r="117" customHeight="1" spans="1:17">
      <c r="A117" s="32">
        <v>2484</v>
      </c>
      <c r="B117" s="21">
        <v>12.18</v>
      </c>
      <c r="C117" s="33">
        <v>1</v>
      </c>
      <c r="D117" s="33">
        <v>0</v>
      </c>
      <c r="E117" s="22">
        <f t="shared" si="25"/>
        <v>30255.12</v>
      </c>
      <c r="F117" s="34">
        <v>1.6</v>
      </c>
      <c r="G117" s="33">
        <v>1.78</v>
      </c>
      <c r="H117" s="33">
        <v>0.87</v>
      </c>
      <c r="I117" s="25">
        <f t="shared" si="26"/>
        <v>2.5486</v>
      </c>
      <c r="J117" s="35">
        <v>1</v>
      </c>
      <c r="K117" s="33">
        <v>0</v>
      </c>
      <c r="L117" s="33">
        <v>0</v>
      </c>
      <c r="M117" s="29">
        <f t="shared" si="27"/>
        <v>1</v>
      </c>
      <c r="N117" s="34">
        <v>1.13</v>
      </c>
      <c r="O117" s="31">
        <v>0.5</v>
      </c>
      <c r="P117" s="37">
        <f t="shared" si="28"/>
        <v>69705.811744128</v>
      </c>
      <c r="Q117" s="39"/>
    </row>
    <row r="118" customHeight="1" spans="1:17">
      <c r="A118" s="43" t="s">
        <v>64</v>
      </c>
      <c r="B118" s="44"/>
      <c r="C118" s="44"/>
      <c r="D118" s="44"/>
      <c r="E118" s="44"/>
      <c r="F118" s="44"/>
      <c r="G118" s="44"/>
      <c r="H118" s="45">
        <f>SUM(P107:P117)</f>
        <v>157574.909204424</v>
      </c>
      <c r="I118" s="46"/>
      <c r="J118" s="46"/>
      <c r="K118" s="46"/>
      <c r="L118" s="46"/>
      <c r="M118" s="46"/>
      <c r="N118" s="46"/>
      <c r="O118" s="46"/>
      <c r="P118" s="47"/>
      <c r="Q118" s="48"/>
    </row>
    <row r="119" customHeight="1" spans="1:17">
      <c r="A119" s="49"/>
      <c r="B119" s="49"/>
      <c r="C119" s="49"/>
      <c r="D119" s="49"/>
      <c r="E119" s="49"/>
      <c r="F119" s="49"/>
      <c r="G119" s="49"/>
      <c r="H119" s="50"/>
      <c r="I119" s="51"/>
      <c r="J119" s="51"/>
      <c r="K119" s="51"/>
      <c r="L119" s="51"/>
      <c r="M119" s="51"/>
      <c r="N119" s="51"/>
      <c r="O119" s="51"/>
      <c r="P119" s="51"/>
      <c r="Q119" s="48"/>
    </row>
    <row r="120" customHeight="1" spans="1:17">
      <c r="A120" s="49"/>
      <c r="B120" s="49"/>
      <c r="C120" s="49"/>
      <c r="D120" s="49"/>
      <c r="E120" s="49"/>
      <c r="F120" s="49"/>
      <c r="G120" s="49"/>
      <c r="H120" s="52"/>
      <c r="I120" s="53"/>
      <c r="J120" s="53"/>
      <c r="K120" s="53"/>
      <c r="L120" s="53"/>
      <c r="M120" s="53"/>
      <c r="N120" s="53"/>
      <c r="O120" s="53"/>
      <c r="P120" s="53"/>
      <c r="Q120" s="54"/>
    </row>
  </sheetData>
  <mergeCells count="79">
    <mergeCell ref="A1:Q1"/>
    <mergeCell ref="S1:AI1"/>
    <mergeCell ref="AK1:BA1"/>
    <mergeCell ref="A2:E2"/>
    <mergeCell ref="F2:I2"/>
    <mergeCell ref="J2:M2"/>
    <mergeCell ref="N2:O2"/>
    <mergeCell ref="S2:W2"/>
    <mergeCell ref="X2:AA2"/>
    <mergeCell ref="AB2:AE2"/>
    <mergeCell ref="AF2:AG2"/>
    <mergeCell ref="AK2:AO2"/>
    <mergeCell ref="AP2:AS2"/>
    <mergeCell ref="AT2:AW2"/>
    <mergeCell ref="AX2:AY2"/>
    <mergeCell ref="A36:Q36"/>
    <mergeCell ref="A37:E37"/>
    <mergeCell ref="F37:I37"/>
    <mergeCell ref="J37:M37"/>
    <mergeCell ref="N37:O37"/>
    <mergeCell ref="A76:M76"/>
    <mergeCell ref="A77:D77"/>
    <mergeCell ref="E77:H77"/>
    <mergeCell ref="I77:K77"/>
    <mergeCell ref="A92:N92"/>
    <mergeCell ref="B93:E93"/>
    <mergeCell ref="F93:H93"/>
    <mergeCell ref="I93:K93"/>
    <mergeCell ref="A104:Q104"/>
    <mergeCell ref="A105:E105"/>
    <mergeCell ref="F105:I105"/>
    <mergeCell ref="J105:M105"/>
    <mergeCell ref="N105:O105"/>
    <mergeCell ref="A93:A94"/>
    <mergeCell ref="A99:A100"/>
    <mergeCell ref="B99:B100"/>
    <mergeCell ref="C99:C100"/>
    <mergeCell ref="D99:D100"/>
    <mergeCell ref="E99:E100"/>
    <mergeCell ref="F99:F100"/>
    <mergeCell ref="G99:G100"/>
    <mergeCell ref="H99:H100"/>
    <mergeCell ref="I99:I100"/>
    <mergeCell ref="J99:J100"/>
    <mergeCell ref="K99:K100"/>
    <mergeCell ref="L99:L100"/>
    <mergeCell ref="M77:M78"/>
    <mergeCell ref="M93:M94"/>
    <mergeCell ref="M99:M100"/>
    <mergeCell ref="N93:N94"/>
    <mergeCell ref="N99:N100"/>
    <mergeCell ref="P2:P3"/>
    <mergeCell ref="P37:P38"/>
    <mergeCell ref="P105:P106"/>
    <mergeCell ref="Q2:Q3"/>
    <mergeCell ref="Q4:Q31"/>
    <mergeCell ref="Q37:Q38"/>
    <mergeCell ref="Q39:Q69"/>
    <mergeCell ref="Q105:Q106"/>
    <mergeCell ref="Q107:Q117"/>
    <mergeCell ref="AH2:AH3"/>
    <mergeCell ref="AI2:AI3"/>
    <mergeCell ref="AI4:AI31"/>
    <mergeCell ref="AZ2:AZ3"/>
    <mergeCell ref="BA2:BA3"/>
    <mergeCell ref="BA4:BA31"/>
    <mergeCell ref="A32:G34"/>
    <mergeCell ref="H32:Q34"/>
    <mergeCell ref="A70:G72"/>
    <mergeCell ref="H70:Q72"/>
    <mergeCell ref="A89:G90"/>
    <mergeCell ref="H89:M90"/>
    <mergeCell ref="A101:N102"/>
    <mergeCell ref="H118:Q120"/>
    <mergeCell ref="A118:G120"/>
    <mergeCell ref="S32:Y34"/>
    <mergeCell ref="Z32:AI34"/>
    <mergeCell ref="AK32:AQ34"/>
    <mergeCell ref="AR32:BA3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V3项目</vt:lpstr>
      <vt:lpstr>那芙希万</vt:lpstr>
      <vt:lpstr>那芙希杜</vt:lpstr>
      <vt:lpstr>那芙砂杜</vt:lpstr>
      <vt:lpstr>那芙爱茜</vt:lpstr>
      <vt:lpstr>那芙伊希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Gen强度研究院</cp:lastModifiedBy>
  <dcterms:created xsi:type="dcterms:W3CDTF">2023-05-12T11:15:00Z</dcterms:created>
  <dcterms:modified xsi:type="dcterms:W3CDTF">2025-11-07T20:15:31Z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341C518BEF8944A7A617B166BF1AE68F_12</vt:lpwstr>
  </property>
</Properties>
</file>