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综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<sst xmlns="http://schemas.openxmlformats.org/spreadsheetml/2006/main" count="1834" uniqueCount="68">
  <si>
    <t>0+0哥伦比娅 0+0伊涅芙 0+0杜林 C6砂糖</t>
  </si>
  <si>
    <t>哥伦比娅·月感电直伤</t>
  </si>
  <si>
    <t>0+0哥伦比娅 1+1伊涅芙 0+0杜林 C6砂糖</t>
  </si>
  <si>
    <t>基础乘区</t>
  </si>
  <si>
    <t>反应乘区</t>
  </si>
  <si>
    <t>期望暴击乘区</t>
  </si>
  <si>
    <t>减伤区</t>
  </si>
  <si>
    <t>伤害</t>
  </si>
  <si>
    <t>哥伦比娅月曜</t>
  </si>
  <si>
    <t>伊涅芙月曜</t>
  </si>
  <si>
    <t>月感电反应</t>
  </si>
  <si>
    <t>轴长（s）</t>
  </si>
  <si>
    <t>生命值</t>
  </si>
  <si>
    <t>技能倍率</t>
  </si>
  <si>
    <t>独立乘区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</si>
  <si>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</si>
  <si>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</si>
  <si>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</si>
  <si>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</si>
  <si>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</si>
  <si>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</si>
  <si>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</si>
  <si>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</si>
  <si>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哥伦比娅直伤</t>
  </si>
  <si>
    <t>伊涅芙直伤</t>
  </si>
  <si>
    <t>杜林直伤</t>
  </si>
  <si>
    <t>DMG</t>
  </si>
  <si>
    <t>DPS</t>
  </si>
  <si>
    <t>伊涅芙·月感电直伤</t>
  </si>
  <si>
    <t>攻击力</t>
  </si>
  <si>
    <t>原神·传统增幅反应（期望）伤害计算表</t>
  </si>
  <si>
    <t>额外乘区</t>
  </si>
  <si>
    <t>减伤乘区</t>
  </si>
  <si>
    <t>来源</t>
  </si>
  <si>
    <t>ATK/HP</t>
  </si>
  <si>
    <t>倍率</t>
  </si>
  <si>
    <t>独立</t>
  </si>
  <si>
    <t>数值增伤</t>
  </si>
  <si>
    <t>增伤区</t>
  </si>
  <si>
    <t>增幅区</t>
  </si>
  <si>
    <t>抗性乘区</t>
  </si>
  <si>
    <t>防御乘区</t>
  </si>
  <si>
    <t>月感电反应全队单次伤害（1.5s/次） 伊涅芙+哥伦比娅（12次）</t>
  </si>
  <si>
    <t>角色</t>
  </si>
  <si>
    <t>反权重比</t>
  </si>
  <si>
    <t>等级系数</t>
  </si>
  <si>
    <t>反应系数</t>
  </si>
  <si>
    <t>第一伤害</t>
  </si>
  <si>
    <t>第二伤害</t>
  </si>
  <si>
    <t>第三伤害</t>
  </si>
  <si>
    <t>第四伤害</t>
  </si>
  <si>
    <t>单次伤害</t>
  </si>
  <si>
    <t>触发次数</t>
  </si>
  <si>
    <t>总伤</t>
  </si>
  <si>
    <t>0+1哥伦比娅 0+0伊涅芙 0+0杜林 C6砂糖</t>
  </si>
  <si>
    <t>0+1哥伦比娅 1+1伊涅芙 0+0杜林 C6砂糖</t>
  </si>
  <si>
    <t>1+0哥伦比娅 0+0伊涅芙 0+0杜林 C6砂糖</t>
  </si>
  <si>
    <t>1+0哥伦比娅 1+1伊涅芙 0+0杜林 C6砂糖</t>
  </si>
  <si>
    <t>月乘区*擢升</t>
  </si>
  <si>
    <t>反应系数*擢升</t>
  </si>
  <si>
    <t>1+1哥伦比娅 0+0伊涅芙 0+0杜林 C6砂糖</t>
  </si>
  <si>
    <t>1+1哥伦比娅 1+1伊涅芙 0+0杜林 C6砂糖</t>
  </si>
  <si>
    <t>2+1哥伦比娅 0+0伊涅芙 0+0杜林 C6砂糖</t>
  </si>
  <si>
    <t>2+1哥伦比娅 1+1伊涅芙 0+0杜林 C6砂糖</t>
  </si>
  <si>
    <t>4+1哥伦比娅 0+0伊涅芙 0+0杜林 C6砂糖</t>
  </si>
  <si>
    <t>4+1哥伦比娅 1+1伊涅芙 0+0杜林 C6砂糖</t>
  </si>
  <si>
    <t>6+1哥伦比娅 0+0伊涅芙 0+0杜林 C6砂糖</t>
  </si>
  <si>
    <t>6+1哥伦比娅 1+1伊涅芙 0+0杜林 C6砂糖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</si>
</sst>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31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4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6"/>
      <color rgb="FFFF0000"/>
      <name val="SDK_SC_Web"/>
      <charset val="134"/>
    </font>
    <font>
      <sz val="20"/>
      <color rgb="FFFF0000"/>
      <name val="SDK_SC_Web"/>
      <charset val="134"/>
    </font>
    <font>
      <sz val="28"/>
      <color theme="1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11" borderId="2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24">
      <alignment vertical="center"/>
    </xf>
    <xf numFmtId="0" fontId="18" fillId="0" borderId="24">
      <alignment vertical="center"/>
    </xf>
    <xf numFmtId="0" fontId="19" fillId="0" borderId="25">
      <alignment vertical="center"/>
    </xf>
    <xf numFmtId="0" fontId="19" fillId="0" borderId="0">
      <alignment vertical="center"/>
    </xf>
    <xf numFmtId="0" fontId="20" fillId="12" borderId="26">
      <alignment vertical="center"/>
    </xf>
    <xf numFmtId="0" fontId="21" fillId="13" borderId="27">
      <alignment vertical="center"/>
    </xf>
    <xf numFmtId="0" fontId="22" fillId="13" borderId="26">
      <alignment vertical="center"/>
    </xf>
    <xf numFmtId="0" fontId="23" fillId="14" borderId="28">
      <alignment vertical="center"/>
    </xf>
    <xf numFmtId="0" fontId="24" fillId="0" borderId="29">
      <alignment vertical="center"/>
    </xf>
    <xf numFmtId="0" fontId="25" fillId="0" borderId="3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30" fillId="35" borderId="0">
      <alignment vertical="center"/>
    </xf>
    <xf numFmtId="0" fontId="30" fillId="36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30" fillId="39" borderId="0">
      <alignment vertical="center"/>
    </xf>
    <xf numFmtId="0" fontId="30" fillId="40" borderId="0">
      <alignment vertical="center"/>
    </xf>
    <xf numFmtId="0" fontId="29" fillId="41" borderId="0">
      <alignment vertical="center"/>
    </xf>
  </cellStyleXfs>
  <cellXfs count="8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78" fontId="1" fillId="4" borderId="14" xfId="0" applyNumberFormat="1" applyFont="1" applyFill="1" applyBorder="1" applyAlignment="1">
      <alignment horizontal="center" vertical="center"/>
    </xf>
    <xf numFmtId="178" fontId="1" fillId="4" borderId="13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76" fontId="3" fillId="8" borderId="15" xfId="0" applyNumberFormat="1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77" fontId="1" fillId="5" borderId="17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78" fontId="1" fillId="4" borderId="17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8" borderId="15" xfId="0" applyNumberFormat="1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7"/>
  <sheetViews>
    <sheetView tabSelected="1" zoomScale="70" zoomScaleNormal="70" workbookViewId="0">
      <selection activeCell="B15" sqref="B15"/>
    </sheetView>
  </sheetViews>
  <sheetFormatPr defaultColWidth="25.7777777777778" defaultRowHeight="50" customHeight="1"/>
  <cols>
    <col min="1" max="16384" width="25.7777777777778" style="1" customWidth="1"/>
  </cols>
  <sheetData>
    <row r="1" s="1" customFormat="1" customHeight="1" spans="1:35">
      <c r="A1" s="2" t="s">
        <v>0</v>
      </c>
      <c r="B1" s="2"/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2" t="s">
        <v>2</v>
      </c>
      <c r="T1" s="2"/>
      <c r="U1" s="2"/>
      <c r="V1" s="2"/>
      <c r="W1" s="3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="1" customFormat="1" customHeight="1" spans="1:35">
      <c r="A2" s="2"/>
      <c r="B2" s="2"/>
      <c r="C2" s="2"/>
      <c r="D2" s="2"/>
      <c r="E2" s="4" t="s">
        <v>3</v>
      </c>
      <c r="F2" s="5"/>
      <c r="G2" s="5"/>
      <c r="H2" s="6"/>
      <c r="I2" s="7" t="s">
        <v>4</v>
      </c>
      <c r="J2" s="7"/>
      <c r="K2" s="7"/>
      <c r="L2" s="7"/>
      <c r="M2" s="8" t="s">
        <v>5</v>
      </c>
      <c r="N2" s="8"/>
      <c r="O2" s="8"/>
      <c r="P2" s="9" t="s">
        <v>6</v>
      </c>
      <c r="Q2" s="10" t="s">
        <v>7</v>
      </c>
      <c r="S2" s="2"/>
      <c r="T2" s="2"/>
      <c r="U2" s="2"/>
      <c r="V2" s="2"/>
      <c r="W2" s="4" t="s">
        <v>3</v>
      </c>
      <c r="X2" s="5"/>
      <c r="Y2" s="5"/>
      <c r="Z2" s="6"/>
      <c r="AA2" s="7" t="s">
        <v>4</v>
      </c>
      <c r="AB2" s="7"/>
      <c r="AC2" s="7"/>
      <c r="AD2" s="7"/>
      <c r="AE2" s="8" t="s">
        <v>5</v>
      </c>
      <c r="AF2" s="8"/>
      <c r="AG2" s="8"/>
      <c r="AH2" s="9" t="s">
        <v>6</v>
      </c>
      <c r="AI2" s="10" t="s">
        <v>7</v>
      </c>
    </row>
    <row r="3" s="1" customFormat="1" customHeight="1" spans="1:35">
      <c r="A3" s="11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3" t="s">
        <v>14</v>
      </c>
      <c r="H3" s="14" t="s">
        <v>3</v>
      </c>
      <c r="I3" s="12" t="s">
        <v>15</v>
      </c>
      <c r="J3" s="12" t="s">
        <v>16</v>
      </c>
      <c r="K3" s="12" t="s">
        <v>17</v>
      </c>
      <c r="L3" s="7" t="s">
        <v>18</v>
      </c>
      <c r="M3" s="12" t="s">
        <v>19</v>
      </c>
      <c r="N3" s="12" t="s">
        <v>20</v>
      </c>
      <c r="O3" s="8" t="s">
        <v>21</v>
      </c>
      <c r="P3" s="9" t="s">
        <v>22</v>
      </c>
      <c r="Q3" s="15"/>
      <c r="S3" s="11" t="s">
        <v>8</v>
      </c>
      <c r="T3" s="11" t="s">
        <v>9</v>
      </c>
      <c r="U3" s="11" t="s">
        <v>10</v>
      </c>
      <c r="V3" s="11" t="s">
        <v>11</v>
      </c>
      <c r="W3" s="12" t="s">
        <v>12</v>
      </c>
      <c r="X3" s="12" t="s">
        <v>13</v>
      </c>
      <c r="Y3" s="13" t="s">
        <v>14</v>
      </c>
      <c r="Z3" s="14" t="s">
        <v>3</v>
      </c>
      <c r="AA3" s="12" t="s">
        <v>15</v>
      </c>
      <c r="AB3" s="12" t="s">
        <v>16</v>
      </c>
      <c r="AC3" s="12" t="s">
        <v>17</v>
      </c>
      <c r="AD3" s="7" t="s">
        <v>18</v>
      </c>
      <c r="AE3" s="12" t="s">
        <v>19</v>
      </c>
      <c r="AF3" s="12" t="s">
        <v>20</v>
      </c>
      <c r="AG3" s="8" t="s">
        <v>21</v>
      </c>
      <c r="AH3" s="9" t="s">
        <v>22</v>
      </c>
      <c r="AI3" s="15"/>
    </row>
    <row r="4" s="1" customFormat="1" customHeight="1" spans="1:35">
      <c r="A4" s="16">
        <f>L9</f>
        <v>453119.2485591</v>
      </c>
      <c r="B4" s="16">
        <f>L23</f>
        <v>678708.212550731</v>
      </c>
      <c r="C4" s="16">
        <f>Q60</f>
        <v>779819.623556374</v>
      </c>
      <c r="D4" s="16">
        <v>18</v>
      </c>
      <c r="E4" s="12">
        <v>38314</v>
      </c>
      <c r="F4" s="12">
        <v>0.0847</v>
      </c>
      <c r="G4" s="13">
        <v>1.21</v>
      </c>
      <c r="H4" s="14">
        <f t="shared" ref="H4:H8" si="0">E4*F4*G4</f>
        <v>3926.686918</v>
      </c>
      <c r="I4" s="12">
        <v>3</v>
      </c>
      <c r="J4" s="12">
        <v>718</v>
      </c>
      <c r="K4" s="12">
        <v>0.83</v>
      </c>
      <c r="L4" s="17">
        <f t="shared" ref="L4:L8" si="1">1+6*J4/(J4+2000)+K4</f>
        <v>3.41498896247241</v>
      </c>
      <c r="M4" s="12">
        <v>0.96</v>
      </c>
      <c r="N4" s="12">
        <v>1.91</v>
      </c>
      <c r="O4" s="8">
        <f t="shared" ref="O4:O8" si="2">1+M4*N4</f>
        <v>2.8336</v>
      </c>
      <c r="P4" s="9">
        <v>1.325</v>
      </c>
      <c r="Q4" s="18">
        <f t="shared" ref="Q4:Q8" si="3">H4*I4*P4*O4*L4</f>
        <v>151039.7495197</v>
      </c>
      <c r="S4" s="16">
        <f>AD9</f>
        <v>574255.298790899</v>
      </c>
      <c r="T4" s="16">
        <f>AD23</f>
        <v>975559.718280194</v>
      </c>
      <c r="U4" s="16">
        <f>AI60</f>
        <v>992256.069506237</v>
      </c>
      <c r="V4" s="16">
        <v>18</v>
      </c>
      <c r="W4" s="12">
        <v>38314</v>
      </c>
      <c r="X4" s="12">
        <v>0.0847</v>
      </c>
      <c r="Y4" s="13">
        <v>1.21</v>
      </c>
      <c r="Z4" s="14">
        <f t="shared" ref="Z4:Z8" si="4">W4*X4*Y4</f>
        <v>3926.686918</v>
      </c>
      <c r="AA4" s="12">
        <v>3</v>
      </c>
      <c r="AB4" s="12">
        <v>726</v>
      </c>
      <c r="AC4" s="12">
        <v>1.73</v>
      </c>
      <c r="AD4" s="17">
        <f t="shared" ref="AD4:AD8" si="5">1+6*AB4/(AB4+2000)+AC4</f>
        <v>4.32794570799707</v>
      </c>
      <c r="AE4" s="12">
        <v>0.96</v>
      </c>
      <c r="AF4" s="12">
        <v>1.91</v>
      </c>
      <c r="AG4" s="8">
        <f t="shared" ref="AG4:AG8" si="6">1+AE4*AF4</f>
        <v>2.8336</v>
      </c>
      <c r="AH4" s="9">
        <v>1.325</v>
      </c>
      <c r="AI4" s="18">
        <f t="shared" ref="AI4:AI8" si="7">Z4*AA4*AH4*AG4*AD4</f>
        <v>191418.4329303</v>
      </c>
    </row>
    <row r="5" s="1" customFormat="1" customHeight="1" spans="1:35">
      <c r="A5" s="11" t="s">
        <v>23</v>
      </c>
      <c r="B5" s="11" t="s">
        <v>24</v>
      </c>
      <c r="C5" s="11" t="s">
        <v>25</v>
      </c>
      <c r="D5" s="11"/>
      <c r="E5" s="12">
        <v>38314</v>
      </c>
      <c r="F5" s="12">
        <v>0.0847</v>
      </c>
      <c r="G5" s="13">
        <v>1.21</v>
      </c>
      <c r="H5" s="14">
        <f t="shared" si="0"/>
        <v>3926.686918</v>
      </c>
      <c r="I5" s="12">
        <v>3</v>
      </c>
      <c r="J5" s="12">
        <v>718</v>
      </c>
      <c r="K5" s="12">
        <v>0.83</v>
      </c>
      <c r="L5" s="17">
        <f t="shared" si="1"/>
        <v>3.41498896247241</v>
      </c>
      <c r="M5" s="12">
        <v>0.96</v>
      </c>
      <c r="N5" s="12">
        <v>1.91</v>
      </c>
      <c r="O5" s="8">
        <f t="shared" si="2"/>
        <v>2.8336</v>
      </c>
      <c r="P5" s="9">
        <v>1.325</v>
      </c>
      <c r="Q5" s="18">
        <f t="shared" si="3"/>
        <v>151039.7495197</v>
      </c>
      <c r="S5" s="11" t="s">
        <v>23</v>
      </c>
      <c r="T5" s="11" t="s">
        <v>24</v>
      </c>
      <c r="U5" s="11" t="s">
        <v>25</v>
      </c>
      <c r="V5" s="11"/>
      <c r="W5" s="12">
        <v>38314</v>
      </c>
      <c r="X5" s="12">
        <v>0.0847</v>
      </c>
      <c r="Y5" s="13">
        <v>1.21</v>
      </c>
      <c r="Z5" s="14">
        <f t="shared" si="4"/>
        <v>3926.686918</v>
      </c>
      <c r="AA5" s="12">
        <v>3</v>
      </c>
      <c r="AB5" s="12">
        <v>726</v>
      </c>
      <c r="AC5" s="12">
        <v>1.73</v>
      </c>
      <c r="AD5" s="17">
        <f t="shared" si="5"/>
        <v>4.32794570799707</v>
      </c>
      <c r="AE5" s="12">
        <v>0.96</v>
      </c>
      <c r="AF5" s="12">
        <v>1.91</v>
      </c>
      <c r="AG5" s="8">
        <f t="shared" si="6"/>
        <v>2.8336</v>
      </c>
      <c r="AH5" s="9">
        <v>1.325</v>
      </c>
      <c r="AI5" s="18">
        <f t="shared" si="7"/>
        <v>191418.4329303</v>
      </c>
    </row>
    <row r="6" s="1" customFormat="1" customHeight="1" spans="1:35">
      <c r="A6" s="16">
        <f>M92</f>
        <v>108653.40364032</v>
      </c>
      <c r="B6" s="16">
        <f>M76</f>
        <v>127702.322794475</v>
      </c>
      <c r="C6" s="11">
        <f>H51</f>
        <v>390720.380060273</v>
      </c>
      <c r="D6" s="11"/>
      <c r="E6" s="12">
        <v>38314</v>
      </c>
      <c r="F6" s="12">
        <v>0.0847</v>
      </c>
      <c r="G6" s="13">
        <v>1.21</v>
      </c>
      <c r="H6" s="14">
        <f t="shared" si="0"/>
        <v>3926.686918</v>
      </c>
      <c r="I6" s="12">
        <v>3</v>
      </c>
      <c r="J6" s="12">
        <v>718</v>
      </c>
      <c r="K6" s="12">
        <v>0.83</v>
      </c>
      <c r="L6" s="17">
        <f t="shared" si="1"/>
        <v>3.41498896247241</v>
      </c>
      <c r="M6" s="12">
        <v>0.96</v>
      </c>
      <c r="N6" s="12">
        <v>1.91</v>
      </c>
      <c r="O6" s="8">
        <f t="shared" si="2"/>
        <v>2.8336</v>
      </c>
      <c r="P6" s="9">
        <v>1.325</v>
      </c>
      <c r="Q6" s="18">
        <f t="shared" si="3"/>
        <v>151039.7495197</v>
      </c>
      <c r="S6" s="16">
        <f>AE92</f>
        <v>108653.40364032</v>
      </c>
      <c r="T6" s="16">
        <f>AE76</f>
        <v>146876.7126211</v>
      </c>
      <c r="U6" s="11">
        <f>Z51</f>
        <v>390720.380060273</v>
      </c>
      <c r="V6" s="11"/>
      <c r="W6" s="12">
        <v>38314</v>
      </c>
      <c r="X6" s="12">
        <v>0.0847</v>
      </c>
      <c r="Y6" s="13">
        <v>1.21</v>
      </c>
      <c r="Z6" s="14">
        <f t="shared" si="4"/>
        <v>3926.686918</v>
      </c>
      <c r="AA6" s="12">
        <v>3</v>
      </c>
      <c r="AB6" s="12">
        <v>726</v>
      </c>
      <c r="AC6" s="12">
        <v>1.73</v>
      </c>
      <c r="AD6" s="17">
        <f t="shared" si="5"/>
        <v>4.32794570799707</v>
      </c>
      <c r="AE6" s="12">
        <v>0.96</v>
      </c>
      <c r="AF6" s="12">
        <v>1.91</v>
      </c>
      <c r="AG6" s="8">
        <f t="shared" si="6"/>
        <v>2.8336</v>
      </c>
      <c r="AH6" s="9">
        <v>1.325</v>
      </c>
      <c r="AI6" s="18">
        <f t="shared" si="7"/>
        <v>191418.4329303</v>
      </c>
    </row>
    <row r="7" s="1" customFormat="1" customHeight="1" spans="1:35">
      <c r="A7" s="19" t="s">
        <v>26</v>
      </c>
      <c r="B7" s="19"/>
      <c r="C7" s="20" t="s">
        <v>27</v>
      </c>
      <c r="D7" s="20"/>
      <c r="E7" s="12">
        <v>38314</v>
      </c>
      <c r="F7" s="12">
        <v>0</v>
      </c>
      <c r="G7" s="13">
        <v>0</v>
      </c>
      <c r="H7" s="14">
        <f t="shared" si="0"/>
        <v>0</v>
      </c>
      <c r="I7" s="12">
        <v>3</v>
      </c>
      <c r="J7" s="12">
        <v>718</v>
      </c>
      <c r="K7" s="12">
        <v>0.83</v>
      </c>
      <c r="L7" s="17">
        <f t="shared" si="1"/>
        <v>3.41498896247241</v>
      </c>
      <c r="M7" s="12">
        <v>0.96</v>
      </c>
      <c r="N7" s="12">
        <v>1.91</v>
      </c>
      <c r="O7" s="8">
        <f t="shared" si="2"/>
        <v>2.8336</v>
      </c>
      <c r="P7" s="9">
        <v>1.325</v>
      </c>
      <c r="Q7" s="18">
        <f t="shared" si="3"/>
        <v>0</v>
      </c>
      <c r="S7" s="19" t="s">
        <v>26</v>
      </c>
      <c r="T7" s="19"/>
      <c r="U7" s="20" t="s">
        <v>27</v>
      </c>
      <c r="V7" s="20"/>
      <c r="W7" s="12">
        <v>38314</v>
      </c>
      <c r="X7" s="12">
        <v>0</v>
      </c>
      <c r="Y7" s="13">
        <v>0</v>
      </c>
      <c r="Z7" s="14">
        <f t="shared" si="4"/>
        <v>0</v>
      </c>
      <c r="AA7" s="12">
        <v>3</v>
      </c>
      <c r="AB7" s="12">
        <v>726</v>
      </c>
      <c r="AC7" s="12">
        <v>1.73</v>
      </c>
      <c r="AD7" s="17">
        <f t="shared" si="5"/>
        <v>4.32794570799707</v>
      </c>
      <c r="AE7" s="12">
        <v>0.96</v>
      </c>
      <c r="AF7" s="12">
        <v>1.91</v>
      </c>
      <c r="AG7" s="8">
        <f t="shared" si="6"/>
        <v>2.8336</v>
      </c>
      <c r="AH7" s="9">
        <v>1.325</v>
      </c>
      <c r="AI7" s="18">
        <f t="shared" si="7"/>
        <v>0</v>
      </c>
    </row>
    <row r="8" s="1" customFormat="1" customHeight="1" spans="1:35">
      <c r="A8" s="19"/>
      <c r="B8" s="19"/>
      <c r="C8" s="20"/>
      <c r="D8" s="20"/>
      <c r="E8" s="12">
        <v>38314</v>
      </c>
      <c r="F8" s="12">
        <v>0</v>
      </c>
      <c r="G8" s="13">
        <v>0</v>
      </c>
      <c r="H8" s="14">
        <f t="shared" si="0"/>
        <v>0</v>
      </c>
      <c r="I8" s="12">
        <v>3</v>
      </c>
      <c r="J8" s="12">
        <v>718</v>
      </c>
      <c r="K8" s="12">
        <v>0.83</v>
      </c>
      <c r="L8" s="17">
        <f t="shared" si="1"/>
        <v>3.41498896247241</v>
      </c>
      <c r="M8" s="12">
        <v>0.96</v>
      </c>
      <c r="N8" s="12">
        <v>1.91</v>
      </c>
      <c r="O8" s="8">
        <f t="shared" si="2"/>
        <v>2.8336</v>
      </c>
      <c r="P8" s="9">
        <v>1.325</v>
      </c>
      <c r="Q8" s="18">
        <f t="shared" si="3"/>
        <v>0</v>
      </c>
      <c r="S8" s="19"/>
      <c r="T8" s="19"/>
      <c r="U8" s="20"/>
      <c r="V8" s="20"/>
      <c r="W8" s="12">
        <v>38314</v>
      </c>
      <c r="X8" s="12">
        <v>0</v>
      </c>
      <c r="Y8" s="13">
        <v>0</v>
      </c>
      <c r="Z8" s="14">
        <f t="shared" si="4"/>
        <v>0</v>
      </c>
      <c r="AA8" s="12">
        <v>3</v>
      </c>
      <c r="AB8" s="12">
        <v>726</v>
      </c>
      <c r="AC8" s="12">
        <v>1.73</v>
      </c>
      <c r="AD8" s="17">
        <f t="shared" si="5"/>
        <v>4.32794570799707</v>
      </c>
      <c r="AE8" s="12">
        <v>0.96</v>
      </c>
      <c r="AF8" s="12">
        <v>1.91</v>
      </c>
      <c r="AG8" s="8">
        <f t="shared" si="6"/>
        <v>2.8336</v>
      </c>
      <c r="AH8" s="9">
        <v>1.325</v>
      </c>
      <c r="AI8" s="18">
        <f t="shared" si="7"/>
        <v>0</v>
      </c>
    </row>
    <row r="9" s="1" customFormat="1" customHeight="1" spans="1:35">
      <c r="A9" s="21">
        <f>A4+B4+C4+A6+B6+C6</f>
        <v>2538723.19116127</v>
      </c>
      <c r="B9" s="21"/>
      <c r="C9" s="22">
        <f>A9/D4</f>
        <v>141040.177286737</v>
      </c>
      <c r="D9" s="22"/>
      <c r="E9" s="23" t="s">
        <v>1</v>
      </c>
      <c r="F9" s="24"/>
      <c r="G9" s="24"/>
      <c r="H9" s="24"/>
      <c r="I9" s="24"/>
      <c r="J9" s="24"/>
      <c r="K9" s="24"/>
      <c r="L9" s="25">
        <f>SUM(Q4:Q8)</f>
        <v>453119.2485591</v>
      </c>
      <c r="M9" s="25"/>
      <c r="N9" s="25"/>
      <c r="O9" s="25"/>
      <c r="P9" s="25"/>
      <c r="Q9" s="25"/>
      <c r="S9" s="21">
        <f>S4+T4+U4+S6+T6+U6</f>
        <v>3188321.58289902</v>
      </c>
      <c r="T9" s="21"/>
      <c r="U9" s="22">
        <f>S9/V4</f>
        <v>177128.976827723</v>
      </c>
      <c r="V9" s="22"/>
      <c r="W9" s="23" t="s">
        <v>1</v>
      </c>
      <c r="X9" s="24"/>
      <c r="Y9" s="24"/>
      <c r="Z9" s="24"/>
      <c r="AA9" s="24"/>
      <c r="AB9" s="24"/>
      <c r="AC9" s="24"/>
      <c r="AD9" s="25">
        <f>SUM(AI4:AI8)</f>
        <v>574255.298790899</v>
      </c>
      <c r="AE9" s="25"/>
      <c r="AF9" s="25"/>
      <c r="AG9" s="25"/>
      <c r="AH9" s="25"/>
      <c r="AI9" s="25"/>
    </row>
    <row r="10" s="1" customFormat="1" customHeight="1" spans="1:35">
      <c r="A10" s="21"/>
      <c r="B10" s="21"/>
      <c r="C10" s="22"/>
      <c r="D10" s="22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S10" s="21"/>
      <c r="T10" s="21"/>
      <c r="U10" s="22"/>
      <c r="V10" s="22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</row>
    <row r="11" s="1" customFormat="1" customHeight="1" spans="1:35">
      <c r="E11" s="3" t="s">
        <v>28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W11" s="3" t="s">
        <v>28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="1" customFormat="1" customHeight="1" spans="1:35">
      <c r="E12" s="4" t="s">
        <v>3</v>
      </c>
      <c r="F12" s="5"/>
      <c r="G12" s="5"/>
      <c r="H12" s="6"/>
      <c r="I12" s="7" t="s">
        <v>4</v>
      </c>
      <c r="J12" s="7"/>
      <c r="K12" s="7"/>
      <c r="L12" s="7"/>
      <c r="M12" s="8" t="s">
        <v>5</v>
      </c>
      <c r="N12" s="8"/>
      <c r="O12" s="8"/>
      <c r="P12" s="9" t="s">
        <v>6</v>
      </c>
      <c r="Q12" s="10" t="s">
        <v>7</v>
      </c>
      <c r="W12" s="4" t="s">
        <v>3</v>
      </c>
      <c r="X12" s="5"/>
      <c r="Y12" s="5"/>
      <c r="Z12" s="6"/>
      <c r="AA12" s="7" t="s">
        <v>4</v>
      </c>
      <c r="AB12" s="7"/>
      <c r="AC12" s="7"/>
      <c r="AD12" s="7"/>
      <c r="AE12" s="8" t="s">
        <v>5</v>
      </c>
      <c r="AF12" s="8"/>
      <c r="AG12" s="8"/>
      <c r="AH12" s="9" t="s">
        <v>6</v>
      </c>
      <c r="AI12" s="10" t="s">
        <v>7</v>
      </c>
    </row>
    <row r="13" s="1" customFormat="1" customHeight="1" spans="1:35">
      <c r="E13" s="12" t="s">
        <v>29</v>
      </c>
      <c r="F13" s="12" t="s">
        <v>13</v>
      </c>
      <c r="G13" s="13" t="s">
        <v>14</v>
      </c>
      <c r="H13" s="14" t="s">
        <v>3</v>
      </c>
      <c r="I13" s="12" t="s">
        <v>15</v>
      </c>
      <c r="J13" s="12" t="s">
        <v>16</v>
      </c>
      <c r="K13" s="12" t="s">
        <v>17</v>
      </c>
      <c r="L13" s="7" t="s">
        <v>18</v>
      </c>
      <c r="M13" s="12" t="s">
        <v>19</v>
      </c>
      <c r="N13" s="12" t="s">
        <v>20</v>
      </c>
      <c r="O13" s="8" t="s">
        <v>21</v>
      </c>
      <c r="P13" s="9" t="s">
        <v>22</v>
      </c>
      <c r="Q13" s="15"/>
      <c r="W13" s="12" t="s">
        <v>29</v>
      </c>
      <c r="X13" s="12" t="s">
        <v>13</v>
      </c>
      <c r="Y13" s="13" t="s">
        <v>14</v>
      </c>
      <c r="Z13" s="14" t="s">
        <v>3</v>
      </c>
      <c r="AA13" s="12" t="s">
        <v>15</v>
      </c>
      <c r="AB13" s="12" t="s">
        <v>16</v>
      </c>
      <c r="AC13" s="12" t="s">
        <v>17</v>
      </c>
      <c r="AD13" s="7" t="s">
        <v>18</v>
      </c>
      <c r="AE13" s="12" t="s">
        <v>19</v>
      </c>
      <c r="AF13" s="12" t="s">
        <v>20</v>
      </c>
      <c r="AG13" s="8" t="s">
        <v>21</v>
      </c>
      <c r="AH13" s="9" t="s">
        <v>22</v>
      </c>
      <c r="AI13" s="15"/>
    </row>
    <row r="14" s="1" customFormat="1" customHeight="1" spans="1:35">
      <c r="E14" s="12">
        <v>2249</v>
      </c>
      <c r="F14" s="12">
        <v>0.65</v>
      </c>
      <c r="G14" s="13">
        <v>1.21</v>
      </c>
      <c r="H14" s="14">
        <f t="shared" ref="H14:H22" si="8">E14*F14*G14</f>
        <v>1768.8385</v>
      </c>
      <c r="I14" s="12">
        <v>3</v>
      </c>
      <c r="J14" s="12">
        <v>518</v>
      </c>
      <c r="K14" s="12">
        <v>1.43</v>
      </c>
      <c r="L14" s="17">
        <f t="shared" ref="L14:L22" si="9">1+6*J14/(J14+2000)+K14</f>
        <v>3.66431294678316</v>
      </c>
      <c r="M14" s="12">
        <v>0.94</v>
      </c>
      <c r="N14" s="12">
        <v>2.05</v>
      </c>
      <c r="O14" s="8">
        <f t="shared" ref="O14:O22" si="10">1+M14*N14</f>
        <v>2.927</v>
      </c>
      <c r="P14" s="9">
        <v>1.325</v>
      </c>
      <c r="Q14" s="18">
        <f t="shared" ref="Q14:Q22" si="11">H14*I14*P14*O14*L14</f>
        <v>75412.023616748</v>
      </c>
      <c r="W14" s="12">
        <v>2536</v>
      </c>
      <c r="X14" s="12">
        <v>0.65</v>
      </c>
      <c r="Y14" s="13">
        <v>1.21</v>
      </c>
      <c r="Z14" s="14">
        <f t="shared" ref="Z14:Z22" si="12">W14*X14*Y14</f>
        <v>1994.564</v>
      </c>
      <c r="AA14" s="12">
        <v>3</v>
      </c>
      <c r="AB14" s="12">
        <v>526</v>
      </c>
      <c r="AC14" s="12">
        <v>2.33</v>
      </c>
      <c r="AD14" s="17">
        <f t="shared" ref="AD14:AD22" si="13">1+6*AB14/(AB14+2000)+AC14</f>
        <v>4.57940617577197</v>
      </c>
      <c r="AE14" s="12">
        <v>0.95</v>
      </c>
      <c r="AF14" s="12">
        <v>2.09</v>
      </c>
      <c r="AG14" s="8">
        <f t="shared" ref="AG14:AG22" si="14">1+AE14*AF14</f>
        <v>2.9855</v>
      </c>
      <c r="AH14" s="9">
        <v>1.325</v>
      </c>
      <c r="AI14" s="18">
        <f t="shared" ref="AI14:AI22" si="15">Z14*AA14*AH14*AG14*AD14</f>
        <v>108395.524253355</v>
      </c>
    </row>
    <row r="15" s="1" customFormat="1" customHeight="1" spans="1:35">
      <c r="E15" s="12">
        <v>2249</v>
      </c>
      <c r="F15" s="12">
        <v>0.65</v>
      </c>
      <c r="G15" s="13">
        <v>1.21</v>
      </c>
      <c r="H15" s="14">
        <f t="shared" si="8"/>
        <v>1768.8385</v>
      </c>
      <c r="I15" s="12">
        <v>3</v>
      </c>
      <c r="J15" s="12">
        <v>518</v>
      </c>
      <c r="K15" s="12">
        <v>1.43</v>
      </c>
      <c r="L15" s="17">
        <f t="shared" si="9"/>
        <v>3.66431294678316</v>
      </c>
      <c r="M15" s="12">
        <v>0.94</v>
      </c>
      <c r="N15" s="12">
        <v>2.05</v>
      </c>
      <c r="O15" s="8">
        <f t="shared" si="10"/>
        <v>2.927</v>
      </c>
      <c r="P15" s="9">
        <v>1.325</v>
      </c>
      <c r="Q15" s="18">
        <f t="shared" si="11"/>
        <v>75412.023616748</v>
      </c>
      <c r="W15" s="12">
        <v>2536</v>
      </c>
      <c r="X15" s="12">
        <v>0.65</v>
      </c>
      <c r="Y15" s="13">
        <v>1.21</v>
      </c>
      <c r="Z15" s="14">
        <f t="shared" si="12"/>
        <v>1994.564</v>
      </c>
      <c r="AA15" s="12">
        <v>3</v>
      </c>
      <c r="AB15" s="12">
        <v>526</v>
      </c>
      <c r="AC15" s="12">
        <v>2.33</v>
      </c>
      <c r="AD15" s="17">
        <f t="shared" si="13"/>
        <v>4.57940617577197</v>
      </c>
      <c r="AE15" s="12">
        <v>0.95</v>
      </c>
      <c r="AF15" s="12">
        <v>2.09</v>
      </c>
      <c r="AG15" s="8">
        <f t="shared" si="14"/>
        <v>2.9855</v>
      </c>
      <c r="AH15" s="9">
        <v>1.325</v>
      </c>
      <c r="AI15" s="18">
        <f t="shared" si="15"/>
        <v>108395.524253355</v>
      </c>
    </row>
    <row r="16" s="1" customFormat="1" customHeight="1" spans="1:35">
      <c r="E16" s="12">
        <v>2249</v>
      </c>
      <c r="F16" s="12">
        <v>0.65</v>
      </c>
      <c r="G16" s="13">
        <v>1.21</v>
      </c>
      <c r="H16" s="14">
        <f t="shared" si="8"/>
        <v>1768.8385</v>
      </c>
      <c r="I16" s="12">
        <v>3</v>
      </c>
      <c r="J16" s="12">
        <v>518</v>
      </c>
      <c r="K16" s="12">
        <v>1.43</v>
      </c>
      <c r="L16" s="17">
        <f t="shared" si="9"/>
        <v>3.66431294678316</v>
      </c>
      <c r="M16" s="12">
        <v>0.94</v>
      </c>
      <c r="N16" s="12">
        <v>2.05</v>
      </c>
      <c r="O16" s="8">
        <f t="shared" si="10"/>
        <v>2.927</v>
      </c>
      <c r="P16" s="9">
        <v>1.325</v>
      </c>
      <c r="Q16" s="18">
        <f t="shared" si="11"/>
        <v>75412.023616748</v>
      </c>
      <c r="W16" s="12">
        <v>2536</v>
      </c>
      <c r="X16" s="12">
        <v>0.65</v>
      </c>
      <c r="Y16" s="13">
        <v>1.21</v>
      </c>
      <c r="Z16" s="14">
        <f t="shared" si="12"/>
        <v>1994.564</v>
      </c>
      <c r="AA16" s="12">
        <v>3</v>
      </c>
      <c r="AB16" s="12">
        <v>526</v>
      </c>
      <c r="AC16" s="12">
        <v>2.33</v>
      </c>
      <c r="AD16" s="17">
        <f t="shared" si="13"/>
        <v>4.57940617577197</v>
      </c>
      <c r="AE16" s="12">
        <v>0.95</v>
      </c>
      <c r="AF16" s="12">
        <v>2.09</v>
      </c>
      <c r="AG16" s="8">
        <f t="shared" si="14"/>
        <v>2.9855</v>
      </c>
      <c r="AH16" s="9">
        <v>1.325</v>
      </c>
      <c r="AI16" s="18">
        <f t="shared" si="15"/>
        <v>108395.524253355</v>
      </c>
    </row>
    <row r="17" s="1" customFormat="1" customHeight="1" spans="1:35">
      <c r="E17" s="12">
        <v>2249</v>
      </c>
      <c r="F17" s="12">
        <v>0.65</v>
      </c>
      <c r="G17" s="13">
        <v>1.21</v>
      </c>
      <c r="H17" s="14">
        <f t="shared" si="8"/>
        <v>1768.8385</v>
      </c>
      <c r="I17" s="12">
        <v>3</v>
      </c>
      <c r="J17" s="12">
        <v>518</v>
      </c>
      <c r="K17" s="12">
        <v>1.43</v>
      </c>
      <c r="L17" s="17">
        <f t="shared" si="9"/>
        <v>3.66431294678316</v>
      </c>
      <c r="M17" s="12">
        <v>0.94</v>
      </c>
      <c r="N17" s="12">
        <v>2.05</v>
      </c>
      <c r="O17" s="8">
        <f t="shared" si="10"/>
        <v>2.927</v>
      </c>
      <c r="P17" s="9">
        <v>1.325</v>
      </c>
      <c r="Q17" s="18">
        <f t="shared" si="11"/>
        <v>75412.023616748</v>
      </c>
      <c r="W17" s="12">
        <v>2536</v>
      </c>
      <c r="X17" s="12">
        <v>0.65</v>
      </c>
      <c r="Y17" s="13">
        <v>1.21</v>
      </c>
      <c r="Z17" s="14">
        <f t="shared" si="12"/>
        <v>1994.564</v>
      </c>
      <c r="AA17" s="12">
        <v>3</v>
      </c>
      <c r="AB17" s="12">
        <v>526</v>
      </c>
      <c r="AC17" s="12">
        <v>2.33</v>
      </c>
      <c r="AD17" s="17">
        <f t="shared" si="13"/>
        <v>4.57940617577197</v>
      </c>
      <c r="AE17" s="12">
        <v>0.95</v>
      </c>
      <c r="AF17" s="12">
        <v>2.09</v>
      </c>
      <c r="AG17" s="8">
        <f t="shared" si="14"/>
        <v>2.9855</v>
      </c>
      <c r="AH17" s="9">
        <v>1.325</v>
      </c>
      <c r="AI17" s="18">
        <f t="shared" si="15"/>
        <v>108395.524253355</v>
      </c>
    </row>
    <row r="18" s="1" customFormat="1" customHeight="1" spans="1:35">
      <c r="E18" s="12">
        <v>2249</v>
      </c>
      <c r="F18" s="12">
        <v>0.65</v>
      </c>
      <c r="G18" s="13">
        <v>1.21</v>
      </c>
      <c r="H18" s="14">
        <f t="shared" si="8"/>
        <v>1768.8385</v>
      </c>
      <c r="I18" s="12">
        <v>3</v>
      </c>
      <c r="J18" s="12">
        <v>518</v>
      </c>
      <c r="K18" s="12">
        <v>1.43</v>
      </c>
      <c r="L18" s="17">
        <f t="shared" si="9"/>
        <v>3.66431294678316</v>
      </c>
      <c r="M18" s="12">
        <v>0.94</v>
      </c>
      <c r="N18" s="12">
        <v>2.05</v>
      </c>
      <c r="O18" s="8">
        <f t="shared" si="10"/>
        <v>2.927</v>
      </c>
      <c r="P18" s="9">
        <v>1.325</v>
      </c>
      <c r="Q18" s="18">
        <f t="shared" si="11"/>
        <v>75412.023616748</v>
      </c>
      <c r="W18" s="12">
        <v>2536</v>
      </c>
      <c r="X18" s="12">
        <v>0.65</v>
      </c>
      <c r="Y18" s="13">
        <v>1.21</v>
      </c>
      <c r="Z18" s="14">
        <f t="shared" si="12"/>
        <v>1994.564</v>
      </c>
      <c r="AA18" s="12">
        <v>3</v>
      </c>
      <c r="AB18" s="12">
        <v>526</v>
      </c>
      <c r="AC18" s="12">
        <v>2.33</v>
      </c>
      <c r="AD18" s="17">
        <f t="shared" si="13"/>
        <v>4.57940617577197</v>
      </c>
      <c r="AE18" s="12">
        <v>0.95</v>
      </c>
      <c r="AF18" s="12">
        <v>2.09</v>
      </c>
      <c r="AG18" s="8">
        <f t="shared" si="14"/>
        <v>2.9855</v>
      </c>
      <c r="AH18" s="9">
        <v>1.325</v>
      </c>
      <c r="AI18" s="18">
        <f t="shared" si="15"/>
        <v>108395.524253355</v>
      </c>
    </row>
    <row r="19" s="1" customFormat="1" customHeight="1" spans="1:35">
      <c r="E19" s="12">
        <v>2249</v>
      </c>
      <c r="F19" s="12">
        <v>0.65</v>
      </c>
      <c r="G19" s="13">
        <v>1.21</v>
      </c>
      <c r="H19" s="14">
        <f t="shared" si="8"/>
        <v>1768.8385</v>
      </c>
      <c r="I19" s="12">
        <v>3</v>
      </c>
      <c r="J19" s="12">
        <v>518</v>
      </c>
      <c r="K19" s="12">
        <v>1.43</v>
      </c>
      <c r="L19" s="17">
        <f t="shared" si="9"/>
        <v>3.66431294678316</v>
      </c>
      <c r="M19" s="12">
        <v>0.94</v>
      </c>
      <c r="N19" s="12">
        <v>2.05</v>
      </c>
      <c r="O19" s="8">
        <f t="shared" si="10"/>
        <v>2.927</v>
      </c>
      <c r="P19" s="9">
        <v>1.325</v>
      </c>
      <c r="Q19" s="18">
        <f t="shared" si="11"/>
        <v>75412.023616748</v>
      </c>
      <c r="W19" s="12">
        <v>2536</v>
      </c>
      <c r="X19" s="12">
        <v>0.65</v>
      </c>
      <c r="Y19" s="13">
        <v>1.21</v>
      </c>
      <c r="Z19" s="14">
        <f t="shared" si="12"/>
        <v>1994.564</v>
      </c>
      <c r="AA19" s="12">
        <v>3</v>
      </c>
      <c r="AB19" s="12">
        <v>526</v>
      </c>
      <c r="AC19" s="12">
        <v>2.33</v>
      </c>
      <c r="AD19" s="17">
        <f t="shared" si="13"/>
        <v>4.57940617577197</v>
      </c>
      <c r="AE19" s="12">
        <v>0.95</v>
      </c>
      <c r="AF19" s="12">
        <v>2.09</v>
      </c>
      <c r="AG19" s="8">
        <f t="shared" si="14"/>
        <v>2.9855</v>
      </c>
      <c r="AH19" s="9">
        <v>1.325</v>
      </c>
      <c r="AI19" s="18">
        <f t="shared" si="15"/>
        <v>108395.524253355</v>
      </c>
    </row>
    <row r="20" s="1" customFormat="1" customHeight="1" spans="1:35">
      <c r="E20" s="12">
        <v>2249</v>
      </c>
      <c r="F20" s="12">
        <v>0.65</v>
      </c>
      <c r="G20" s="13">
        <v>1.21</v>
      </c>
      <c r="H20" s="14">
        <f t="shared" si="8"/>
        <v>1768.8385</v>
      </c>
      <c r="I20" s="12">
        <v>3</v>
      </c>
      <c r="J20" s="12">
        <v>518</v>
      </c>
      <c r="K20" s="12">
        <v>1.43</v>
      </c>
      <c r="L20" s="17">
        <f t="shared" si="9"/>
        <v>3.66431294678316</v>
      </c>
      <c r="M20" s="12">
        <v>0.94</v>
      </c>
      <c r="N20" s="12">
        <v>2.05</v>
      </c>
      <c r="O20" s="8">
        <f t="shared" si="10"/>
        <v>2.927</v>
      </c>
      <c r="P20" s="9">
        <v>1.325</v>
      </c>
      <c r="Q20" s="18">
        <f t="shared" si="11"/>
        <v>75412.023616748</v>
      </c>
      <c r="W20" s="12">
        <v>2536</v>
      </c>
      <c r="X20" s="12">
        <v>0.65</v>
      </c>
      <c r="Y20" s="13">
        <v>1.21</v>
      </c>
      <c r="Z20" s="14">
        <f t="shared" si="12"/>
        <v>1994.564</v>
      </c>
      <c r="AA20" s="12">
        <v>3</v>
      </c>
      <c r="AB20" s="12">
        <v>526</v>
      </c>
      <c r="AC20" s="12">
        <v>2.33</v>
      </c>
      <c r="AD20" s="17">
        <f t="shared" si="13"/>
        <v>4.57940617577197</v>
      </c>
      <c r="AE20" s="12">
        <v>0.95</v>
      </c>
      <c r="AF20" s="12">
        <v>2.09</v>
      </c>
      <c r="AG20" s="8">
        <f t="shared" si="14"/>
        <v>2.9855</v>
      </c>
      <c r="AH20" s="9">
        <v>1.325</v>
      </c>
      <c r="AI20" s="18">
        <f t="shared" si="15"/>
        <v>108395.524253355</v>
      </c>
    </row>
    <row r="21" s="1" customFormat="1" customHeight="1" spans="1:35">
      <c r="E21" s="12">
        <v>2249</v>
      </c>
      <c r="F21" s="12">
        <v>0.65</v>
      </c>
      <c r="G21" s="13">
        <v>1.21</v>
      </c>
      <c r="H21" s="14">
        <f t="shared" si="8"/>
        <v>1768.8385</v>
      </c>
      <c r="I21" s="12">
        <v>3</v>
      </c>
      <c r="J21" s="12">
        <v>518</v>
      </c>
      <c r="K21" s="12">
        <v>1.43</v>
      </c>
      <c r="L21" s="17">
        <f t="shared" si="9"/>
        <v>3.66431294678316</v>
      </c>
      <c r="M21" s="12">
        <v>0.94</v>
      </c>
      <c r="N21" s="12">
        <v>2.05</v>
      </c>
      <c r="O21" s="8">
        <f t="shared" si="10"/>
        <v>2.927</v>
      </c>
      <c r="P21" s="9">
        <v>1.325</v>
      </c>
      <c r="Q21" s="18">
        <f t="shared" si="11"/>
        <v>75412.023616748</v>
      </c>
      <c r="W21" s="12">
        <v>2536</v>
      </c>
      <c r="X21" s="12">
        <v>0.65</v>
      </c>
      <c r="Y21" s="13">
        <v>1.21</v>
      </c>
      <c r="Z21" s="14">
        <f t="shared" si="12"/>
        <v>1994.564</v>
      </c>
      <c r="AA21" s="12">
        <v>3</v>
      </c>
      <c r="AB21" s="12">
        <v>526</v>
      </c>
      <c r="AC21" s="12">
        <v>2.33</v>
      </c>
      <c r="AD21" s="17">
        <f t="shared" si="13"/>
        <v>4.57940617577197</v>
      </c>
      <c r="AE21" s="12">
        <v>0.95</v>
      </c>
      <c r="AF21" s="12">
        <v>2.09</v>
      </c>
      <c r="AG21" s="8">
        <f t="shared" si="14"/>
        <v>2.9855</v>
      </c>
      <c r="AH21" s="9">
        <v>1.325</v>
      </c>
      <c r="AI21" s="18">
        <f t="shared" si="15"/>
        <v>108395.524253355</v>
      </c>
    </row>
    <row r="22" s="1" customFormat="1" customHeight="1" spans="1:35">
      <c r="E22" s="12">
        <v>2249</v>
      </c>
      <c r="F22" s="12">
        <v>0.65</v>
      </c>
      <c r="G22" s="13">
        <v>1.21</v>
      </c>
      <c r="H22" s="14">
        <f t="shared" si="8"/>
        <v>1768.8385</v>
      </c>
      <c r="I22" s="12">
        <v>3</v>
      </c>
      <c r="J22" s="12">
        <v>518</v>
      </c>
      <c r="K22" s="12">
        <v>1.43</v>
      </c>
      <c r="L22" s="17">
        <f t="shared" si="9"/>
        <v>3.66431294678316</v>
      </c>
      <c r="M22" s="12">
        <v>0.94</v>
      </c>
      <c r="N22" s="12">
        <v>2.05</v>
      </c>
      <c r="O22" s="8">
        <f t="shared" si="10"/>
        <v>2.927</v>
      </c>
      <c r="P22" s="9">
        <v>1.325</v>
      </c>
      <c r="Q22" s="18">
        <f t="shared" si="11"/>
        <v>75412.023616748</v>
      </c>
      <c r="W22" s="12">
        <v>2536</v>
      </c>
      <c r="X22" s="12">
        <v>0.65</v>
      </c>
      <c r="Y22" s="13">
        <v>1.21</v>
      </c>
      <c r="Z22" s="14">
        <f t="shared" si="12"/>
        <v>1994.564</v>
      </c>
      <c r="AA22" s="12">
        <v>3</v>
      </c>
      <c r="AB22" s="12">
        <v>526</v>
      </c>
      <c r="AC22" s="12">
        <v>2.33</v>
      </c>
      <c r="AD22" s="17">
        <f t="shared" si="13"/>
        <v>4.57940617577197</v>
      </c>
      <c r="AE22" s="12">
        <v>0.95</v>
      </c>
      <c r="AF22" s="12">
        <v>2.09</v>
      </c>
      <c r="AG22" s="8">
        <f t="shared" si="14"/>
        <v>2.9855</v>
      </c>
      <c r="AH22" s="9">
        <v>1.325</v>
      </c>
      <c r="AI22" s="18">
        <f t="shared" si="15"/>
        <v>108395.524253355</v>
      </c>
    </row>
    <row r="23" s="1" customFormat="1" customHeight="1" spans="1:35">
      <c r="E23" s="23" t="s">
        <v>28</v>
      </c>
      <c r="F23" s="24"/>
      <c r="G23" s="24"/>
      <c r="H23" s="24"/>
      <c r="I23" s="24"/>
      <c r="J23" s="24"/>
      <c r="K23" s="24"/>
      <c r="L23" s="25">
        <f>SUM(Q14:Q22)</f>
        <v>678708.212550731</v>
      </c>
      <c r="M23" s="25"/>
      <c r="N23" s="25"/>
      <c r="O23" s="25"/>
      <c r="P23" s="25"/>
      <c r="Q23" s="25"/>
      <c r="W23" s="23" t="s">
        <v>28</v>
      </c>
      <c r="X23" s="24"/>
      <c r="Y23" s="24"/>
      <c r="Z23" s="24"/>
      <c r="AA23" s="24"/>
      <c r="AB23" s="24"/>
      <c r="AC23" s="24"/>
      <c r="AD23" s="25">
        <f>SUM(AI14:AI22)</f>
        <v>975559.718280194</v>
      </c>
      <c r="AE23" s="25"/>
      <c r="AF23" s="25"/>
      <c r="AG23" s="25"/>
      <c r="AH23" s="25"/>
      <c r="AI23" s="25"/>
    </row>
    <row r="24" s="1" customFormat="1" customHeight="1" spans="1:35">
      <c r="E24" s="24"/>
      <c r="F24" s="24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W24" s="24"/>
      <c r="X24" s="24"/>
      <c r="Y24" s="24"/>
      <c r="Z24" s="24"/>
      <c r="AA24" s="24"/>
      <c r="AB24" s="24"/>
      <c r="AC24" s="24"/>
      <c r="AD24" s="25"/>
      <c r="AE24" s="25"/>
      <c r="AF24" s="25"/>
      <c r="AG24" s="25"/>
      <c r="AH24" s="25"/>
      <c r="AI24" s="25"/>
    </row>
    <row r="25" s="1" customFormat="1" customHeight="1" spans="1:35">
      <c r="A25" s="26" t="s">
        <v>30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29"/>
      <c r="S25" s="26" t="s">
        <v>30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/>
      <c r="AI25" s="29"/>
    </row>
    <row r="26" s="1" customFormat="1" customHeight="1" spans="1:35">
      <c r="A26" s="30" t="s">
        <v>3</v>
      </c>
      <c r="B26" s="31"/>
      <c r="C26" s="31"/>
      <c r="D26" s="31"/>
      <c r="E26" s="32"/>
      <c r="F26" s="33" t="s">
        <v>31</v>
      </c>
      <c r="G26" s="34"/>
      <c r="H26" s="34"/>
      <c r="I26" s="35"/>
      <c r="J26" s="36" t="s">
        <v>4</v>
      </c>
      <c r="K26" s="37"/>
      <c r="L26" s="38"/>
      <c r="M26" s="39"/>
      <c r="N26" s="40" t="s">
        <v>32</v>
      </c>
      <c r="O26" s="41"/>
      <c r="P26" s="42" t="s">
        <v>7</v>
      </c>
      <c r="Q26" s="43" t="s">
        <v>33</v>
      </c>
      <c r="S26" s="30" t="s">
        <v>3</v>
      </c>
      <c r="T26" s="31"/>
      <c r="U26" s="31"/>
      <c r="V26" s="31"/>
      <c r="W26" s="32"/>
      <c r="X26" s="33" t="s">
        <v>31</v>
      </c>
      <c r="Y26" s="34"/>
      <c r="Z26" s="34"/>
      <c r="AA26" s="35"/>
      <c r="AB26" s="36" t="s">
        <v>4</v>
      </c>
      <c r="AC26" s="37"/>
      <c r="AD26" s="38"/>
      <c r="AE26" s="39"/>
      <c r="AF26" s="40" t="s">
        <v>32</v>
      </c>
      <c r="AG26" s="41"/>
      <c r="AH26" s="42" t="s">
        <v>7</v>
      </c>
      <c r="AI26" s="43" t="s">
        <v>33</v>
      </c>
    </row>
    <row r="27" s="1" customFormat="1" customHeight="1" spans="1:35">
      <c r="A27" s="44" t="s">
        <v>34</v>
      </c>
      <c r="B27" s="14" t="s">
        <v>35</v>
      </c>
      <c r="C27" s="14" t="s">
        <v>36</v>
      </c>
      <c r="D27" s="14" t="s">
        <v>37</v>
      </c>
      <c r="E27" s="45" t="s">
        <v>3</v>
      </c>
      <c r="F27" s="46" t="s">
        <v>38</v>
      </c>
      <c r="G27" s="8" t="s">
        <v>20</v>
      </c>
      <c r="H27" s="8" t="s">
        <v>19</v>
      </c>
      <c r="I27" s="47" t="s">
        <v>21</v>
      </c>
      <c r="J27" s="48" t="s">
        <v>39</v>
      </c>
      <c r="K27" s="7" t="s">
        <v>16</v>
      </c>
      <c r="L27" s="49" t="s">
        <v>17</v>
      </c>
      <c r="M27" s="50" t="s">
        <v>18</v>
      </c>
      <c r="N27" s="51" t="s">
        <v>40</v>
      </c>
      <c r="O27" s="52" t="s">
        <v>41</v>
      </c>
      <c r="P27" s="42"/>
      <c r="Q27" s="43"/>
      <c r="S27" s="44" t="s">
        <v>34</v>
      </c>
      <c r="T27" s="14" t="s">
        <v>35</v>
      </c>
      <c r="U27" s="14" t="s">
        <v>36</v>
      </c>
      <c r="V27" s="14" t="s">
        <v>37</v>
      </c>
      <c r="W27" s="45" t="s">
        <v>3</v>
      </c>
      <c r="X27" s="46" t="s">
        <v>38</v>
      </c>
      <c r="Y27" s="8" t="s">
        <v>20</v>
      </c>
      <c r="Z27" s="8" t="s">
        <v>19</v>
      </c>
      <c r="AA27" s="47" t="s">
        <v>21</v>
      </c>
      <c r="AB27" s="48" t="s">
        <v>39</v>
      </c>
      <c r="AC27" s="7" t="s">
        <v>16</v>
      </c>
      <c r="AD27" s="49" t="s">
        <v>17</v>
      </c>
      <c r="AE27" s="50" t="s">
        <v>18</v>
      </c>
      <c r="AF27" s="51" t="s">
        <v>40</v>
      </c>
      <c r="AG27" s="52" t="s">
        <v>41</v>
      </c>
      <c r="AH27" s="42"/>
      <c r="AI27" s="43"/>
    </row>
    <row r="28" s="1" customFormat="1" customHeight="1" spans="1:35">
      <c r="A28" s="53">
        <v>2535</v>
      </c>
      <c r="B28" s="14">
        <v>1.704</v>
      </c>
      <c r="C28" s="12">
        <v>1.75</v>
      </c>
      <c r="D28" s="12">
        <v>0</v>
      </c>
      <c r="E28" s="45">
        <f t="shared" ref="E28:E50" si="16">A28*B28*C28+D28</f>
        <v>7559.37</v>
      </c>
      <c r="F28" s="54">
        <v>1.36</v>
      </c>
      <c r="G28" s="12">
        <v>1.68</v>
      </c>
      <c r="H28" s="12">
        <v>0.79</v>
      </c>
      <c r="I28" s="47">
        <f t="shared" ref="I28:I50" si="17">G28*H28+1</f>
        <v>2.3272</v>
      </c>
      <c r="J28" s="55">
        <v>1.5</v>
      </c>
      <c r="K28" s="12">
        <v>370</v>
      </c>
      <c r="L28" s="12">
        <v>0</v>
      </c>
      <c r="M28" s="50">
        <f t="shared" ref="M28:M50" si="18">1+2.78*K28/(K28+1400)+L28</f>
        <v>1.58112994350282</v>
      </c>
      <c r="N28" s="54">
        <v>1.125</v>
      </c>
      <c r="O28" s="52">
        <v>0.5</v>
      </c>
      <c r="P28" s="56">
        <f t="shared" ref="P28:P50" si="19">E28*F28*I28*J28*(M28)*N28*O28</f>
        <v>31918.2865008879</v>
      </c>
      <c r="Q28" s="57"/>
      <c r="S28" s="53">
        <v>2535</v>
      </c>
      <c r="T28" s="14">
        <v>1.704</v>
      </c>
      <c r="U28" s="12">
        <v>1.75</v>
      </c>
      <c r="V28" s="12">
        <v>0</v>
      </c>
      <c r="W28" s="45">
        <f t="shared" ref="W28:W50" si="20">S28*T28*U28+V28</f>
        <v>7559.37</v>
      </c>
      <c r="X28" s="54">
        <v>1.36</v>
      </c>
      <c r="Y28" s="12">
        <v>1.68</v>
      </c>
      <c r="Z28" s="12">
        <v>0.79</v>
      </c>
      <c r="AA28" s="47">
        <f t="shared" ref="AA28:AA50" si="21">Y28*Z28+1</f>
        <v>2.3272</v>
      </c>
      <c r="AB28" s="55">
        <v>1.5</v>
      </c>
      <c r="AC28" s="12">
        <v>370</v>
      </c>
      <c r="AD28" s="12">
        <v>0</v>
      </c>
      <c r="AE28" s="50">
        <f t="shared" ref="AE28:AE50" si="22">1+2.78*AC28/(AC28+1400)+AD28</f>
        <v>1.58112994350282</v>
      </c>
      <c r="AF28" s="54">
        <v>1.125</v>
      </c>
      <c r="AG28" s="52">
        <v>0.5</v>
      </c>
      <c r="AH28" s="56">
        <f t="shared" ref="AH28:AH50" si="23">W28*X28*AA28*AB28*(AE28)*AF28*AG28</f>
        <v>31918.2865008879</v>
      </c>
      <c r="AI28" s="57"/>
    </row>
    <row r="29" s="1" customFormat="1" customHeight="1" spans="1:35">
      <c r="A29" s="53">
        <v>2535</v>
      </c>
      <c r="B29" s="14">
        <v>1.704</v>
      </c>
      <c r="C29" s="12">
        <v>1.75</v>
      </c>
      <c r="D29" s="12">
        <v>0</v>
      </c>
      <c r="E29" s="45">
        <f t="shared" si="16"/>
        <v>7559.37</v>
      </c>
      <c r="F29" s="54">
        <v>1.36</v>
      </c>
      <c r="G29" s="12">
        <v>1.68</v>
      </c>
      <c r="H29" s="12">
        <v>0.79</v>
      </c>
      <c r="I29" s="47">
        <f t="shared" si="17"/>
        <v>2.3272</v>
      </c>
      <c r="J29" s="55">
        <v>1</v>
      </c>
      <c r="K29" s="12">
        <v>0</v>
      </c>
      <c r="L29" s="12">
        <v>0</v>
      </c>
      <c r="M29" s="50">
        <f t="shared" si="18"/>
        <v>1</v>
      </c>
      <c r="N29" s="54">
        <v>1.125</v>
      </c>
      <c r="O29" s="52">
        <v>0.5</v>
      </c>
      <c r="P29" s="56">
        <f t="shared" si="19"/>
        <v>13458.00688596</v>
      </c>
      <c r="Q29" s="58"/>
      <c r="S29" s="53">
        <v>2535</v>
      </c>
      <c r="T29" s="14">
        <v>1.704</v>
      </c>
      <c r="U29" s="12">
        <v>1.75</v>
      </c>
      <c r="V29" s="12">
        <v>0</v>
      </c>
      <c r="W29" s="45">
        <f t="shared" si="20"/>
        <v>7559.37</v>
      </c>
      <c r="X29" s="54">
        <v>1.36</v>
      </c>
      <c r="Y29" s="12">
        <v>1.68</v>
      </c>
      <c r="Z29" s="12">
        <v>0.79</v>
      </c>
      <c r="AA29" s="47">
        <f t="shared" si="21"/>
        <v>2.3272</v>
      </c>
      <c r="AB29" s="55">
        <v>1</v>
      </c>
      <c r="AC29" s="12">
        <v>0</v>
      </c>
      <c r="AD29" s="12">
        <v>0</v>
      </c>
      <c r="AE29" s="50">
        <f t="shared" si="22"/>
        <v>1</v>
      </c>
      <c r="AF29" s="54">
        <v>1.125</v>
      </c>
      <c r="AG29" s="52">
        <v>0.5</v>
      </c>
      <c r="AH29" s="56">
        <f t="shared" si="23"/>
        <v>13458.00688596</v>
      </c>
      <c r="AI29" s="58"/>
    </row>
    <row r="30" s="1" customFormat="1" customHeight="1" spans="1:35">
      <c r="A30" s="53">
        <v>2535</v>
      </c>
      <c r="B30" s="14">
        <v>1.704</v>
      </c>
      <c r="C30" s="12">
        <v>1.75</v>
      </c>
      <c r="D30" s="12">
        <v>0</v>
      </c>
      <c r="E30" s="45">
        <f t="shared" si="16"/>
        <v>7559.37</v>
      </c>
      <c r="F30" s="54">
        <v>1.36</v>
      </c>
      <c r="G30" s="12">
        <v>1.68</v>
      </c>
      <c r="H30" s="12">
        <v>0.79</v>
      </c>
      <c r="I30" s="47">
        <f t="shared" si="17"/>
        <v>2.3272</v>
      </c>
      <c r="J30" s="55">
        <v>1.5</v>
      </c>
      <c r="K30" s="12">
        <v>370</v>
      </c>
      <c r="L30" s="12">
        <v>0</v>
      </c>
      <c r="M30" s="50">
        <f t="shared" si="18"/>
        <v>1.58112994350282</v>
      </c>
      <c r="N30" s="54">
        <v>1.125</v>
      </c>
      <c r="O30" s="52">
        <v>0.5</v>
      </c>
      <c r="P30" s="56">
        <f t="shared" si="19"/>
        <v>31918.2865008879</v>
      </c>
      <c r="Q30" s="58"/>
      <c r="S30" s="53">
        <v>2535</v>
      </c>
      <c r="T30" s="14">
        <v>1.704</v>
      </c>
      <c r="U30" s="12">
        <v>1.75</v>
      </c>
      <c r="V30" s="12">
        <v>0</v>
      </c>
      <c r="W30" s="45">
        <f t="shared" si="20"/>
        <v>7559.37</v>
      </c>
      <c r="X30" s="54">
        <v>1.36</v>
      </c>
      <c r="Y30" s="12">
        <v>1.68</v>
      </c>
      <c r="Z30" s="12">
        <v>0.79</v>
      </c>
      <c r="AA30" s="47">
        <f t="shared" si="21"/>
        <v>2.3272</v>
      </c>
      <c r="AB30" s="55">
        <v>1.5</v>
      </c>
      <c r="AC30" s="12">
        <v>370</v>
      </c>
      <c r="AD30" s="12">
        <v>0</v>
      </c>
      <c r="AE30" s="50">
        <f t="shared" si="22"/>
        <v>1.58112994350282</v>
      </c>
      <c r="AF30" s="54">
        <v>1.125</v>
      </c>
      <c r="AG30" s="52">
        <v>0.5</v>
      </c>
      <c r="AH30" s="56">
        <f t="shared" si="23"/>
        <v>31918.2865008879</v>
      </c>
      <c r="AI30" s="58"/>
    </row>
    <row r="31" s="1" customFormat="1" customHeight="1" spans="1:35">
      <c r="A31" s="53">
        <v>2535</v>
      </c>
      <c r="B31" s="14">
        <v>1.704</v>
      </c>
      <c r="C31" s="12">
        <v>1.75</v>
      </c>
      <c r="D31" s="12">
        <v>0</v>
      </c>
      <c r="E31" s="45">
        <f t="shared" si="16"/>
        <v>7559.37</v>
      </c>
      <c r="F31" s="54">
        <v>1.36</v>
      </c>
      <c r="G31" s="12">
        <v>1.68</v>
      </c>
      <c r="H31" s="12">
        <v>0.79</v>
      </c>
      <c r="I31" s="47">
        <f t="shared" si="17"/>
        <v>2.3272</v>
      </c>
      <c r="J31" s="55">
        <v>1</v>
      </c>
      <c r="K31" s="12">
        <v>0</v>
      </c>
      <c r="L31" s="12">
        <v>0</v>
      </c>
      <c r="M31" s="50">
        <f t="shared" si="18"/>
        <v>1</v>
      </c>
      <c r="N31" s="54">
        <v>1.125</v>
      </c>
      <c r="O31" s="52">
        <v>0.5</v>
      </c>
      <c r="P31" s="56">
        <f t="shared" si="19"/>
        <v>13458.00688596</v>
      </c>
      <c r="Q31" s="58"/>
      <c r="S31" s="53">
        <v>2535</v>
      </c>
      <c r="T31" s="14">
        <v>1.704</v>
      </c>
      <c r="U31" s="12">
        <v>1.75</v>
      </c>
      <c r="V31" s="12">
        <v>0</v>
      </c>
      <c r="W31" s="45">
        <f t="shared" si="20"/>
        <v>7559.37</v>
      </c>
      <c r="X31" s="54">
        <v>1.36</v>
      </c>
      <c r="Y31" s="12">
        <v>1.68</v>
      </c>
      <c r="Z31" s="12">
        <v>0.79</v>
      </c>
      <c r="AA31" s="47">
        <f t="shared" si="21"/>
        <v>2.3272</v>
      </c>
      <c r="AB31" s="55">
        <v>1</v>
      </c>
      <c r="AC31" s="12">
        <v>0</v>
      </c>
      <c r="AD31" s="12">
        <v>0</v>
      </c>
      <c r="AE31" s="50">
        <f t="shared" si="22"/>
        <v>1</v>
      </c>
      <c r="AF31" s="54">
        <v>1.125</v>
      </c>
      <c r="AG31" s="52">
        <v>0.5</v>
      </c>
      <c r="AH31" s="56">
        <f t="shared" si="23"/>
        <v>13458.00688596</v>
      </c>
      <c r="AI31" s="58"/>
    </row>
    <row r="32" s="1" customFormat="1" customHeight="1" spans="1:35">
      <c r="A32" s="53">
        <v>2535</v>
      </c>
      <c r="B32" s="14">
        <v>1.704</v>
      </c>
      <c r="C32" s="12">
        <v>1.75</v>
      </c>
      <c r="D32" s="12">
        <v>0</v>
      </c>
      <c r="E32" s="45">
        <f t="shared" si="16"/>
        <v>7559.37</v>
      </c>
      <c r="F32" s="54">
        <v>1.36</v>
      </c>
      <c r="G32" s="12">
        <v>1.68</v>
      </c>
      <c r="H32" s="12">
        <v>0.79</v>
      </c>
      <c r="I32" s="47">
        <f t="shared" si="17"/>
        <v>2.3272</v>
      </c>
      <c r="J32" s="55">
        <v>1.5</v>
      </c>
      <c r="K32" s="12">
        <v>370</v>
      </c>
      <c r="L32" s="12">
        <v>0</v>
      </c>
      <c r="M32" s="50">
        <f t="shared" si="18"/>
        <v>1.58112994350282</v>
      </c>
      <c r="N32" s="54">
        <v>1.125</v>
      </c>
      <c r="O32" s="52">
        <v>0.5</v>
      </c>
      <c r="P32" s="56">
        <f t="shared" si="19"/>
        <v>31918.2865008879</v>
      </c>
      <c r="Q32" s="58"/>
      <c r="S32" s="53">
        <v>2535</v>
      </c>
      <c r="T32" s="14">
        <v>1.704</v>
      </c>
      <c r="U32" s="12">
        <v>1.75</v>
      </c>
      <c r="V32" s="12">
        <v>0</v>
      </c>
      <c r="W32" s="45">
        <f t="shared" si="20"/>
        <v>7559.37</v>
      </c>
      <c r="X32" s="54">
        <v>1.36</v>
      </c>
      <c r="Y32" s="12">
        <v>1.68</v>
      </c>
      <c r="Z32" s="12">
        <v>0.79</v>
      </c>
      <c r="AA32" s="47">
        <f t="shared" si="21"/>
        <v>2.3272</v>
      </c>
      <c r="AB32" s="55">
        <v>1.5</v>
      </c>
      <c r="AC32" s="12">
        <v>370</v>
      </c>
      <c r="AD32" s="12">
        <v>0</v>
      </c>
      <c r="AE32" s="50">
        <f t="shared" si="22"/>
        <v>1.58112994350282</v>
      </c>
      <c r="AF32" s="54">
        <v>1.125</v>
      </c>
      <c r="AG32" s="52">
        <v>0.5</v>
      </c>
      <c r="AH32" s="56">
        <f t="shared" si="23"/>
        <v>31918.2865008879</v>
      </c>
      <c r="AI32" s="58"/>
    </row>
    <row r="33" s="1" customFormat="1" customHeight="1" spans="1:35">
      <c r="A33" s="53">
        <v>2535</v>
      </c>
      <c r="B33" s="14">
        <v>1.704</v>
      </c>
      <c r="C33" s="12">
        <v>1.75</v>
      </c>
      <c r="D33" s="12">
        <v>0</v>
      </c>
      <c r="E33" s="45">
        <f t="shared" si="16"/>
        <v>7559.37</v>
      </c>
      <c r="F33" s="54">
        <v>1.36</v>
      </c>
      <c r="G33" s="12">
        <v>1.68</v>
      </c>
      <c r="H33" s="12">
        <v>0.79</v>
      </c>
      <c r="I33" s="47">
        <f t="shared" si="17"/>
        <v>2.3272</v>
      </c>
      <c r="J33" s="55">
        <v>1</v>
      </c>
      <c r="K33" s="12">
        <v>0</v>
      </c>
      <c r="L33" s="12">
        <v>0</v>
      </c>
      <c r="M33" s="50">
        <f t="shared" si="18"/>
        <v>1</v>
      </c>
      <c r="N33" s="54">
        <v>1.125</v>
      </c>
      <c r="O33" s="52">
        <v>0.5</v>
      </c>
      <c r="P33" s="56">
        <f t="shared" si="19"/>
        <v>13458.00688596</v>
      </c>
      <c r="Q33" s="58"/>
      <c r="S33" s="53">
        <v>2535</v>
      </c>
      <c r="T33" s="14">
        <v>1.704</v>
      </c>
      <c r="U33" s="12">
        <v>1.75</v>
      </c>
      <c r="V33" s="12">
        <v>0</v>
      </c>
      <c r="W33" s="45">
        <f t="shared" si="20"/>
        <v>7559.37</v>
      </c>
      <c r="X33" s="54">
        <v>1.36</v>
      </c>
      <c r="Y33" s="12">
        <v>1.68</v>
      </c>
      <c r="Z33" s="12">
        <v>0.79</v>
      </c>
      <c r="AA33" s="47">
        <f t="shared" si="21"/>
        <v>2.3272</v>
      </c>
      <c r="AB33" s="55">
        <v>1</v>
      </c>
      <c r="AC33" s="12">
        <v>0</v>
      </c>
      <c r="AD33" s="12">
        <v>0</v>
      </c>
      <c r="AE33" s="50">
        <f t="shared" si="22"/>
        <v>1</v>
      </c>
      <c r="AF33" s="54">
        <v>1.125</v>
      </c>
      <c r="AG33" s="52">
        <v>0.5</v>
      </c>
      <c r="AH33" s="56">
        <f t="shared" si="23"/>
        <v>13458.00688596</v>
      </c>
      <c r="AI33" s="58"/>
    </row>
    <row r="34" s="1" customFormat="1" customHeight="1" spans="1:35">
      <c r="A34" s="53">
        <v>2535</v>
      </c>
      <c r="B34" s="14">
        <v>1.704</v>
      </c>
      <c r="C34" s="12">
        <v>1.75</v>
      </c>
      <c r="D34" s="12">
        <v>0</v>
      </c>
      <c r="E34" s="45">
        <f t="shared" si="16"/>
        <v>7559.37</v>
      </c>
      <c r="F34" s="54">
        <v>1.36</v>
      </c>
      <c r="G34" s="12">
        <v>1.68</v>
      </c>
      <c r="H34" s="12">
        <v>0.79</v>
      </c>
      <c r="I34" s="47">
        <f t="shared" si="17"/>
        <v>2.3272</v>
      </c>
      <c r="J34" s="55">
        <v>1.5</v>
      </c>
      <c r="K34" s="12">
        <v>370</v>
      </c>
      <c r="L34" s="12">
        <v>0</v>
      </c>
      <c r="M34" s="50">
        <f t="shared" si="18"/>
        <v>1.58112994350282</v>
      </c>
      <c r="N34" s="54">
        <v>1.125</v>
      </c>
      <c r="O34" s="52">
        <v>0.5</v>
      </c>
      <c r="P34" s="56">
        <f t="shared" si="19"/>
        <v>31918.2865008879</v>
      </c>
      <c r="Q34" s="58"/>
      <c r="S34" s="53">
        <v>2535</v>
      </c>
      <c r="T34" s="14">
        <v>1.704</v>
      </c>
      <c r="U34" s="12">
        <v>1.75</v>
      </c>
      <c r="V34" s="12">
        <v>0</v>
      </c>
      <c r="W34" s="45">
        <f t="shared" si="20"/>
        <v>7559.37</v>
      </c>
      <c r="X34" s="54">
        <v>1.36</v>
      </c>
      <c r="Y34" s="12">
        <v>1.68</v>
      </c>
      <c r="Z34" s="12">
        <v>0.79</v>
      </c>
      <c r="AA34" s="47">
        <f t="shared" si="21"/>
        <v>2.3272</v>
      </c>
      <c r="AB34" s="55">
        <v>1.5</v>
      </c>
      <c r="AC34" s="12">
        <v>370</v>
      </c>
      <c r="AD34" s="12">
        <v>0</v>
      </c>
      <c r="AE34" s="50">
        <f t="shared" si="22"/>
        <v>1.58112994350282</v>
      </c>
      <c r="AF34" s="54">
        <v>1.125</v>
      </c>
      <c r="AG34" s="52">
        <v>0.5</v>
      </c>
      <c r="AH34" s="56">
        <f t="shared" si="23"/>
        <v>31918.2865008879</v>
      </c>
      <c r="AI34" s="58"/>
    </row>
    <row r="35" s="1" customFormat="1" customHeight="1" spans="1:35">
      <c r="A35" s="53">
        <v>2535</v>
      </c>
      <c r="B35" s="14">
        <v>1.704</v>
      </c>
      <c r="C35" s="12">
        <v>1.75</v>
      </c>
      <c r="D35" s="12">
        <v>0</v>
      </c>
      <c r="E35" s="45">
        <f t="shared" si="16"/>
        <v>7559.37</v>
      </c>
      <c r="F35" s="54">
        <v>1.36</v>
      </c>
      <c r="G35" s="12">
        <v>1.68</v>
      </c>
      <c r="H35" s="12">
        <v>0.79</v>
      </c>
      <c r="I35" s="47">
        <f t="shared" si="17"/>
        <v>2.3272</v>
      </c>
      <c r="J35" s="55">
        <v>1</v>
      </c>
      <c r="K35" s="12">
        <v>0</v>
      </c>
      <c r="L35" s="12">
        <v>0</v>
      </c>
      <c r="M35" s="50">
        <f t="shared" si="18"/>
        <v>1</v>
      </c>
      <c r="N35" s="54">
        <v>1.125</v>
      </c>
      <c r="O35" s="52">
        <v>0.5</v>
      </c>
      <c r="P35" s="56">
        <f t="shared" si="19"/>
        <v>13458.00688596</v>
      </c>
      <c r="Q35" s="58"/>
      <c r="S35" s="53">
        <v>2535</v>
      </c>
      <c r="T35" s="14">
        <v>1.704</v>
      </c>
      <c r="U35" s="12">
        <v>1.75</v>
      </c>
      <c r="V35" s="12">
        <v>0</v>
      </c>
      <c r="W35" s="45">
        <f t="shared" si="20"/>
        <v>7559.37</v>
      </c>
      <c r="X35" s="54">
        <v>1.36</v>
      </c>
      <c r="Y35" s="12">
        <v>1.68</v>
      </c>
      <c r="Z35" s="12">
        <v>0.79</v>
      </c>
      <c r="AA35" s="47">
        <f t="shared" si="21"/>
        <v>2.3272</v>
      </c>
      <c r="AB35" s="55">
        <v>1</v>
      </c>
      <c r="AC35" s="12">
        <v>0</v>
      </c>
      <c r="AD35" s="12">
        <v>0</v>
      </c>
      <c r="AE35" s="50">
        <f t="shared" si="22"/>
        <v>1</v>
      </c>
      <c r="AF35" s="54">
        <v>1.125</v>
      </c>
      <c r="AG35" s="52">
        <v>0.5</v>
      </c>
      <c r="AH35" s="56">
        <f t="shared" si="23"/>
        <v>13458.00688596</v>
      </c>
      <c r="AI35" s="58"/>
    </row>
    <row r="36" s="1" customFormat="1" customHeight="1" spans="1:35">
      <c r="A36" s="53">
        <v>2535</v>
      </c>
      <c r="B36" s="14">
        <v>1.704</v>
      </c>
      <c r="C36" s="12">
        <v>1.75</v>
      </c>
      <c r="D36" s="12">
        <v>0</v>
      </c>
      <c r="E36" s="45">
        <f t="shared" si="16"/>
        <v>7559.37</v>
      </c>
      <c r="F36" s="54">
        <v>1.36</v>
      </c>
      <c r="G36" s="12">
        <v>1.68</v>
      </c>
      <c r="H36" s="12">
        <v>0.79</v>
      </c>
      <c r="I36" s="47">
        <f t="shared" si="17"/>
        <v>2.3272</v>
      </c>
      <c r="J36" s="55">
        <v>1.5</v>
      </c>
      <c r="K36" s="12">
        <v>370</v>
      </c>
      <c r="L36" s="12">
        <v>0</v>
      </c>
      <c r="M36" s="50">
        <f t="shared" si="18"/>
        <v>1.58112994350282</v>
      </c>
      <c r="N36" s="54">
        <v>1.125</v>
      </c>
      <c r="O36" s="52">
        <v>0.5</v>
      </c>
      <c r="P36" s="56">
        <f t="shared" si="19"/>
        <v>31918.2865008879</v>
      </c>
      <c r="Q36" s="58"/>
      <c r="S36" s="53">
        <v>2535</v>
      </c>
      <c r="T36" s="14">
        <v>1.704</v>
      </c>
      <c r="U36" s="12">
        <v>1.75</v>
      </c>
      <c r="V36" s="12">
        <v>0</v>
      </c>
      <c r="W36" s="45">
        <f t="shared" si="20"/>
        <v>7559.37</v>
      </c>
      <c r="X36" s="54">
        <v>1.36</v>
      </c>
      <c r="Y36" s="12">
        <v>1.68</v>
      </c>
      <c r="Z36" s="12">
        <v>0.79</v>
      </c>
      <c r="AA36" s="47">
        <f t="shared" si="21"/>
        <v>2.3272</v>
      </c>
      <c r="AB36" s="55">
        <v>1.5</v>
      </c>
      <c r="AC36" s="12">
        <v>370</v>
      </c>
      <c r="AD36" s="12">
        <v>0</v>
      </c>
      <c r="AE36" s="50">
        <f t="shared" si="22"/>
        <v>1.58112994350282</v>
      </c>
      <c r="AF36" s="54">
        <v>1.125</v>
      </c>
      <c r="AG36" s="52">
        <v>0.5</v>
      </c>
      <c r="AH36" s="56">
        <f t="shared" si="23"/>
        <v>31918.2865008879</v>
      </c>
      <c r="AI36" s="58"/>
    </row>
    <row r="37" s="1" customFormat="1" customHeight="1" spans="1:35">
      <c r="A37" s="53">
        <v>2535</v>
      </c>
      <c r="B37" s="14">
        <v>1.704</v>
      </c>
      <c r="C37" s="12">
        <v>1.75</v>
      </c>
      <c r="D37" s="12">
        <v>0</v>
      </c>
      <c r="E37" s="45">
        <f t="shared" si="16"/>
        <v>7559.37</v>
      </c>
      <c r="F37" s="54">
        <v>1.36</v>
      </c>
      <c r="G37" s="12">
        <v>1.68</v>
      </c>
      <c r="H37" s="12">
        <v>0.79</v>
      </c>
      <c r="I37" s="47">
        <f t="shared" si="17"/>
        <v>2.3272</v>
      </c>
      <c r="J37" s="55">
        <v>1</v>
      </c>
      <c r="K37" s="12">
        <v>0</v>
      </c>
      <c r="L37" s="12">
        <v>0</v>
      </c>
      <c r="M37" s="50">
        <f t="shared" si="18"/>
        <v>1</v>
      </c>
      <c r="N37" s="54">
        <v>1.125</v>
      </c>
      <c r="O37" s="52">
        <v>0.5</v>
      </c>
      <c r="P37" s="56">
        <f t="shared" si="19"/>
        <v>13458.00688596</v>
      </c>
      <c r="Q37" s="58"/>
      <c r="S37" s="53">
        <v>2535</v>
      </c>
      <c r="T37" s="14">
        <v>1.704</v>
      </c>
      <c r="U37" s="12">
        <v>1.75</v>
      </c>
      <c r="V37" s="12">
        <v>0</v>
      </c>
      <c r="W37" s="45">
        <f t="shared" si="20"/>
        <v>7559.37</v>
      </c>
      <c r="X37" s="54">
        <v>1.36</v>
      </c>
      <c r="Y37" s="12">
        <v>1.68</v>
      </c>
      <c r="Z37" s="12">
        <v>0.79</v>
      </c>
      <c r="AA37" s="47">
        <f t="shared" si="21"/>
        <v>2.3272</v>
      </c>
      <c r="AB37" s="55">
        <v>1</v>
      </c>
      <c r="AC37" s="12">
        <v>0</v>
      </c>
      <c r="AD37" s="12">
        <v>0</v>
      </c>
      <c r="AE37" s="50">
        <f t="shared" si="22"/>
        <v>1</v>
      </c>
      <c r="AF37" s="54">
        <v>1.125</v>
      </c>
      <c r="AG37" s="52">
        <v>0.5</v>
      </c>
      <c r="AH37" s="56">
        <f t="shared" si="23"/>
        <v>13458.00688596</v>
      </c>
      <c r="AI37" s="58"/>
    </row>
    <row r="38" s="1" customFormat="1" customHeight="1" spans="1:35">
      <c r="A38" s="53">
        <v>2535</v>
      </c>
      <c r="B38" s="14">
        <v>1.704</v>
      </c>
      <c r="C38" s="12">
        <v>1</v>
      </c>
      <c r="D38" s="12">
        <v>0</v>
      </c>
      <c r="E38" s="45">
        <f t="shared" si="16"/>
        <v>4319.64</v>
      </c>
      <c r="F38" s="54">
        <v>1.36</v>
      </c>
      <c r="G38" s="12">
        <v>1.68</v>
      </c>
      <c r="H38" s="12">
        <v>0.79</v>
      </c>
      <c r="I38" s="47">
        <f t="shared" si="17"/>
        <v>2.3272</v>
      </c>
      <c r="J38" s="55">
        <v>1.5</v>
      </c>
      <c r="K38" s="12">
        <v>370</v>
      </c>
      <c r="L38" s="12">
        <v>0</v>
      </c>
      <c r="M38" s="50">
        <f t="shared" si="18"/>
        <v>1.58112994350282</v>
      </c>
      <c r="N38" s="54">
        <v>1.125</v>
      </c>
      <c r="O38" s="52">
        <v>0.5</v>
      </c>
      <c r="P38" s="56">
        <f t="shared" si="19"/>
        <v>18239.0208576502</v>
      </c>
      <c r="Q38" s="58"/>
      <c r="S38" s="53">
        <v>2535</v>
      </c>
      <c r="T38" s="14">
        <v>1.704</v>
      </c>
      <c r="U38" s="12">
        <v>1</v>
      </c>
      <c r="V38" s="12">
        <v>0</v>
      </c>
      <c r="W38" s="45">
        <f t="shared" si="20"/>
        <v>4319.64</v>
      </c>
      <c r="X38" s="54">
        <v>1.36</v>
      </c>
      <c r="Y38" s="12">
        <v>1.68</v>
      </c>
      <c r="Z38" s="12">
        <v>0.79</v>
      </c>
      <c r="AA38" s="47">
        <f t="shared" si="21"/>
        <v>2.3272</v>
      </c>
      <c r="AB38" s="55">
        <v>1.5</v>
      </c>
      <c r="AC38" s="12">
        <v>370</v>
      </c>
      <c r="AD38" s="12">
        <v>0</v>
      </c>
      <c r="AE38" s="50">
        <f t="shared" si="22"/>
        <v>1.58112994350282</v>
      </c>
      <c r="AF38" s="54">
        <v>1.125</v>
      </c>
      <c r="AG38" s="52">
        <v>0.5</v>
      </c>
      <c r="AH38" s="56">
        <f t="shared" si="23"/>
        <v>18239.0208576502</v>
      </c>
      <c r="AI38" s="58"/>
    </row>
    <row r="39" s="1" customFormat="1" customHeight="1" spans="1:35">
      <c r="A39" s="53">
        <v>2535</v>
      </c>
      <c r="B39" s="14">
        <v>1.704</v>
      </c>
      <c r="C39" s="12">
        <v>1</v>
      </c>
      <c r="D39" s="12">
        <v>0</v>
      </c>
      <c r="E39" s="45">
        <f t="shared" si="16"/>
        <v>4319.64</v>
      </c>
      <c r="F39" s="54">
        <v>1.36</v>
      </c>
      <c r="G39" s="12">
        <v>1.68</v>
      </c>
      <c r="H39" s="12">
        <v>0.79</v>
      </c>
      <c r="I39" s="47">
        <f t="shared" si="17"/>
        <v>2.3272</v>
      </c>
      <c r="J39" s="55">
        <v>1</v>
      </c>
      <c r="K39" s="12">
        <v>0</v>
      </c>
      <c r="L39" s="12">
        <v>0</v>
      </c>
      <c r="M39" s="50">
        <f t="shared" si="18"/>
        <v>1</v>
      </c>
      <c r="N39" s="54">
        <v>1.125</v>
      </c>
      <c r="O39" s="52">
        <v>0.5</v>
      </c>
      <c r="P39" s="56">
        <f t="shared" si="19"/>
        <v>7690.28964912</v>
      </c>
      <c r="Q39" s="58"/>
      <c r="S39" s="53">
        <v>2535</v>
      </c>
      <c r="T39" s="14">
        <v>1.704</v>
      </c>
      <c r="U39" s="12">
        <v>1</v>
      </c>
      <c r="V39" s="12">
        <v>0</v>
      </c>
      <c r="W39" s="45">
        <f t="shared" si="20"/>
        <v>4319.64</v>
      </c>
      <c r="X39" s="54">
        <v>1.36</v>
      </c>
      <c r="Y39" s="12">
        <v>1.68</v>
      </c>
      <c r="Z39" s="12">
        <v>0.79</v>
      </c>
      <c r="AA39" s="47">
        <f t="shared" si="21"/>
        <v>2.3272</v>
      </c>
      <c r="AB39" s="55">
        <v>1</v>
      </c>
      <c r="AC39" s="12">
        <v>0</v>
      </c>
      <c r="AD39" s="12">
        <v>0</v>
      </c>
      <c r="AE39" s="50">
        <f t="shared" si="22"/>
        <v>1</v>
      </c>
      <c r="AF39" s="54">
        <v>1.125</v>
      </c>
      <c r="AG39" s="52">
        <v>0.5</v>
      </c>
      <c r="AH39" s="56">
        <f t="shared" si="23"/>
        <v>7690.28964912</v>
      </c>
      <c r="AI39" s="58"/>
    </row>
    <row r="40" s="1" customFormat="1" customHeight="1" spans="1:35">
      <c r="A40" s="53">
        <v>2535</v>
      </c>
      <c r="B40" s="14">
        <v>1.704</v>
      </c>
      <c r="C40" s="12">
        <v>1</v>
      </c>
      <c r="D40" s="12">
        <v>0</v>
      </c>
      <c r="E40" s="45">
        <f t="shared" si="16"/>
        <v>4319.64</v>
      </c>
      <c r="F40" s="54">
        <v>1.36</v>
      </c>
      <c r="G40" s="12">
        <v>1.68</v>
      </c>
      <c r="H40" s="12">
        <v>0.79</v>
      </c>
      <c r="I40" s="47">
        <f t="shared" si="17"/>
        <v>2.3272</v>
      </c>
      <c r="J40" s="55">
        <v>1.5</v>
      </c>
      <c r="K40" s="12">
        <v>370</v>
      </c>
      <c r="L40" s="12">
        <v>0</v>
      </c>
      <c r="M40" s="50">
        <f t="shared" si="18"/>
        <v>1.58112994350282</v>
      </c>
      <c r="N40" s="54">
        <v>1.125</v>
      </c>
      <c r="O40" s="52">
        <v>0.5</v>
      </c>
      <c r="P40" s="56">
        <f t="shared" si="19"/>
        <v>18239.0208576502</v>
      </c>
      <c r="Q40" s="58"/>
      <c r="S40" s="53">
        <v>2535</v>
      </c>
      <c r="T40" s="14">
        <v>1.704</v>
      </c>
      <c r="U40" s="12">
        <v>1</v>
      </c>
      <c r="V40" s="12">
        <v>0</v>
      </c>
      <c r="W40" s="45">
        <f t="shared" si="20"/>
        <v>4319.64</v>
      </c>
      <c r="X40" s="54">
        <v>1.36</v>
      </c>
      <c r="Y40" s="12">
        <v>1.68</v>
      </c>
      <c r="Z40" s="12">
        <v>0.79</v>
      </c>
      <c r="AA40" s="47">
        <f t="shared" si="21"/>
        <v>2.3272</v>
      </c>
      <c r="AB40" s="55">
        <v>1.5</v>
      </c>
      <c r="AC40" s="12">
        <v>370</v>
      </c>
      <c r="AD40" s="12">
        <v>0</v>
      </c>
      <c r="AE40" s="50">
        <f t="shared" si="22"/>
        <v>1.58112994350282</v>
      </c>
      <c r="AF40" s="54">
        <v>1.125</v>
      </c>
      <c r="AG40" s="52">
        <v>0.5</v>
      </c>
      <c r="AH40" s="56">
        <f t="shared" si="23"/>
        <v>18239.0208576502</v>
      </c>
      <c r="AI40" s="58"/>
    </row>
    <row r="41" s="1" customFormat="1" customHeight="1" spans="1:35">
      <c r="A41" s="53">
        <v>2535</v>
      </c>
      <c r="B41" s="14">
        <v>1.704</v>
      </c>
      <c r="C41" s="12">
        <v>1</v>
      </c>
      <c r="D41" s="12">
        <v>0</v>
      </c>
      <c r="E41" s="45">
        <f t="shared" si="16"/>
        <v>4319.64</v>
      </c>
      <c r="F41" s="54">
        <v>1.36</v>
      </c>
      <c r="G41" s="12">
        <v>1.68</v>
      </c>
      <c r="H41" s="12">
        <v>0.79</v>
      </c>
      <c r="I41" s="47">
        <f t="shared" si="17"/>
        <v>2.3272</v>
      </c>
      <c r="J41" s="55">
        <v>1</v>
      </c>
      <c r="K41" s="12">
        <v>0</v>
      </c>
      <c r="L41" s="12">
        <v>0</v>
      </c>
      <c r="M41" s="50">
        <f t="shared" si="18"/>
        <v>1</v>
      </c>
      <c r="N41" s="54">
        <v>1.125</v>
      </c>
      <c r="O41" s="52">
        <v>0.5</v>
      </c>
      <c r="P41" s="56">
        <f t="shared" si="19"/>
        <v>7690.28964912</v>
      </c>
      <c r="Q41" s="58"/>
      <c r="S41" s="53">
        <v>2535</v>
      </c>
      <c r="T41" s="14">
        <v>1.704</v>
      </c>
      <c r="U41" s="12">
        <v>1</v>
      </c>
      <c r="V41" s="12">
        <v>0</v>
      </c>
      <c r="W41" s="45">
        <f t="shared" si="20"/>
        <v>4319.64</v>
      </c>
      <c r="X41" s="54">
        <v>1.36</v>
      </c>
      <c r="Y41" s="12">
        <v>1.68</v>
      </c>
      <c r="Z41" s="12">
        <v>0.79</v>
      </c>
      <c r="AA41" s="47">
        <f t="shared" si="21"/>
        <v>2.3272</v>
      </c>
      <c r="AB41" s="55">
        <v>1</v>
      </c>
      <c r="AC41" s="12">
        <v>0</v>
      </c>
      <c r="AD41" s="12">
        <v>0</v>
      </c>
      <c r="AE41" s="50">
        <f t="shared" si="22"/>
        <v>1</v>
      </c>
      <c r="AF41" s="54">
        <v>1.125</v>
      </c>
      <c r="AG41" s="52">
        <v>0.5</v>
      </c>
      <c r="AH41" s="56">
        <f t="shared" si="23"/>
        <v>7690.28964912</v>
      </c>
      <c r="AI41" s="58"/>
    </row>
    <row r="42" s="1" customFormat="1" customHeight="1" spans="1:35">
      <c r="A42" s="53">
        <v>2535</v>
      </c>
      <c r="B42" s="14">
        <v>1.704</v>
      </c>
      <c r="C42" s="12">
        <v>1</v>
      </c>
      <c r="D42" s="12">
        <v>0</v>
      </c>
      <c r="E42" s="45">
        <f t="shared" si="16"/>
        <v>4319.64</v>
      </c>
      <c r="F42" s="54">
        <v>1.36</v>
      </c>
      <c r="G42" s="12">
        <v>1.68</v>
      </c>
      <c r="H42" s="12">
        <v>0.79</v>
      </c>
      <c r="I42" s="47">
        <f t="shared" si="17"/>
        <v>2.3272</v>
      </c>
      <c r="J42" s="55">
        <v>1.5</v>
      </c>
      <c r="K42" s="12">
        <v>370</v>
      </c>
      <c r="L42" s="12">
        <v>0</v>
      </c>
      <c r="M42" s="50">
        <f t="shared" si="18"/>
        <v>1.58112994350282</v>
      </c>
      <c r="N42" s="54">
        <v>1.125</v>
      </c>
      <c r="O42" s="52">
        <v>0.5</v>
      </c>
      <c r="P42" s="56">
        <f t="shared" si="19"/>
        <v>18239.0208576502</v>
      </c>
      <c r="Q42" s="58"/>
      <c r="S42" s="53">
        <v>2535</v>
      </c>
      <c r="T42" s="14">
        <v>1.704</v>
      </c>
      <c r="U42" s="12">
        <v>1</v>
      </c>
      <c r="V42" s="12">
        <v>0</v>
      </c>
      <c r="W42" s="45">
        <f t="shared" si="20"/>
        <v>4319.64</v>
      </c>
      <c r="X42" s="54">
        <v>1.36</v>
      </c>
      <c r="Y42" s="12">
        <v>1.68</v>
      </c>
      <c r="Z42" s="12">
        <v>0.79</v>
      </c>
      <c r="AA42" s="47">
        <f t="shared" si="21"/>
        <v>2.3272</v>
      </c>
      <c r="AB42" s="55">
        <v>1.5</v>
      </c>
      <c r="AC42" s="12">
        <v>370</v>
      </c>
      <c r="AD42" s="12">
        <v>0</v>
      </c>
      <c r="AE42" s="50">
        <f t="shared" si="22"/>
        <v>1.58112994350282</v>
      </c>
      <c r="AF42" s="54">
        <v>1.125</v>
      </c>
      <c r="AG42" s="52">
        <v>0.5</v>
      </c>
      <c r="AH42" s="56">
        <f t="shared" si="23"/>
        <v>18239.0208576502</v>
      </c>
      <c r="AI42" s="58"/>
    </row>
    <row r="43" s="1" customFormat="1" customHeight="1" spans="1:35">
      <c r="A43" s="53">
        <v>2535</v>
      </c>
      <c r="B43" s="14">
        <v>1.704</v>
      </c>
      <c r="C43" s="12">
        <v>1</v>
      </c>
      <c r="D43" s="12">
        <v>0</v>
      </c>
      <c r="E43" s="45">
        <f t="shared" si="16"/>
        <v>4319.64</v>
      </c>
      <c r="F43" s="54">
        <v>1.36</v>
      </c>
      <c r="G43" s="12">
        <v>1.68</v>
      </c>
      <c r="H43" s="12">
        <v>0.79</v>
      </c>
      <c r="I43" s="47">
        <f t="shared" si="17"/>
        <v>2.3272</v>
      </c>
      <c r="J43" s="55">
        <v>1</v>
      </c>
      <c r="K43" s="12">
        <v>0</v>
      </c>
      <c r="L43" s="12">
        <v>0</v>
      </c>
      <c r="M43" s="50">
        <f t="shared" si="18"/>
        <v>1</v>
      </c>
      <c r="N43" s="54">
        <v>1.125</v>
      </c>
      <c r="O43" s="52">
        <v>0.5</v>
      </c>
      <c r="P43" s="56">
        <f t="shared" si="19"/>
        <v>7690.28964912</v>
      </c>
      <c r="Q43" s="58"/>
      <c r="S43" s="53">
        <v>2535</v>
      </c>
      <c r="T43" s="14">
        <v>1.704</v>
      </c>
      <c r="U43" s="12">
        <v>1</v>
      </c>
      <c r="V43" s="12">
        <v>0</v>
      </c>
      <c r="W43" s="45">
        <f t="shared" si="20"/>
        <v>4319.64</v>
      </c>
      <c r="X43" s="54">
        <v>1.36</v>
      </c>
      <c r="Y43" s="12">
        <v>1.68</v>
      </c>
      <c r="Z43" s="12">
        <v>0.79</v>
      </c>
      <c r="AA43" s="47">
        <f t="shared" si="21"/>
        <v>2.3272</v>
      </c>
      <c r="AB43" s="55">
        <v>1</v>
      </c>
      <c r="AC43" s="12">
        <v>0</v>
      </c>
      <c r="AD43" s="12">
        <v>0</v>
      </c>
      <c r="AE43" s="50">
        <f t="shared" si="22"/>
        <v>1</v>
      </c>
      <c r="AF43" s="54">
        <v>1.125</v>
      </c>
      <c r="AG43" s="52">
        <v>0.5</v>
      </c>
      <c r="AH43" s="56">
        <f t="shared" si="23"/>
        <v>7690.28964912</v>
      </c>
      <c r="AI43" s="58"/>
    </row>
    <row r="44" s="1" customFormat="1" customHeight="1" spans="1:35">
      <c r="A44" s="53">
        <v>2535</v>
      </c>
      <c r="B44" s="14">
        <v>1.704</v>
      </c>
      <c r="C44" s="12">
        <v>1</v>
      </c>
      <c r="D44" s="12">
        <v>0</v>
      </c>
      <c r="E44" s="45">
        <f t="shared" si="16"/>
        <v>4319.64</v>
      </c>
      <c r="F44" s="54">
        <v>1.36</v>
      </c>
      <c r="G44" s="12">
        <v>1.68</v>
      </c>
      <c r="H44" s="12">
        <v>0.79</v>
      </c>
      <c r="I44" s="47">
        <f t="shared" si="17"/>
        <v>2.3272</v>
      </c>
      <c r="J44" s="55">
        <v>1.5</v>
      </c>
      <c r="K44" s="12">
        <v>370</v>
      </c>
      <c r="L44" s="12">
        <v>0</v>
      </c>
      <c r="M44" s="50">
        <f t="shared" si="18"/>
        <v>1.58112994350282</v>
      </c>
      <c r="N44" s="54">
        <v>1.125</v>
      </c>
      <c r="O44" s="52">
        <v>0.5</v>
      </c>
      <c r="P44" s="56">
        <f t="shared" si="19"/>
        <v>18239.0208576502</v>
      </c>
      <c r="Q44" s="58"/>
      <c r="S44" s="53">
        <v>2535</v>
      </c>
      <c r="T44" s="14">
        <v>1.704</v>
      </c>
      <c r="U44" s="12">
        <v>1</v>
      </c>
      <c r="V44" s="12">
        <v>0</v>
      </c>
      <c r="W44" s="45">
        <f t="shared" si="20"/>
        <v>4319.64</v>
      </c>
      <c r="X44" s="54">
        <v>1.36</v>
      </c>
      <c r="Y44" s="12">
        <v>1.68</v>
      </c>
      <c r="Z44" s="12">
        <v>0.79</v>
      </c>
      <c r="AA44" s="47">
        <f t="shared" si="21"/>
        <v>2.3272</v>
      </c>
      <c r="AB44" s="55">
        <v>1.5</v>
      </c>
      <c r="AC44" s="12">
        <v>370</v>
      </c>
      <c r="AD44" s="12">
        <v>0</v>
      </c>
      <c r="AE44" s="50">
        <f t="shared" si="22"/>
        <v>1.58112994350282</v>
      </c>
      <c r="AF44" s="54">
        <v>1.125</v>
      </c>
      <c r="AG44" s="52">
        <v>0.5</v>
      </c>
      <c r="AH44" s="56">
        <f t="shared" si="23"/>
        <v>18239.0208576502</v>
      </c>
      <c r="AI44" s="58"/>
    </row>
    <row r="45" s="1" customFormat="1" customHeight="1" spans="1:35">
      <c r="A45" s="53">
        <v>2535</v>
      </c>
      <c r="B45" s="14">
        <v>1.704</v>
      </c>
      <c r="C45" s="12">
        <v>1</v>
      </c>
      <c r="D45" s="12">
        <v>0</v>
      </c>
      <c r="E45" s="45">
        <f t="shared" si="16"/>
        <v>4319.64</v>
      </c>
      <c r="F45" s="54">
        <v>1.36</v>
      </c>
      <c r="G45" s="12">
        <v>1.68</v>
      </c>
      <c r="H45" s="12">
        <v>0.79</v>
      </c>
      <c r="I45" s="47">
        <f t="shared" si="17"/>
        <v>2.3272</v>
      </c>
      <c r="J45" s="55">
        <v>1</v>
      </c>
      <c r="K45" s="12">
        <v>0</v>
      </c>
      <c r="L45" s="12">
        <v>0</v>
      </c>
      <c r="M45" s="50">
        <f t="shared" si="18"/>
        <v>1</v>
      </c>
      <c r="N45" s="54">
        <v>1.125</v>
      </c>
      <c r="O45" s="52">
        <v>0.5</v>
      </c>
      <c r="P45" s="56">
        <f t="shared" si="19"/>
        <v>7690.28964912</v>
      </c>
      <c r="Q45" s="58"/>
      <c r="S45" s="53">
        <v>2535</v>
      </c>
      <c r="T45" s="14">
        <v>1.704</v>
      </c>
      <c r="U45" s="12">
        <v>1</v>
      </c>
      <c r="V45" s="12">
        <v>0</v>
      </c>
      <c r="W45" s="45">
        <f t="shared" si="20"/>
        <v>4319.64</v>
      </c>
      <c r="X45" s="54">
        <v>1.36</v>
      </c>
      <c r="Y45" s="12">
        <v>1.68</v>
      </c>
      <c r="Z45" s="12">
        <v>0.79</v>
      </c>
      <c r="AA45" s="47">
        <f t="shared" si="21"/>
        <v>2.3272</v>
      </c>
      <c r="AB45" s="55">
        <v>1</v>
      </c>
      <c r="AC45" s="12">
        <v>0</v>
      </c>
      <c r="AD45" s="12">
        <v>0</v>
      </c>
      <c r="AE45" s="50">
        <f t="shared" si="22"/>
        <v>1</v>
      </c>
      <c r="AF45" s="54">
        <v>1.125</v>
      </c>
      <c r="AG45" s="52">
        <v>0.5</v>
      </c>
      <c r="AH45" s="56">
        <f t="shared" si="23"/>
        <v>7690.28964912</v>
      </c>
      <c r="AI45" s="58"/>
    </row>
    <row r="46" s="1" customFormat="1" customHeight="1" spans="1:35">
      <c r="A46" s="53">
        <v>2535</v>
      </c>
      <c r="B46" s="14">
        <v>2.14</v>
      </c>
      <c r="C46" s="12">
        <v>1</v>
      </c>
      <c r="D46" s="12">
        <v>0</v>
      </c>
      <c r="E46" s="45">
        <f t="shared" si="16"/>
        <v>5424.9</v>
      </c>
      <c r="F46" s="54">
        <v>1.36</v>
      </c>
      <c r="G46" s="12">
        <v>1.68</v>
      </c>
      <c r="H46" s="12">
        <v>0.79</v>
      </c>
      <c r="I46" s="47">
        <f t="shared" si="17"/>
        <v>2.3272</v>
      </c>
      <c r="J46" s="55">
        <v>1.5</v>
      </c>
      <c r="K46" s="12">
        <v>370</v>
      </c>
      <c r="L46" s="12">
        <v>0</v>
      </c>
      <c r="M46" s="50">
        <f t="shared" si="18"/>
        <v>1.58112994350282</v>
      </c>
      <c r="N46" s="54">
        <v>1.125</v>
      </c>
      <c r="O46" s="52">
        <v>0.5</v>
      </c>
      <c r="P46" s="56">
        <f t="shared" si="19"/>
        <v>22905.8125794433</v>
      </c>
      <c r="Q46" s="58"/>
      <c r="S46" s="53">
        <v>2535</v>
      </c>
      <c r="T46" s="14">
        <v>2.14</v>
      </c>
      <c r="U46" s="12">
        <v>1</v>
      </c>
      <c r="V46" s="12">
        <v>0</v>
      </c>
      <c r="W46" s="45">
        <f t="shared" si="20"/>
        <v>5424.9</v>
      </c>
      <c r="X46" s="54">
        <v>1.36</v>
      </c>
      <c r="Y46" s="12">
        <v>1.68</v>
      </c>
      <c r="Z46" s="12">
        <v>0.79</v>
      </c>
      <c r="AA46" s="47">
        <f t="shared" si="21"/>
        <v>2.3272</v>
      </c>
      <c r="AB46" s="55">
        <v>1.5</v>
      </c>
      <c r="AC46" s="12">
        <v>370</v>
      </c>
      <c r="AD46" s="12">
        <v>0</v>
      </c>
      <c r="AE46" s="50">
        <f t="shared" si="22"/>
        <v>1.58112994350282</v>
      </c>
      <c r="AF46" s="54">
        <v>1.125</v>
      </c>
      <c r="AG46" s="52">
        <v>0.5</v>
      </c>
      <c r="AH46" s="56">
        <f t="shared" si="23"/>
        <v>22905.8125794433</v>
      </c>
      <c r="AI46" s="58"/>
    </row>
    <row r="47" s="1" customFormat="1" customHeight="1" spans="1:35">
      <c r="A47" s="53">
        <v>2535</v>
      </c>
      <c r="B47" s="14">
        <v>1.73</v>
      </c>
      <c r="C47" s="12">
        <v>1</v>
      </c>
      <c r="D47" s="12">
        <v>0</v>
      </c>
      <c r="E47" s="45">
        <f t="shared" si="16"/>
        <v>4385.55</v>
      </c>
      <c r="F47" s="54">
        <v>1.36</v>
      </c>
      <c r="G47" s="12">
        <v>1.68</v>
      </c>
      <c r="H47" s="12">
        <v>0.79</v>
      </c>
      <c r="I47" s="47">
        <f t="shared" si="17"/>
        <v>2.3272</v>
      </c>
      <c r="J47" s="55">
        <v>1</v>
      </c>
      <c r="K47" s="12">
        <v>0</v>
      </c>
      <c r="L47" s="12">
        <v>0</v>
      </c>
      <c r="M47" s="50">
        <f t="shared" si="18"/>
        <v>1</v>
      </c>
      <c r="N47" s="54">
        <v>1.125</v>
      </c>
      <c r="O47" s="52">
        <v>0.5</v>
      </c>
      <c r="P47" s="56">
        <f t="shared" si="19"/>
        <v>7807.6297494</v>
      </c>
      <c r="Q47" s="58"/>
      <c r="S47" s="53">
        <v>2535</v>
      </c>
      <c r="T47" s="14">
        <v>1.73</v>
      </c>
      <c r="U47" s="12">
        <v>1</v>
      </c>
      <c r="V47" s="12">
        <v>0</v>
      </c>
      <c r="W47" s="45">
        <f t="shared" si="20"/>
        <v>4385.55</v>
      </c>
      <c r="X47" s="54">
        <v>1.36</v>
      </c>
      <c r="Y47" s="12">
        <v>1.68</v>
      </c>
      <c r="Z47" s="12">
        <v>0.79</v>
      </c>
      <c r="AA47" s="47">
        <f t="shared" si="21"/>
        <v>2.3272</v>
      </c>
      <c r="AB47" s="55">
        <v>1</v>
      </c>
      <c r="AC47" s="12">
        <v>0</v>
      </c>
      <c r="AD47" s="12">
        <v>0</v>
      </c>
      <c r="AE47" s="50">
        <f t="shared" si="22"/>
        <v>1</v>
      </c>
      <c r="AF47" s="54">
        <v>1.125</v>
      </c>
      <c r="AG47" s="52">
        <v>0.5</v>
      </c>
      <c r="AH47" s="56">
        <f t="shared" si="23"/>
        <v>7807.6297494</v>
      </c>
      <c r="AI47" s="58"/>
    </row>
    <row r="48" s="1" customFormat="1" customHeight="1" spans="1:35">
      <c r="A48" s="53">
        <v>2535</v>
      </c>
      <c r="B48" s="14">
        <v>2.01</v>
      </c>
      <c r="C48" s="12">
        <v>1</v>
      </c>
      <c r="D48" s="12">
        <v>0</v>
      </c>
      <c r="E48" s="45">
        <f t="shared" si="16"/>
        <v>5095.35</v>
      </c>
      <c r="F48" s="54">
        <v>1.36</v>
      </c>
      <c r="G48" s="12">
        <v>1.68</v>
      </c>
      <c r="H48" s="12">
        <v>0.79</v>
      </c>
      <c r="I48" s="47">
        <f t="shared" si="17"/>
        <v>2.3272</v>
      </c>
      <c r="J48" s="55">
        <v>1</v>
      </c>
      <c r="K48" s="12">
        <v>0</v>
      </c>
      <c r="L48" s="12">
        <v>0</v>
      </c>
      <c r="M48" s="50">
        <f t="shared" si="18"/>
        <v>1</v>
      </c>
      <c r="N48" s="54">
        <v>1.125</v>
      </c>
      <c r="O48" s="52">
        <v>0.5</v>
      </c>
      <c r="P48" s="56">
        <f t="shared" si="19"/>
        <v>9071.2923678</v>
      </c>
      <c r="Q48" s="58"/>
      <c r="S48" s="53">
        <v>2535</v>
      </c>
      <c r="T48" s="14">
        <v>2.01</v>
      </c>
      <c r="U48" s="12">
        <v>1</v>
      </c>
      <c r="V48" s="12">
        <v>0</v>
      </c>
      <c r="W48" s="45">
        <f t="shared" si="20"/>
        <v>5095.35</v>
      </c>
      <c r="X48" s="54">
        <v>1.36</v>
      </c>
      <c r="Y48" s="12">
        <v>1.68</v>
      </c>
      <c r="Z48" s="12">
        <v>0.79</v>
      </c>
      <c r="AA48" s="47">
        <f t="shared" si="21"/>
        <v>2.3272</v>
      </c>
      <c r="AB48" s="55">
        <v>1</v>
      </c>
      <c r="AC48" s="12">
        <v>0</v>
      </c>
      <c r="AD48" s="12">
        <v>0</v>
      </c>
      <c r="AE48" s="50">
        <f t="shared" si="22"/>
        <v>1</v>
      </c>
      <c r="AF48" s="54">
        <v>1.125</v>
      </c>
      <c r="AG48" s="52">
        <v>0.5</v>
      </c>
      <c r="AH48" s="56">
        <f t="shared" si="23"/>
        <v>9071.2923678</v>
      </c>
      <c r="AI48" s="58"/>
    </row>
    <row r="49" s="1" customFormat="1" customHeight="1" spans="1:35">
      <c r="A49" s="53">
        <v>2535</v>
      </c>
      <c r="B49" s="14">
        <v>1.9</v>
      </c>
      <c r="C49" s="12">
        <v>1</v>
      </c>
      <c r="D49" s="12">
        <v>0</v>
      </c>
      <c r="E49" s="45">
        <f t="shared" si="16"/>
        <v>4816.5</v>
      </c>
      <c r="F49" s="54">
        <v>1.36</v>
      </c>
      <c r="G49" s="12">
        <v>1.68</v>
      </c>
      <c r="H49" s="12">
        <v>0.79</v>
      </c>
      <c r="I49" s="47">
        <f t="shared" si="17"/>
        <v>2.3272</v>
      </c>
      <c r="J49" s="55">
        <v>1.5</v>
      </c>
      <c r="K49" s="12">
        <v>370</v>
      </c>
      <c r="L49" s="12">
        <v>0</v>
      </c>
      <c r="M49" s="50">
        <f t="shared" si="18"/>
        <v>1.58112994350282</v>
      </c>
      <c r="N49" s="54">
        <v>1.125</v>
      </c>
      <c r="O49" s="52">
        <v>0.5</v>
      </c>
      <c r="P49" s="56">
        <f t="shared" si="19"/>
        <v>20336.9364023095</v>
      </c>
      <c r="Q49" s="58"/>
      <c r="S49" s="53">
        <v>2535</v>
      </c>
      <c r="T49" s="14">
        <v>1.9</v>
      </c>
      <c r="U49" s="12">
        <v>1</v>
      </c>
      <c r="V49" s="12">
        <v>0</v>
      </c>
      <c r="W49" s="45">
        <f t="shared" si="20"/>
        <v>4816.5</v>
      </c>
      <c r="X49" s="54">
        <v>1.36</v>
      </c>
      <c r="Y49" s="12">
        <v>1.68</v>
      </c>
      <c r="Z49" s="12">
        <v>0.79</v>
      </c>
      <c r="AA49" s="47">
        <f t="shared" si="21"/>
        <v>2.3272</v>
      </c>
      <c r="AB49" s="55">
        <v>1.5</v>
      </c>
      <c r="AC49" s="12">
        <v>370</v>
      </c>
      <c r="AD49" s="12">
        <v>0</v>
      </c>
      <c r="AE49" s="50">
        <f t="shared" si="22"/>
        <v>1.58112994350282</v>
      </c>
      <c r="AF49" s="54">
        <v>1.125</v>
      </c>
      <c r="AG49" s="52">
        <v>0.5</v>
      </c>
      <c r="AH49" s="56">
        <f t="shared" si="23"/>
        <v>20336.9364023095</v>
      </c>
      <c r="AI49" s="58"/>
    </row>
    <row r="50" s="1" customFormat="1" customHeight="1" spans="1:35">
      <c r="A50" s="53">
        <v>2535</v>
      </c>
      <c r="B50" s="14">
        <v>0</v>
      </c>
      <c r="C50" s="12">
        <v>1</v>
      </c>
      <c r="D50" s="12">
        <v>0</v>
      </c>
      <c r="E50" s="45">
        <f t="shared" si="16"/>
        <v>0</v>
      </c>
      <c r="F50" s="54">
        <v>1</v>
      </c>
      <c r="G50" s="12">
        <v>1.68</v>
      </c>
      <c r="H50" s="12">
        <v>0.79</v>
      </c>
      <c r="I50" s="47">
        <f t="shared" si="17"/>
        <v>2.3272</v>
      </c>
      <c r="J50" s="55">
        <v>1</v>
      </c>
      <c r="K50" s="12">
        <v>0</v>
      </c>
      <c r="L50" s="12">
        <v>0</v>
      </c>
      <c r="M50" s="50">
        <f t="shared" si="18"/>
        <v>1</v>
      </c>
      <c r="N50" s="54">
        <v>1.125</v>
      </c>
      <c r="O50" s="52">
        <v>0.5</v>
      </c>
      <c r="P50" s="56">
        <f t="shared" si="19"/>
        <v>0</v>
      </c>
      <c r="Q50" s="58"/>
      <c r="S50" s="53">
        <v>2535</v>
      </c>
      <c r="T50" s="14">
        <v>0</v>
      </c>
      <c r="U50" s="12">
        <v>1</v>
      </c>
      <c r="V50" s="12">
        <v>0</v>
      </c>
      <c r="W50" s="45">
        <f t="shared" si="20"/>
        <v>0</v>
      </c>
      <c r="X50" s="54">
        <v>1</v>
      </c>
      <c r="Y50" s="12">
        <v>1.68</v>
      </c>
      <c r="Z50" s="12">
        <v>0.79</v>
      </c>
      <c r="AA50" s="47">
        <f t="shared" si="21"/>
        <v>2.3272</v>
      </c>
      <c r="AB50" s="55">
        <v>1</v>
      </c>
      <c r="AC50" s="12">
        <v>0</v>
      </c>
      <c r="AD50" s="12">
        <v>0</v>
      </c>
      <c r="AE50" s="50">
        <f t="shared" si="22"/>
        <v>1</v>
      </c>
      <c r="AF50" s="54">
        <v>1.125</v>
      </c>
      <c r="AG50" s="52">
        <v>0.5</v>
      </c>
      <c r="AH50" s="56">
        <f t="shared" si="23"/>
        <v>0</v>
      </c>
      <c r="AI50" s="58"/>
    </row>
    <row r="51" s="1" customFormat="1" customHeight="1" spans="1:35">
      <c r="A51" s="59" t="s">
        <v>25</v>
      </c>
      <c r="B51" s="60"/>
      <c r="C51" s="60"/>
      <c r="D51" s="60"/>
      <c r="E51" s="60"/>
      <c r="F51" s="60"/>
      <c r="G51" s="61"/>
      <c r="H51" s="62">
        <f>SUM(P28:P50)</f>
        <v>390720.380060273</v>
      </c>
      <c r="I51" s="63"/>
      <c r="J51" s="63"/>
      <c r="K51" s="63"/>
      <c r="L51" s="63"/>
      <c r="M51" s="63"/>
      <c r="N51" s="63"/>
      <c r="O51" s="63"/>
      <c r="P51" s="63"/>
      <c r="Q51" s="64"/>
      <c r="S51" s="59" t="s">
        <v>25</v>
      </c>
      <c r="T51" s="60"/>
      <c r="U51" s="60"/>
      <c r="V51" s="60"/>
      <c r="W51" s="60"/>
      <c r="X51" s="60"/>
      <c r="Y51" s="61"/>
      <c r="Z51" s="62">
        <f>SUM(AH28:AH50)</f>
        <v>390720.380060273</v>
      </c>
      <c r="AA51" s="63"/>
      <c r="AB51" s="63"/>
      <c r="AC51" s="63"/>
      <c r="AD51" s="63"/>
      <c r="AE51" s="63"/>
      <c r="AF51" s="63"/>
      <c r="AG51" s="63"/>
      <c r="AH51" s="63"/>
      <c r="AI51" s="64"/>
    </row>
    <row r="52" s="1" customFormat="1" customHeight="1" spans="1:35">
      <c r="A52" s="65"/>
      <c r="B52" s="66"/>
      <c r="C52" s="66"/>
      <c r="D52" s="66"/>
      <c r="E52" s="66"/>
      <c r="F52" s="66"/>
      <c r="G52" s="67"/>
      <c r="H52" s="68"/>
      <c r="I52" s="69"/>
      <c r="J52" s="69"/>
      <c r="K52" s="69"/>
      <c r="L52" s="69"/>
      <c r="M52" s="69"/>
      <c r="N52" s="69"/>
      <c r="O52" s="69"/>
      <c r="P52" s="69"/>
      <c r="Q52" s="70"/>
      <c r="S52" s="65"/>
      <c r="T52" s="66"/>
      <c r="U52" s="66"/>
      <c r="V52" s="66"/>
      <c r="W52" s="66"/>
      <c r="X52" s="66"/>
      <c r="Y52" s="67"/>
      <c r="Z52" s="68"/>
      <c r="AA52" s="69"/>
      <c r="AB52" s="69"/>
      <c r="AC52" s="69"/>
      <c r="AD52" s="69"/>
      <c r="AE52" s="69"/>
      <c r="AF52" s="69"/>
      <c r="AG52" s="69"/>
      <c r="AH52" s="69"/>
      <c r="AI52" s="70"/>
    </row>
    <row r="53" s="1" customFormat="1" customHeight="1" spans="1:35">
      <c r="D53" s="3" t="s">
        <v>42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V53" s="3" t="s">
        <v>42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="1" customFormat="1" customHeight="1" spans="1:35">
      <c r="D54" s="71" t="s">
        <v>43</v>
      </c>
      <c r="E54" s="14" t="s">
        <v>3</v>
      </c>
      <c r="F54" s="14"/>
      <c r="G54" s="14"/>
      <c r="H54" s="14"/>
      <c r="I54" s="7" t="s">
        <v>18</v>
      </c>
      <c r="J54" s="7"/>
      <c r="K54" s="7"/>
      <c r="L54" s="8" t="s">
        <v>5</v>
      </c>
      <c r="M54" s="8"/>
      <c r="N54" s="8"/>
      <c r="O54" s="9" t="s">
        <v>32</v>
      </c>
      <c r="P54" s="72" t="s">
        <v>7</v>
      </c>
      <c r="Q54" s="12" t="s">
        <v>44</v>
      </c>
      <c r="V54" s="71" t="s">
        <v>43</v>
      </c>
      <c r="W54" s="14" t="s">
        <v>3</v>
      </c>
      <c r="X54" s="14"/>
      <c r="Y54" s="14"/>
      <c r="Z54" s="14"/>
      <c r="AA54" s="7" t="s">
        <v>18</v>
      </c>
      <c r="AB54" s="7"/>
      <c r="AC54" s="7"/>
      <c r="AD54" s="8" t="s">
        <v>5</v>
      </c>
      <c r="AE54" s="8"/>
      <c r="AF54" s="8"/>
      <c r="AG54" s="9" t="s">
        <v>32</v>
      </c>
      <c r="AH54" s="72" t="s">
        <v>7</v>
      </c>
      <c r="AI54" s="12" t="s">
        <v>44</v>
      </c>
    </row>
    <row r="55" s="1" customFormat="1" customHeight="1" spans="1:35">
      <c r="D55" s="73"/>
      <c r="E55" s="12" t="s">
        <v>45</v>
      </c>
      <c r="F55" s="12" t="s">
        <v>46</v>
      </c>
      <c r="G55" s="12" t="s">
        <v>14</v>
      </c>
      <c r="H55" s="14" t="s">
        <v>3</v>
      </c>
      <c r="I55" s="12" t="s">
        <v>16</v>
      </c>
      <c r="J55" s="12" t="s">
        <v>17</v>
      </c>
      <c r="K55" s="7" t="s">
        <v>18</v>
      </c>
      <c r="L55" s="12" t="s">
        <v>19</v>
      </c>
      <c r="M55" s="12" t="s">
        <v>20</v>
      </c>
      <c r="N55" s="8" t="s">
        <v>21</v>
      </c>
      <c r="O55" s="9" t="s">
        <v>22</v>
      </c>
      <c r="P55" s="72"/>
      <c r="Q55" s="12"/>
      <c r="V55" s="73"/>
      <c r="W55" s="12" t="s">
        <v>45</v>
      </c>
      <c r="X55" s="12" t="s">
        <v>46</v>
      </c>
      <c r="Y55" s="12" t="s">
        <v>14</v>
      </c>
      <c r="Z55" s="14" t="s">
        <v>3</v>
      </c>
      <c r="AA55" s="12" t="s">
        <v>16</v>
      </c>
      <c r="AB55" s="12" t="s">
        <v>17</v>
      </c>
      <c r="AC55" s="7" t="s">
        <v>18</v>
      </c>
      <c r="AD55" s="12" t="s">
        <v>19</v>
      </c>
      <c r="AE55" s="12" t="s">
        <v>20</v>
      </c>
      <c r="AF55" s="8" t="s">
        <v>21</v>
      </c>
      <c r="AG55" s="9" t="s">
        <v>22</v>
      </c>
      <c r="AH55" s="72"/>
      <c r="AI55" s="12"/>
    </row>
    <row r="56" s="1" customFormat="1" customHeight="1" spans="1:35">
      <c r="D56" s="12">
        <f>_xlfn.RANK.EQ(P56,P56:P59,0)</f>
        <v>2</v>
      </c>
      <c r="E56" s="12">
        <v>1446.85</v>
      </c>
      <c r="F56" s="12">
        <v>1.8</v>
      </c>
      <c r="G56" s="13">
        <v>1.21</v>
      </c>
      <c r="H56" s="14">
        <f t="shared" ref="H56:H59" si="24">E56*F56*G56</f>
        <v>3151.2393</v>
      </c>
      <c r="I56" s="12">
        <v>718</v>
      </c>
      <c r="J56" s="12">
        <v>0.83</v>
      </c>
      <c r="K56" s="74">
        <f t="shared" ref="K56:K59" si="25">1+6*I56/(I56+2000)+J56</f>
        <v>3.41498896247241</v>
      </c>
      <c r="L56" s="12">
        <v>0.96</v>
      </c>
      <c r="M56" s="12">
        <v>1.91</v>
      </c>
      <c r="N56" s="8">
        <f t="shared" ref="N56:N59" si="26">1+L56*M56</f>
        <v>2.8336</v>
      </c>
      <c r="O56" s="9">
        <v>1.325</v>
      </c>
      <c r="P56" s="18">
        <f t="shared" ref="P56:P59" si="27">H56*K56*O56*N56</f>
        <v>40404.0695959076</v>
      </c>
      <c r="Q56" s="12">
        <f t="shared" ref="Q56:Q59" si="28">IF(D56=1,1,(IF(D56=2,2,12)))</f>
        <v>2</v>
      </c>
      <c r="V56" s="12">
        <f>_xlfn.RANK.EQ(AH56,AH56:AH59,0)</f>
        <v>2</v>
      </c>
      <c r="W56" s="12">
        <v>1446.85</v>
      </c>
      <c r="X56" s="12">
        <v>1.8</v>
      </c>
      <c r="Y56" s="13">
        <v>1.21</v>
      </c>
      <c r="Z56" s="14">
        <f t="shared" ref="Z56:Z59" si="29">W56*X56*Y56</f>
        <v>3151.2393</v>
      </c>
      <c r="AA56" s="12">
        <v>726</v>
      </c>
      <c r="AB56" s="12">
        <v>1.73</v>
      </c>
      <c r="AC56" s="74">
        <f t="shared" ref="AC56:AC59" si="30">1+6*AA56/(AA56+2000)+AB56</f>
        <v>4.32794570799707</v>
      </c>
      <c r="AD56" s="12">
        <v>0.96</v>
      </c>
      <c r="AE56" s="12">
        <v>1.91</v>
      </c>
      <c r="AF56" s="8">
        <f t="shared" ref="AF56:AF59" si="31">1+AD56*AE56</f>
        <v>2.8336</v>
      </c>
      <c r="AG56" s="9">
        <v>1.325</v>
      </c>
      <c r="AH56" s="18">
        <f t="shared" ref="AH56:AH59" si="32">Z56*AC56*AG56*AF56</f>
        <v>51205.617796967</v>
      </c>
      <c r="AI56" s="12">
        <f t="shared" ref="AI56:AI59" si="33">IF(V56=1,1,(IF(V56=2,2,12)))</f>
        <v>2</v>
      </c>
    </row>
    <row r="57" s="1" customFormat="1" customHeight="1" spans="1:35">
      <c r="D57" s="12">
        <f>_xlfn.RANK.EQ(P57,P56:P59,0)</f>
        <v>1</v>
      </c>
      <c r="E57" s="12">
        <v>1446.85</v>
      </c>
      <c r="F57" s="12">
        <v>1.8</v>
      </c>
      <c r="G57" s="13">
        <v>1.21</v>
      </c>
      <c r="H57" s="14">
        <f t="shared" si="24"/>
        <v>3151.2393</v>
      </c>
      <c r="I57" s="12">
        <v>518</v>
      </c>
      <c r="J57" s="12">
        <v>1.43</v>
      </c>
      <c r="K57" s="74">
        <f t="shared" si="25"/>
        <v>3.66431294678316</v>
      </c>
      <c r="L57" s="12">
        <v>0.94</v>
      </c>
      <c r="M57" s="12">
        <v>2.05</v>
      </c>
      <c r="N57" s="8">
        <f t="shared" si="26"/>
        <v>2.927</v>
      </c>
      <c r="O57" s="9">
        <v>1.325</v>
      </c>
      <c r="P57" s="18">
        <f t="shared" si="27"/>
        <v>44782.9338317441</v>
      </c>
      <c r="Q57" s="12">
        <f t="shared" si="28"/>
        <v>1</v>
      </c>
      <c r="V57" s="12">
        <f>_xlfn.RANK.EQ(AH57,AH56:AH59,0)</f>
        <v>1</v>
      </c>
      <c r="W57" s="12">
        <v>1446.85</v>
      </c>
      <c r="X57" s="12">
        <v>1.8</v>
      </c>
      <c r="Y57" s="13">
        <v>1.21</v>
      </c>
      <c r="Z57" s="14">
        <f t="shared" si="29"/>
        <v>3151.2393</v>
      </c>
      <c r="AA57" s="12">
        <v>526</v>
      </c>
      <c r="AB57" s="12">
        <v>2.33</v>
      </c>
      <c r="AC57" s="74">
        <f t="shared" si="30"/>
        <v>4.57940617577197</v>
      </c>
      <c r="AD57" s="12">
        <v>0.95</v>
      </c>
      <c r="AE57" s="12">
        <v>2.09</v>
      </c>
      <c r="AF57" s="8">
        <f t="shared" si="31"/>
        <v>2.9855</v>
      </c>
      <c r="AG57" s="9">
        <v>1.325</v>
      </c>
      <c r="AH57" s="18">
        <f t="shared" si="32"/>
        <v>57085.1968937029</v>
      </c>
      <c r="AI57" s="12">
        <f t="shared" si="33"/>
        <v>1</v>
      </c>
    </row>
    <row r="58" s="1" customFormat="1" customHeight="1" spans="1:35">
      <c r="D58" s="12">
        <f>_xlfn.RANK.EQ(P58,P56:P59,0)</f>
        <v>3</v>
      </c>
      <c r="E58" s="12">
        <v>0</v>
      </c>
      <c r="F58" s="12">
        <v>1.8</v>
      </c>
      <c r="G58" s="13">
        <v>1.21</v>
      </c>
      <c r="H58" s="14">
        <f t="shared" si="24"/>
        <v>0</v>
      </c>
      <c r="I58" s="12">
        <v>0</v>
      </c>
      <c r="J58" s="12">
        <v>0</v>
      </c>
      <c r="K58" s="74">
        <f t="shared" si="25"/>
        <v>1</v>
      </c>
      <c r="L58" s="12">
        <v>0</v>
      </c>
      <c r="M58" s="12">
        <v>0</v>
      </c>
      <c r="N58" s="8">
        <f t="shared" si="26"/>
        <v>1</v>
      </c>
      <c r="O58" s="9">
        <v>1</v>
      </c>
      <c r="P58" s="18">
        <f t="shared" si="27"/>
        <v>0</v>
      </c>
      <c r="Q58" s="12">
        <f t="shared" si="28"/>
        <v>12</v>
      </c>
      <c r="V58" s="12">
        <f>_xlfn.RANK.EQ(AH58,AH56:AH59,0)</f>
        <v>3</v>
      </c>
      <c r="W58" s="12">
        <v>0</v>
      </c>
      <c r="X58" s="12">
        <v>1.8</v>
      </c>
      <c r="Y58" s="13">
        <v>1.21</v>
      </c>
      <c r="Z58" s="14">
        <f t="shared" si="29"/>
        <v>0</v>
      </c>
      <c r="AA58" s="12">
        <v>0</v>
      </c>
      <c r="AB58" s="12">
        <v>0</v>
      </c>
      <c r="AC58" s="74">
        <f t="shared" si="30"/>
        <v>1</v>
      </c>
      <c r="AD58" s="12">
        <v>0</v>
      </c>
      <c r="AE58" s="12">
        <v>0</v>
      </c>
      <c r="AF58" s="8">
        <f t="shared" si="31"/>
        <v>1</v>
      </c>
      <c r="AG58" s="9">
        <v>1</v>
      </c>
      <c r="AH58" s="18">
        <f t="shared" si="32"/>
        <v>0</v>
      </c>
      <c r="AI58" s="12">
        <f t="shared" si="33"/>
        <v>12</v>
      </c>
    </row>
    <row r="59" s="1" customFormat="1" customHeight="1" spans="1:35">
      <c r="D59" s="12">
        <f>_xlfn.RANK.EQ(P59,P56:P59,0)</f>
        <v>3</v>
      </c>
      <c r="E59" s="12">
        <v>0</v>
      </c>
      <c r="F59" s="12">
        <v>1.8</v>
      </c>
      <c r="G59" s="13">
        <v>1.21</v>
      </c>
      <c r="H59" s="14">
        <f t="shared" si="24"/>
        <v>0</v>
      </c>
      <c r="I59" s="12">
        <v>0</v>
      </c>
      <c r="J59" s="12">
        <v>0</v>
      </c>
      <c r="K59" s="74">
        <f t="shared" si="25"/>
        <v>1</v>
      </c>
      <c r="L59" s="71">
        <v>0</v>
      </c>
      <c r="M59" s="71">
        <v>0</v>
      </c>
      <c r="N59" s="8">
        <f t="shared" si="26"/>
        <v>1</v>
      </c>
      <c r="O59" s="9">
        <v>1</v>
      </c>
      <c r="P59" s="18">
        <f t="shared" si="27"/>
        <v>0</v>
      </c>
      <c r="Q59" s="71">
        <f t="shared" si="28"/>
        <v>12</v>
      </c>
      <c r="V59" s="12">
        <f>_xlfn.RANK.EQ(AH59,AH56:AH59,0)</f>
        <v>3</v>
      </c>
      <c r="W59" s="12">
        <v>0</v>
      </c>
      <c r="X59" s="12">
        <v>1.8</v>
      </c>
      <c r="Y59" s="13">
        <v>1.21</v>
      </c>
      <c r="Z59" s="14">
        <f t="shared" si="29"/>
        <v>0</v>
      </c>
      <c r="AA59" s="12">
        <v>0</v>
      </c>
      <c r="AB59" s="12">
        <v>0</v>
      </c>
      <c r="AC59" s="74">
        <f t="shared" si="30"/>
        <v>1</v>
      </c>
      <c r="AD59" s="71">
        <v>0</v>
      </c>
      <c r="AE59" s="71">
        <v>0</v>
      </c>
      <c r="AF59" s="8">
        <f t="shared" si="31"/>
        <v>1</v>
      </c>
      <c r="AG59" s="9">
        <v>1</v>
      </c>
      <c r="AH59" s="18">
        <f t="shared" si="32"/>
        <v>0</v>
      </c>
      <c r="AI59" s="71">
        <f t="shared" si="33"/>
        <v>12</v>
      </c>
    </row>
    <row r="60" s="1" customFormat="1" customHeight="1" spans="1:35">
      <c r="D60" s="75" t="s">
        <v>47</v>
      </c>
      <c r="E60" s="76">
        <f>LARGE(P56:P59,1)/1</f>
        <v>44782.9338317441</v>
      </c>
      <c r="F60" s="75" t="s">
        <v>48</v>
      </c>
      <c r="G60" s="76">
        <f>LARGE(P56:P59,2)/2</f>
        <v>20202.0347979538</v>
      </c>
      <c r="H60" s="75" t="s">
        <v>49</v>
      </c>
      <c r="I60" s="76">
        <f>LARGE(P56:P59,3)/12</f>
        <v>0</v>
      </c>
      <c r="J60" s="75" t="s">
        <v>50</v>
      </c>
      <c r="K60" s="77">
        <f>LARGE(P56:P59,4)/12</f>
        <v>0</v>
      </c>
      <c r="L60" s="78" t="s">
        <v>51</v>
      </c>
      <c r="M60" s="79">
        <f>E60+G60+I60+K60</f>
        <v>64984.9686296978</v>
      </c>
      <c r="N60" s="78" t="s">
        <v>52</v>
      </c>
      <c r="O60" s="78">
        <v>12</v>
      </c>
      <c r="P60" s="78" t="s">
        <v>53</v>
      </c>
      <c r="Q60" s="79">
        <f>M60*O60</f>
        <v>779819.623556374</v>
      </c>
      <c r="V60" s="75" t="s">
        <v>47</v>
      </c>
      <c r="W60" s="76">
        <f>LARGE(AH56:AH59,1)/1</f>
        <v>57085.1968937029</v>
      </c>
      <c r="X60" s="75" t="s">
        <v>48</v>
      </c>
      <c r="Y60" s="76">
        <f>LARGE(AH56:AH59,2)/2</f>
        <v>25602.8088984835</v>
      </c>
      <c r="Z60" s="75" t="s">
        <v>49</v>
      </c>
      <c r="AA60" s="76">
        <f>LARGE(AH56:AH59,3)/12</f>
        <v>0</v>
      </c>
      <c r="AB60" s="75" t="s">
        <v>50</v>
      </c>
      <c r="AC60" s="77">
        <f>LARGE(AH56:AH59,4)/12</f>
        <v>0</v>
      </c>
      <c r="AD60" s="78" t="s">
        <v>51</v>
      </c>
      <c r="AE60" s="79">
        <f>W60+Y60+AA60+AC60</f>
        <v>82688.0057921864</v>
      </c>
      <c r="AF60" s="78" t="s">
        <v>52</v>
      </c>
      <c r="AG60" s="78">
        <v>12</v>
      </c>
      <c r="AH60" s="78" t="s">
        <v>53</v>
      </c>
      <c r="AI60" s="79">
        <f>AE60*AG60</f>
        <v>992256.069506237</v>
      </c>
    </row>
    <row r="61" s="1" customFormat="1" customHeight="1" spans="1:35">
      <c r="D61" s="75"/>
      <c r="E61" s="76"/>
      <c r="F61" s="75"/>
      <c r="G61" s="76"/>
      <c r="H61" s="75"/>
      <c r="I61" s="76"/>
      <c r="J61" s="75"/>
      <c r="K61" s="77"/>
      <c r="L61" s="78"/>
      <c r="M61" s="79"/>
      <c r="N61" s="78"/>
      <c r="O61" s="78"/>
      <c r="P61" s="78"/>
      <c r="Q61" s="79"/>
      <c r="V61" s="75"/>
      <c r="W61" s="76"/>
      <c r="X61" s="75"/>
      <c r="Y61" s="76"/>
      <c r="Z61" s="75"/>
      <c r="AA61" s="76"/>
      <c r="AB61" s="75"/>
      <c r="AC61" s="77"/>
      <c r="AD61" s="78"/>
      <c r="AE61" s="79"/>
      <c r="AF61" s="78"/>
      <c r="AG61" s="78"/>
      <c r="AH61" s="78"/>
      <c r="AI61" s="79"/>
    </row>
    <row r="62" s="1" customFormat="1" customHeight="1" spans="1:35">
      <c r="F62" s="78" t="s">
        <v>24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X62" s="78" t="s">
        <v>24</v>
      </c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="1" customFormat="1" customHeight="1" spans="1:35">
      <c r="F63" s="14" t="s">
        <v>3</v>
      </c>
      <c r="G63" s="14"/>
      <c r="H63" s="14"/>
      <c r="I63" s="14"/>
      <c r="J63" s="14"/>
      <c r="K63" s="8" t="s">
        <v>31</v>
      </c>
      <c r="L63" s="8"/>
      <c r="M63" s="8"/>
      <c r="N63" s="8"/>
      <c r="O63" s="9" t="s">
        <v>32</v>
      </c>
      <c r="P63" s="9"/>
      <c r="Q63" s="80" t="s">
        <v>7</v>
      </c>
      <c r="X63" s="14" t="s">
        <v>3</v>
      </c>
      <c r="Y63" s="14"/>
      <c r="Z63" s="14"/>
      <c r="AA63" s="14"/>
      <c r="AB63" s="14"/>
      <c r="AC63" s="8" t="s">
        <v>31</v>
      </c>
      <c r="AD63" s="8"/>
      <c r="AE63" s="8"/>
      <c r="AF63" s="8"/>
      <c r="AG63" s="9" t="s">
        <v>32</v>
      </c>
      <c r="AH63" s="9"/>
      <c r="AI63" s="80" t="s">
        <v>7</v>
      </c>
    </row>
    <row r="64" s="1" customFormat="1" customHeight="1" spans="1:35">
      <c r="F64" s="14" t="s">
        <v>34</v>
      </c>
      <c r="G64" s="14" t="s">
        <v>35</v>
      </c>
      <c r="H64" s="14" t="s">
        <v>36</v>
      </c>
      <c r="I64" s="14" t="s">
        <v>37</v>
      </c>
      <c r="J64" s="14" t="s">
        <v>3</v>
      </c>
      <c r="K64" s="8" t="s">
        <v>38</v>
      </c>
      <c r="L64" s="8" t="s">
        <v>20</v>
      </c>
      <c r="M64" s="8" t="s">
        <v>19</v>
      </c>
      <c r="N64" s="81" t="s">
        <v>21</v>
      </c>
      <c r="O64" s="9" t="s">
        <v>40</v>
      </c>
      <c r="P64" s="9" t="s">
        <v>41</v>
      </c>
      <c r="Q64" s="80"/>
      <c r="X64" s="14" t="s">
        <v>34</v>
      </c>
      <c r="Y64" s="14" t="s">
        <v>35</v>
      </c>
      <c r="Z64" s="14" t="s">
        <v>36</v>
      </c>
      <c r="AA64" s="14" t="s">
        <v>37</v>
      </c>
      <c r="AB64" s="14" t="s">
        <v>3</v>
      </c>
      <c r="AC64" s="8" t="s">
        <v>38</v>
      </c>
      <c r="AD64" s="8" t="s">
        <v>20</v>
      </c>
      <c r="AE64" s="8" t="s">
        <v>19</v>
      </c>
      <c r="AF64" s="81" t="s">
        <v>21</v>
      </c>
      <c r="AG64" s="9" t="s">
        <v>40</v>
      </c>
      <c r="AH64" s="9" t="s">
        <v>41</v>
      </c>
      <c r="AI64" s="80"/>
    </row>
    <row r="65" s="1" customFormat="1" customHeight="1" spans="6:35">
      <c r="F65" s="12">
        <v>2249</v>
      </c>
      <c r="G65" s="13">
        <v>1.728</v>
      </c>
      <c r="H65" s="12">
        <v>1</v>
      </c>
      <c r="I65" s="12">
        <v>0</v>
      </c>
      <c r="J65" s="14">
        <f t="shared" ref="J65:J75" si="34">F65*G65*H65+I65</f>
        <v>3886.272</v>
      </c>
      <c r="K65" s="12">
        <v>1</v>
      </c>
      <c r="L65" s="12">
        <v>2.05</v>
      </c>
      <c r="M65" s="12">
        <v>0.94</v>
      </c>
      <c r="N65" s="81">
        <f t="shared" ref="N65:N75" si="35">L65*M65+1</f>
        <v>2.927</v>
      </c>
      <c r="O65" s="12">
        <v>1.325</v>
      </c>
      <c r="P65" s="9">
        <v>0.5</v>
      </c>
      <c r="Q65" s="82">
        <f t="shared" ref="Q65:Q75" si="36">J65*K65*N65*O65*P65</f>
        <v>7536.0157704</v>
      </c>
      <c r="X65" s="12">
        <v>2536</v>
      </c>
      <c r="Y65" s="13">
        <v>1.728</v>
      </c>
      <c r="Z65" s="12">
        <v>1</v>
      </c>
      <c r="AA65" s="12">
        <v>0</v>
      </c>
      <c r="AB65" s="14">
        <f t="shared" ref="AB65:AB75" si="37">X65*Y65*Z65+AA65</f>
        <v>4382.208</v>
      </c>
      <c r="AC65" s="12">
        <v>1</v>
      </c>
      <c r="AD65" s="12">
        <v>2.09</v>
      </c>
      <c r="AE65" s="12">
        <v>0.95</v>
      </c>
      <c r="AF65" s="81">
        <f t="shared" ref="AF65:AF75" si="38">AD65*AE65+1</f>
        <v>2.9855</v>
      </c>
      <c r="AG65" s="12">
        <v>1.325</v>
      </c>
      <c r="AH65" s="9">
        <v>0.5</v>
      </c>
      <c r="AI65" s="82">
        <f t="shared" ref="AI65:AI75" si="39">AB65*AC65*AF65*AG65*AH65</f>
        <v>8667.5418144</v>
      </c>
    </row>
    <row r="66" s="1" customFormat="1" customHeight="1" spans="6:35">
      <c r="F66" s="12">
        <v>2249</v>
      </c>
      <c r="G66" s="13">
        <v>1.728</v>
      </c>
      <c r="H66" s="12">
        <v>1</v>
      </c>
      <c r="I66" s="12">
        <v>0</v>
      </c>
      <c r="J66" s="14">
        <f t="shared" si="34"/>
        <v>3886.272</v>
      </c>
      <c r="K66" s="12">
        <v>1</v>
      </c>
      <c r="L66" s="12">
        <v>2.05</v>
      </c>
      <c r="M66" s="12">
        <v>0.94</v>
      </c>
      <c r="N66" s="81">
        <f t="shared" si="35"/>
        <v>2.927</v>
      </c>
      <c r="O66" s="12">
        <v>1.325</v>
      </c>
      <c r="P66" s="9">
        <v>0.5</v>
      </c>
      <c r="Q66" s="82">
        <f t="shared" si="36"/>
        <v>7536.0157704</v>
      </c>
      <c r="X66" s="12">
        <v>2536</v>
      </c>
      <c r="Y66" s="13">
        <v>1.728</v>
      </c>
      <c r="Z66" s="12">
        <v>1</v>
      </c>
      <c r="AA66" s="12">
        <v>0</v>
      </c>
      <c r="AB66" s="14">
        <f t="shared" si="37"/>
        <v>4382.208</v>
      </c>
      <c r="AC66" s="12">
        <v>1</v>
      </c>
      <c r="AD66" s="12">
        <v>2.09</v>
      </c>
      <c r="AE66" s="12">
        <v>0.95</v>
      </c>
      <c r="AF66" s="81">
        <f t="shared" si="38"/>
        <v>2.9855</v>
      </c>
      <c r="AG66" s="12">
        <v>1.325</v>
      </c>
      <c r="AH66" s="9">
        <v>0.5</v>
      </c>
      <c r="AI66" s="82">
        <f t="shared" si="39"/>
        <v>8667.5418144</v>
      </c>
    </row>
    <row r="67" s="1" customFormat="1" customHeight="1" spans="6:35">
      <c r="F67" s="12">
        <v>2249</v>
      </c>
      <c r="G67" s="13">
        <v>1.728</v>
      </c>
      <c r="H67" s="12">
        <v>1</v>
      </c>
      <c r="I67" s="12">
        <v>0</v>
      </c>
      <c r="J67" s="14">
        <f t="shared" si="34"/>
        <v>3886.272</v>
      </c>
      <c r="K67" s="12">
        <v>1</v>
      </c>
      <c r="L67" s="12">
        <v>2.05</v>
      </c>
      <c r="M67" s="12">
        <v>0.94</v>
      </c>
      <c r="N67" s="81">
        <f t="shared" si="35"/>
        <v>2.927</v>
      </c>
      <c r="O67" s="12">
        <v>1.325</v>
      </c>
      <c r="P67" s="9">
        <v>0.5</v>
      </c>
      <c r="Q67" s="82">
        <f t="shared" si="36"/>
        <v>7536.0157704</v>
      </c>
      <c r="X67" s="12">
        <v>2536</v>
      </c>
      <c r="Y67" s="13">
        <v>1.728</v>
      </c>
      <c r="Z67" s="12">
        <v>1</v>
      </c>
      <c r="AA67" s="12">
        <v>0</v>
      </c>
      <c r="AB67" s="14">
        <f t="shared" si="37"/>
        <v>4382.208</v>
      </c>
      <c r="AC67" s="12">
        <v>1</v>
      </c>
      <c r="AD67" s="12">
        <v>2.09</v>
      </c>
      <c r="AE67" s="12">
        <v>0.95</v>
      </c>
      <c r="AF67" s="81">
        <f t="shared" si="38"/>
        <v>2.9855</v>
      </c>
      <c r="AG67" s="12">
        <v>1.325</v>
      </c>
      <c r="AH67" s="9">
        <v>0.5</v>
      </c>
      <c r="AI67" s="82">
        <f t="shared" si="39"/>
        <v>8667.5418144</v>
      </c>
    </row>
    <row r="68" s="1" customFormat="1" customHeight="1" spans="6:35">
      <c r="F68" s="12">
        <v>2249</v>
      </c>
      <c r="G68" s="13">
        <v>1.728</v>
      </c>
      <c r="H68" s="12">
        <v>1</v>
      </c>
      <c r="I68" s="12">
        <v>0</v>
      </c>
      <c r="J68" s="14">
        <f t="shared" si="34"/>
        <v>3886.272</v>
      </c>
      <c r="K68" s="12">
        <v>1</v>
      </c>
      <c r="L68" s="12">
        <v>2.05</v>
      </c>
      <c r="M68" s="12">
        <v>0.94</v>
      </c>
      <c r="N68" s="81">
        <f t="shared" si="35"/>
        <v>2.927</v>
      </c>
      <c r="O68" s="12">
        <v>1.325</v>
      </c>
      <c r="P68" s="9">
        <v>0.5</v>
      </c>
      <c r="Q68" s="82">
        <f t="shared" si="36"/>
        <v>7536.0157704</v>
      </c>
      <c r="X68" s="12">
        <v>2536</v>
      </c>
      <c r="Y68" s="13">
        <v>1.728</v>
      </c>
      <c r="Z68" s="12">
        <v>1</v>
      </c>
      <c r="AA68" s="12">
        <v>0</v>
      </c>
      <c r="AB68" s="14">
        <f t="shared" si="37"/>
        <v>4382.208</v>
      </c>
      <c r="AC68" s="12">
        <v>1</v>
      </c>
      <c r="AD68" s="12">
        <v>2.09</v>
      </c>
      <c r="AE68" s="12">
        <v>0.95</v>
      </c>
      <c r="AF68" s="81">
        <f t="shared" si="38"/>
        <v>2.9855</v>
      </c>
      <c r="AG68" s="12">
        <v>1.325</v>
      </c>
      <c r="AH68" s="9">
        <v>0.5</v>
      </c>
      <c r="AI68" s="82">
        <f t="shared" si="39"/>
        <v>8667.5418144</v>
      </c>
    </row>
    <row r="69" s="1" customFormat="1" customHeight="1" spans="6:35">
      <c r="F69" s="12">
        <v>2249</v>
      </c>
      <c r="G69" s="13">
        <v>1.728</v>
      </c>
      <c r="H69" s="12">
        <v>1</v>
      </c>
      <c r="I69" s="12">
        <v>0</v>
      </c>
      <c r="J69" s="14">
        <f t="shared" si="34"/>
        <v>3886.272</v>
      </c>
      <c r="K69" s="12">
        <v>1</v>
      </c>
      <c r="L69" s="12">
        <v>2.05</v>
      </c>
      <c r="M69" s="12">
        <v>0.94</v>
      </c>
      <c r="N69" s="81">
        <f t="shared" si="35"/>
        <v>2.927</v>
      </c>
      <c r="O69" s="12">
        <v>1.325</v>
      </c>
      <c r="P69" s="9">
        <v>0.5</v>
      </c>
      <c r="Q69" s="82">
        <f t="shared" si="36"/>
        <v>7536.0157704</v>
      </c>
      <c r="X69" s="12">
        <v>2536</v>
      </c>
      <c r="Y69" s="13">
        <v>1.728</v>
      </c>
      <c r="Z69" s="12">
        <v>1</v>
      </c>
      <c r="AA69" s="12">
        <v>0</v>
      </c>
      <c r="AB69" s="14">
        <f t="shared" si="37"/>
        <v>4382.208</v>
      </c>
      <c r="AC69" s="12">
        <v>1</v>
      </c>
      <c r="AD69" s="12">
        <v>2.09</v>
      </c>
      <c r="AE69" s="12">
        <v>0.95</v>
      </c>
      <c r="AF69" s="81">
        <f t="shared" si="38"/>
        <v>2.9855</v>
      </c>
      <c r="AG69" s="12">
        <v>1.325</v>
      </c>
      <c r="AH69" s="9">
        <v>0.5</v>
      </c>
      <c r="AI69" s="82">
        <f t="shared" si="39"/>
        <v>8667.5418144</v>
      </c>
    </row>
    <row r="70" s="1" customFormat="1" customHeight="1" spans="6:35">
      <c r="F70" s="12">
        <v>2249</v>
      </c>
      <c r="G70" s="13">
        <v>1.728</v>
      </c>
      <c r="H70" s="12">
        <v>1</v>
      </c>
      <c r="I70" s="12">
        <v>0</v>
      </c>
      <c r="J70" s="14">
        <f t="shared" si="34"/>
        <v>3886.272</v>
      </c>
      <c r="K70" s="12">
        <v>1</v>
      </c>
      <c r="L70" s="12">
        <v>2.05</v>
      </c>
      <c r="M70" s="12">
        <v>0.94</v>
      </c>
      <c r="N70" s="81">
        <f t="shared" si="35"/>
        <v>2.927</v>
      </c>
      <c r="O70" s="12">
        <v>1.325</v>
      </c>
      <c r="P70" s="9">
        <v>0.5</v>
      </c>
      <c r="Q70" s="82">
        <f t="shared" si="36"/>
        <v>7536.0157704</v>
      </c>
      <c r="X70" s="12">
        <v>2536</v>
      </c>
      <c r="Y70" s="13">
        <v>1.728</v>
      </c>
      <c r="Z70" s="12">
        <v>1</v>
      </c>
      <c r="AA70" s="12">
        <v>0</v>
      </c>
      <c r="AB70" s="14">
        <f t="shared" si="37"/>
        <v>4382.208</v>
      </c>
      <c r="AC70" s="12">
        <v>1</v>
      </c>
      <c r="AD70" s="12">
        <v>2.09</v>
      </c>
      <c r="AE70" s="12">
        <v>0.95</v>
      </c>
      <c r="AF70" s="81">
        <f t="shared" si="38"/>
        <v>2.9855</v>
      </c>
      <c r="AG70" s="12">
        <v>1.325</v>
      </c>
      <c r="AH70" s="9">
        <v>0.5</v>
      </c>
      <c r="AI70" s="82">
        <f t="shared" si="39"/>
        <v>8667.5418144</v>
      </c>
    </row>
    <row r="71" s="1" customFormat="1" customHeight="1" spans="6:35">
      <c r="F71" s="12">
        <v>2249</v>
      </c>
      <c r="G71" s="13">
        <v>1.728</v>
      </c>
      <c r="H71" s="12">
        <v>1</v>
      </c>
      <c r="I71" s="12">
        <v>0</v>
      </c>
      <c r="J71" s="14">
        <f t="shared" si="34"/>
        <v>3886.272</v>
      </c>
      <c r="K71" s="12">
        <v>1</v>
      </c>
      <c r="L71" s="12">
        <v>2.05</v>
      </c>
      <c r="M71" s="12">
        <v>0.94</v>
      </c>
      <c r="N71" s="81">
        <f t="shared" si="35"/>
        <v>2.927</v>
      </c>
      <c r="O71" s="12">
        <v>1.325</v>
      </c>
      <c r="P71" s="9">
        <v>0.5</v>
      </c>
      <c r="Q71" s="82">
        <f t="shared" si="36"/>
        <v>7536.0157704</v>
      </c>
      <c r="X71" s="12">
        <v>2536</v>
      </c>
      <c r="Y71" s="13">
        <v>1.728</v>
      </c>
      <c r="Z71" s="12">
        <v>1</v>
      </c>
      <c r="AA71" s="12">
        <v>0</v>
      </c>
      <c r="AB71" s="14">
        <f t="shared" si="37"/>
        <v>4382.208</v>
      </c>
      <c r="AC71" s="12">
        <v>1</v>
      </c>
      <c r="AD71" s="12">
        <v>2.09</v>
      </c>
      <c r="AE71" s="12">
        <v>0.95</v>
      </c>
      <c r="AF71" s="81">
        <f t="shared" si="38"/>
        <v>2.9855</v>
      </c>
      <c r="AG71" s="12">
        <v>1.325</v>
      </c>
      <c r="AH71" s="9">
        <v>0.5</v>
      </c>
      <c r="AI71" s="82">
        <f t="shared" si="39"/>
        <v>8667.5418144</v>
      </c>
    </row>
    <row r="72" s="1" customFormat="1" customHeight="1" spans="6:35">
      <c r="F72" s="12">
        <v>2249</v>
      </c>
      <c r="G72" s="13">
        <v>1.728</v>
      </c>
      <c r="H72" s="12">
        <v>1</v>
      </c>
      <c r="I72" s="12">
        <v>0</v>
      </c>
      <c r="J72" s="14">
        <f t="shared" si="34"/>
        <v>3886.272</v>
      </c>
      <c r="K72" s="12">
        <v>1</v>
      </c>
      <c r="L72" s="12">
        <v>2.05</v>
      </c>
      <c r="M72" s="12">
        <v>0.94</v>
      </c>
      <c r="N72" s="81">
        <f t="shared" si="35"/>
        <v>2.927</v>
      </c>
      <c r="O72" s="12">
        <v>1.325</v>
      </c>
      <c r="P72" s="9">
        <v>0.5</v>
      </c>
      <c r="Q72" s="82">
        <f t="shared" si="36"/>
        <v>7536.0157704</v>
      </c>
      <c r="X72" s="12">
        <v>2536</v>
      </c>
      <c r="Y72" s="13">
        <v>1.728</v>
      </c>
      <c r="Z72" s="12">
        <v>1</v>
      </c>
      <c r="AA72" s="12">
        <v>0</v>
      </c>
      <c r="AB72" s="14">
        <f t="shared" si="37"/>
        <v>4382.208</v>
      </c>
      <c r="AC72" s="12">
        <v>1</v>
      </c>
      <c r="AD72" s="12">
        <v>2.09</v>
      </c>
      <c r="AE72" s="12">
        <v>0.95</v>
      </c>
      <c r="AF72" s="81">
        <f t="shared" si="38"/>
        <v>2.9855</v>
      </c>
      <c r="AG72" s="12">
        <v>1.325</v>
      </c>
      <c r="AH72" s="9">
        <v>0.5</v>
      </c>
      <c r="AI72" s="82">
        <f t="shared" si="39"/>
        <v>8667.5418144</v>
      </c>
    </row>
    <row r="73" s="1" customFormat="1" customHeight="1" spans="6:35">
      <c r="F73" s="12">
        <v>2249</v>
      </c>
      <c r="G73" s="13">
        <v>1.728</v>
      </c>
      <c r="H73" s="12">
        <v>1</v>
      </c>
      <c r="I73" s="12">
        <v>0</v>
      </c>
      <c r="J73" s="14">
        <f t="shared" si="34"/>
        <v>3886.272</v>
      </c>
      <c r="K73" s="12">
        <v>1</v>
      </c>
      <c r="L73" s="12">
        <v>2.05</v>
      </c>
      <c r="M73" s="12">
        <v>0.94</v>
      </c>
      <c r="N73" s="81">
        <f t="shared" si="35"/>
        <v>2.927</v>
      </c>
      <c r="O73" s="12">
        <v>1.325</v>
      </c>
      <c r="P73" s="9">
        <v>0.5</v>
      </c>
      <c r="Q73" s="82">
        <f t="shared" si="36"/>
        <v>7536.0157704</v>
      </c>
      <c r="X73" s="12">
        <v>2536</v>
      </c>
      <c r="Y73" s="13">
        <v>1.728</v>
      </c>
      <c r="Z73" s="12">
        <v>1</v>
      </c>
      <c r="AA73" s="12">
        <v>0</v>
      </c>
      <c r="AB73" s="14">
        <f t="shared" si="37"/>
        <v>4382.208</v>
      </c>
      <c r="AC73" s="12">
        <v>1</v>
      </c>
      <c r="AD73" s="12">
        <v>2.09</v>
      </c>
      <c r="AE73" s="12">
        <v>0.95</v>
      </c>
      <c r="AF73" s="81">
        <f t="shared" si="38"/>
        <v>2.9855</v>
      </c>
      <c r="AG73" s="12">
        <v>1.325</v>
      </c>
      <c r="AH73" s="9">
        <v>0.5</v>
      </c>
      <c r="AI73" s="82">
        <f t="shared" si="39"/>
        <v>8667.5418144</v>
      </c>
    </row>
    <row r="74" s="1" customFormat="1" customHeight="1" spans="6:35">
      <c r="F74" s="12">
        <v>2249</v>
      </c>
      <c r="G74" s="13">
        <v>1.55</v>
      </c>
      <c r="H74" s="12">
        <v>1</v>
      </c>
      <c r="I74" s="12">
        <v>0</v>
      </c>
      <c r="J74" s="14">
        <f t="shared" si="34"/>
        <v>3485.95</v>
      </c>
      <c r="K74" s="12">
        <v>1</v>
      </c>
      <c r="L74" s="12">
        <v>2.05</v>
      </c>
      <c r="M74" s="12">
        <v>0.94</v>
      </c>
      <c r="N74" s="81">
        <f t="shared" si="35"/>
        <v>2.927</v>
      </c>
      <c r="O74" s="12">
        <v>1.325</v>
      </c>
      <c r="P74" s="9">
        <v>0.5</v>
      </c>
      <c r="Q74" s="82">
        <f t="shared" si="36"/>
        <v>6759.736368125</v>
      </c>
      <c r="X74" s="12">
        <v>2536</v>
      </c>
      <c r="Y74" s="13">
        <v>1.55</v>
      </c>
      <c r="Z74" s="12">
        <v>1</v>
      </c>
      <c r="AA74" s="12">
        <v>0</v>
      </c>
      <c r="AB74" s="14">
        <f t="shared" si="37"/>
        <v>3930.8</v>
      </c>
      <c r="AC74" s="12">
        <v>1</v>
      </c>
      <c r="AD74" s="12">
        <v>2.09</v>
      </c>
      <c r="AE74" s="12">
        <v>0.95</v>
      </c>
      <c r="AF74" s="81">
        <f t="shared" si="38"/>
        <v>2.9855</v>
      </c>
      <c r="AG74" s="12">
        <v>1.325</v>
      </c>
      <c r="AH74" s="9">
        <v>0.5</v>
      </c>
      <c r="AI74" s="82">
        <f t="shared" si="39"/>
        <v>7774.7047525</v>
      </c>
    </row>
    <row r="75" s="1" customFormat="1" customHeight="1" spans="6:35">
      <c r="F75" s="12">
        <v>2249</v>
      </c>
      <c r="G75" s="13">
        <v>12.18</v>
      </c>
      <c r="H75" s="12">
        <v>1</v>
      </c>
      <c r="I75" s="12">
        <v>0</v>
      </c>
      <c r="J75" s="14">
        <f t="shared" si="34"/>
        <v>27392.82</v>
      </c>
      <c r="K75" s="12">
        <v>1</v>
      </c>
      <c r="L75" s="12">
        <v>2.05</v>
      </c>
      <c r="M75" s="12">
        <v>0.94</v>
      </c>
      <c r="N75" s="81">
        <f t="shared" si="35"/>
        <v>2.927</v>
      </c>
      <c r="O75" s="12">
        <v>1.325</v>
      </c>
      <c r="P75" s="9">
        <v>0.5</v>
      </c>
      <c r="Q75" s="82">
        <f t="shared" si="36"/>
        <v>53118.44449275</v>
      </c>
      <c r="X75" s="12">
        <v>2536</v>
      </c>
      <c r="Y75" s="13">
        <v>12.18</v>
      </c>
      <c r="Z75" s="12">
        <v>1</v>
      </c>
      <c r="AA75" s="12">
        <v>0</v>
      </c>
      <c r="AB75" s="14">
        <f t="shared" si="37"/>
        <v>30888.48</v>
      </c>
      <c r="AC75" s="12">
        <v>1</v>
      </c>
      <c r="AD75" s="12">
        <v>2.09</v>
      </c>
      <c r="AE75" s="12">
        <v>0.95</v>
      </c>
      <c r="AF75" s="81">
        <f t="shared" si="38"/>
        <v>2.9855</v>
      </c>
      <c r="AG75" s="12">
        <v>1.325</v>
      </c>
      <c r="AH75" s="9">
        <v>0.5</v>
      </c>
      <c r="AI75" s="82">
        <f t="shared" si="39"/>
        <v>61094.131539</v>
      </c>
    </row>
    <row r="76" s="1" customFormat="1" customHeight="1" spans="6:35">
      <c r="F76" s="83" t="s">
        <v>24</v>
      </c>
      <c r="G76" s="84"/>
      <c r="H76" s="84"/>
      <c r="I76" s="84"/>
      <c r="J76" s="84"/>
      <c r="K76" s="84"/>
      <c r="L76" s="84"/>
      <c r="M76" s="85">
        <f>SUM(Q65:Q75)</f>
        <v>127702.322794475</v>
      </c>
      <c r="N76" s="85"/>
      <c r="O76" s="85"/>
      <c r="P76" s="85"/>
      <c r="Q76" s="85"/>
      <c r="X76" s="83" t="s">
        <v>24</v>
      </c>
      <c r="Y76" s="84"/>
      <c r="Z76" s="84"/>
      <c r="AA76" s="84"/>
      <c r="AB76" s="84"/>
      <c r="AC76" s="84"/>
      <c r="AD76" s="84"/>
      <c r="AE76" s="85">
        <f>SUM(AI65:AI75)</f>
        <v>146876.7126211</v>
      </c>
      <c r="AF76" s="85"/>
      <c r="AG76" s="85"/>
      <c r="AH76" s="85"/>
      <c r="AI76" s="85"/>
    </row>
    <row r="77" s="1" customFormat="1" customHeight="1" spans="6:35">
      <c r="F77" s="84"/>
      <c r="G77" s="84"/>
      <c r="H77" s="84"/>
      <c r="I77" s="84"/>
      <c r="J77" s="84"/>
      <c r="K77" s="84"/>
      <c r="L77" s="84"/>
      <c r="M77" s="85"/>
      <c r="N77" s="85"/>
      <c r="O77" s="85"/>
      <c r="P77" s="85"/>
      <c r="Q77" s="85"/>
      <c r="X77" s="84"/>
      <c r="Y77" s="84"/>
      <c r="Z77" s="84"/>
      <c r="AA77" s="84"/>
      <c r="AB77" s="84"/>
      <c r="AC77" s="84"/>
      <c r="AD77" s="84"/>
      <c r="AE77" s="85"/>
      <c r="AF77" s="85"/>
      <c r="AG77" s="85"/>
      <c r="AH77" s="85"/>
      <c r="AI77" s="85"/>
    </row>
    <row r="78" s="1" customFormat="1" customHeight="1" spans="6:35">
      <c r="F78" s="84"/>
      <c r="G78" s="84"/>
      <c r="H78" s="84"/>
      <c r="I78" s="84"/>
      <c r="J78" s="84"/>
      <c r="K78" s="84"/>
      <c r="L78" s="84"/>
      <c r="M78" s="85"/>
      <c r="N78" s="85"/>
      <c r="O78" s="85"/>
      <c r="P78" s="85"/>
      <c r="Q78" s="85"/>
      <c r="X78" s="84"/>
      <c r="Y78" s="84"/>
      <c r="Z78" s="84"/>
      <c r="AA78" s="84"/>
      <c r="AB78" s="84"/>
      <c r="AC78" s="84"/>
      <c r="AD78" s="84"/>
      <c r="AE78" s="85"/>
      <c r="AF78" s="85"/>
      <c r="AG78" s="85"/>
      <c r="AH78" s="85"/>
      <c r="AI78" s="85"/>
    </row>
    <row r="79" s="1" customFormat="1" customHeight="1" spans="6:35">
      <c r="F79" s="78" t="s">
        <v>23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X79" s="78" t="s">
        <v>23</v>
      </c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="1" customFormat="1" customHeight="1" spans="6:35">
      <c r="F80" s="14" t="s">
        <v>3</v>
      </c>
      <c r="G80" s="14"/>
      <c r="H80" s="14"/>
      <c r="I80" s="14"/>
      <c r="J80" s="14"/>
      <c r="K80" s="8" t="s">
        <v>31</v>
      </c>
      <c r="L80" s="8"/>
      <c r="M80" s="8"/>
      <c r="N80" s="8"/>
      <c r="O80" s="9" t="s">
        <v>32</v>
      </c>
      <c r="P80" s="9"/>
      <c r="Q80" s="80" t="s">
        <v>7</v>
      </c>
      <c r="X80" s="14" t="s">
        <v>3</v>
      </c>
      <c r="Y80" s="14"/>
      <c r="Z80" s="14"/>
      <c r="AA80" s="14"/>
      <c r="AB80" s="14"/>
      <c r="AC80" s="8" t="s">
        <v>31</v>
      </c>
      <c r="AD80" s="8"/>
      <c r="AE80" s="8"/>
      <c r="AF80" s="8"/>
      <c r="AG80" s="9" t="s">
        <v>32</v>
      </c>
      <c r="AH80" s="9"/>
      <c r="AI80" s="80" t="s">
        <v>7</v>
      </c>
    </row>
    <row r="81" s="1" customFormat="1" customHeight="1" spans="6:35">
      <c r="F81" s="14" t="s">
        <v>34</v>
      </c>
      <c r="G81" s="14" t="s">
        <v>35</v>
      </c>
      <c r="H81" s="14" t="s">
        <v>36</v>
      </c>
      <c r="I81" s="14" t="s">
        <v>37</v>
      </c>
      <c r="J81" s="14" t="s">
        <v>3</v>
      </c>
      <c r="K81" s="8" t="s">
        <v>38</v>
      </c>
      <c r="L81" s="8" t="s">
        <v>20</v>
      </c>
      <c r="M81" s="8" t="s">
        <v>19</v>
      </c>
      <c r="N81" s="81" t="s">
        <v>21</v>
      </c>
      <c r="O81" s="9" t="s">
        <v>40</v>
      </c>
      <c r="P81" s="9" t="s">
        <v>41</v>
      </c>
      <c r="Q81" s="80"/>
      <c r="X81" s="14" t="s">
        <v>34</v>
      </c>
      <c r="Y81" s="14" t="s">
        <v>35</v>
      </c>
      <c r="Z81" s="14" t="s">
        <v>36</v>
      </c>
      <c r="AA81" s="14" t="s">
        <v>37</v>
      </c>
      <c r="AB81" s="14" t="s">
        <v>3</v>
      </c>
      <c r="AC81" s="8" t="s">
        <v>38</v>
      </c>
      <c r="AD81" s="8" t="s">
        <v>20</v>
      </c>
      <c r="AE81" s="8" t="s">
        <v>19</v>
      </c>
      <c r="AF81" s="81" t="s">
        <v>21</v>
      </c>
      <c r="AG81" s="9" t="s">
        <v>40</v>
      </c>
      <c r="AH81" s="9" t="s">
        <v>41</v>
      </c>
      <c r="AI81" s="80"/>
    </row>
    <row r="82" s="1" customFormat="1" customHeight="1" spans="6:35">
      <c r="F82" s="12">
        <v>38314</v>
      </c>
      <c r="G82" s="13">
        <v>0.168</v>
      </c>
      <c r="H82" s="12">
        <v>1</v>
      </c>
      <c r="I82" s="12">
        <v>0</v>
      </c>
      <c r="J82" s="14">
        <f t="shared" ref="J82:J91" si="40">F82*G82*H82+I82</f>
        <v>6436.752</v>
      </c>
      <c r="K82" s="12">
        <v>1</v>
      </c>
      <c r="L82" s="12">
        <v>1.91</v>
      </c>
      <c r="M82" s="12">
        <v>0.96</v>
      </c>
      <c r="N82" s="81">
        <f t="shared" ref="N82:N91" si="41">L82*M82+1</f>
        <v>2.8336</v>
      </c>
      <c r="O82" s="12">
        <v>0.9</v>
      </c>
      <c r="P82" s="9">
        <v>0.5</v>
      </c>
      <c r="Q82" s="82">
        <f t="shared" ref="Q82:Q91" si="42">J82*K82*N82*O82*P82</f>
        <v>8207.63121024</v>
      </c>
      <c r="X82" s="12">
        <v>38314</v>
      </c>
      <c r="Y82" s="13">
        <v>0.168</v>
      </c>
      <c r="Z82" s="12">
        <v>1</v>
      </c>
      <c r="AA82" s="12">
        <v>0</v>
      </c>
      <c r="AB82" s="14">
        <f t="shared" ref="AB82:AB91" si="43">X82*Y82*Z82+AA82</f>
        <v>6436.752</v>
      </c>
      <c r="AC82" s="12">
        <v>1</v>
      </c>
      <c r="AD82" s="12">
        <v>1.91</v>
      </c>
      <c r="AE82" s="12">
        <v>0.96</v>
      </c>
      <c r="AF82" s="81">
        <f t="shared" ref="AF82:AF91" si="44">AD82*AE82+1</f>
        <v>2.8336</v>
      </c>
      <c r="AG82" s="12">
        <v>0.9</v>
      </c>
      <c r="AH82" s="9">
        <v>0.5</v>
      </c>
      <c r="AI82" s="82">
        <f t="shared" ref="AI82:AI91" si="45">AB82*AC82*AF82*AG82*AH82</f>
        <v>8207.63121024</v>
      </c>
    </row>
    <row r="83" s="1" customFormat="1" customHeight="1" spans="6:35">
      <c r="F83" s="12">
        <v>38314</v>
      </c>
      <c r="G83" s="13">
        <v>0.168</v>
      </c>
      <c r="H83" s="12">
        <v>1</v>
      </c>
      <c r="I83" s="12">
        <v>0</v>
      </c>
      <c r="J83" s="14">
        <f t="shared" si="40"/>
        <v>6436.752</v>
      </c>
      <c r="K83" s="12">
        <v>1</v>
      </c>
      <c r="L83" s="12">
        <v>1.91</v>
      </c>
      <c r="M83" s="12">
        <v>0.96</v>
      </c>
      <c r="N83" s="81">
        <f t="shared" si="41"/>
        <v>2.8336</v>
      </c>
      <c r="O83" s="12">
        <v>0.9</v>
      </c>
      <c r="P83" s="9">
        <v>0.5</v>
      </c>
      <c r="Q83" s="82">
        <f t="shared" si="42"/>
        <v>8207.63121024</v>
      </c>
      <c r="X83" s="12">
        <v>38314</v>
      </c>
      <c r="Y83" s="13">
        <v>0.168</v>
      </c>
      <c r="Z83" s="12">
        <v>1</v>
      </c>
      <c r="AA83" s="12">
        <v>0</v>
      </c>
      <c r="AB83" s="14">
        <f t="shared" si="43"/>
        <v>6436.752</v>
      </c>
      <c r="AC83" s="12">
        <v>1</v>
      </c>
      <c r="AD83" s="12">
        <v>1.91</v>
      </c>
      <c r="AE83" s="12">
        <v>0.96</v>
      </c>
      <c r="AF83" s="81">
        <f t="shared" si="44"/>
        <v>2.8336</v>
      </c>
      <c r="AG83" s="12">
        <v>0.9</v>
      </c>
      <c r="AH83" s="9">
        <v>0.5</v>
      </c>
      <c r="AI83" s="82">
        <f t="shared" si="45"/>
        <v>8207.63121024</v>
      </c>
    </row>
    <row r="84" s="1" customFormat="1" customHeight="1" spans="6:35">
      <c r="F84" s="12">
        <v>38314</v>
      </c>
      <c r="G84" s="13">
        <v>0.168</v>
      </c>
      <c r="H84" s="12">
        <v>1</v>
      </c>
      <c r="I84" s="12">
        <v>0</v>
      </c>
      <c r="J84" s="14">
        <f t="shared" si="40"/>
        <v>6436.752</v>
      </c>
      <c r="K84" s="12">
        <v>1</v>
      </c>
      <c r="L84" s="12">
        <v>1.91</v>
      </c>
      <c r="M84" s="12">
        <v>0.96</v>
      </c>
      <c r="N84" s="81">
        <f t="shared" si="41"/>
        <v>2.8336</v>
      </c>
      <c r="O84" s="12">
        <v>0.9</v>
      </c>
      <c r="P84" s="9">
        <v>0.5</v>
      </c>
      <c r="Q84" s="82">
        <f t="shared" si="42"/>
        <v>8207.63121024</v>
      </c>
      <c r="X84" s="12">
        <v>38314</v>
      </c>
      <c r="Y84" s="13">
        <v>0.168</v>
      </c>
      <c r="Z84" s="12">
        <v>1</v>
      </c>
      <c r="AA84" s="12">
        <v>0</v>
      </c>
      <c r="AB84" s="14">
        <f t="shared" si="43"/>
        <v>6436.752</v>
      </c>
      <c r="AC84" s="12">
        <v>1</v>
      </c>
      <c r="AD84" s="12">
        <v>1.91</v>
      </c>
      <c r="AE84" s="12">
        <v>0.96</v>
      </c>
      <c r="AF84" s="81">
        <f t="shared" si="44"/>
        <v>2.8336</v>
      </c>
      <c r="AG84" s="12">
        <v>0.9</v>
      </c>
      <c r="AH84" s="9">
        <v>0.5</v>
      </c>
      <c r="AI84" s="82">
        <f t="shared" si="45"/>
        <v>8207.63121024</v>
      </c>
    </row>
    <row r="85" s="1" customFormat="1" customHeight="1" spans="6:35">
      <c r="F85" s="12">
        <v>38314</v>
      </c>
      <c r="G85" s="13">
        <v>0.168</v>
      </c>
      <c r="H85" s="12">
        <v>1</v>
      </c>
      <c r="I85" s="12">
        <v>0</v>
      </c>
      <c r="J85" s="14">
        <f t="shared" si="40"/>
        <v>6436.752</v>
      </c>
      <c r="K85" s="12">
        <v>1</v>
      </c>
      <c r="L85" s="12">
        <v>1.91</v>
      </c>
      <c r="M85" s="12">
        <v>0.96</v>
      </c>
      <c r="N85" s="81">
        <f t="shared" si="41"/>
        <v>2.8336</v>
      </c>
      <c r="O85" s="12">
        <v>0.9</v>
      </c>
      <c r="P85" s="9">
        <v>0.5</v>
      </c>
      <c r="Q85" s="82">
        <f t="shared" si="42"/>
        <v>8207.63121024</v>
      </c>
      <c r="X85" s="12">
        <v>38314</v>
      </c>
      <c r="Y85" s="13">
        <v>0.168</v>
      </c>
      <c r="Z85" s="12">
        <v>1</v>
      </c>
      <c r="AA85" s="12">
        <v>0</v>
      </c>
      <c r="AB85" s="14">
        <f t="shared" si="43"/>
        <v>6436.752</v>
      </c>
      <c r="AC85" s="12">
        <v>1</v>
      </c>
      <c r="AD85" s="12">
        <v>1.91</v>
      </c>
      <c r="AE85" s="12">
        <v>0.96</v>
      </c>
      <c r="AF85" s="81">
        <f t="shared" si="44"/>
        <v>2.8336</v>
      </c>
      <c r="AG85" s="12">
        <v>0.9</v>
      </c>
      <c r="AH85" s="9">
        <v>0.5</v>
      </c>
      <c r="AI85" s="82">
        <f t="shared" si="45"/>
        <v>8207.63121024</v>
      </c>
    </row>
    <row r="86" s="1" customFormat="1" customHeight="1" spans="6:35">
      <c r="F86" s="12">
        <v>38314</v>
      </c>
      <c r="G86" s="13">
        <v>0.168</v>
      </c>
      <c r="H86" s="12">
        <v>1</v>
      </c>
      <c r="I86" s="12">
        <v>0</v>
      </c>
      <c r="J86" s="14">
        <f t="shared" si="40"/>
        <v>6436.752</v>
      </c>
      <c r="K86" s="12">
        <v>1</v>
      </c>
      <c r="L86" s="12">
        <v>1.91</v>
      </c>
      <c r="M86" s="12">
        <v>0.96</v>
      </c>
      <c r="N86" s="81">
        <f t="shared" si="41"/>
        <v>2.8336</v>
      </c>
      <c r="O86" s="12">
        <v>0.9</v>
      </c>
      <c r="P86" s="9">
        <v>0.5</v>
      </c>
      <c r="Q86" s="82">
        <f t="shared" si="42"/>
        <v>8207.63121024</v>
      </c>
      <c r="X86" s="12">
        <v>38314</v>
      </c>
      <c r="Y86" s="13">
        <v>0.168</v>
      </c>
      <c r="Z86" s="12">
        <v>1</v>
      </c>
      <c r="AA86" s="12">
        <v>0</v>
      </c>
      <c r="AB86" s="14">
        <f t="shared" si="43"/>
        <v>6436.752</v>
      </c>
      <c r="AC86" s="12">
        <v>1</v>
      </c>
      <c r="AD86" s="12">
        <v>1.91</v>
      </c>
      <c r="AE86" s="12">
        <v>0.96</v>
      </c>
      <c r="AF86" s="81">
        <f t="shared" si="44"/>
        <v>2.8336</v>
      </c>
      <c r="AG86" s="12">
        <v>0.9</v>
      </c>
      <c r="AH86" s="9">
        <v>0.5</v>
      </c>
      <c r="AI86" s="82">
        <f t="shared" si="45"/>
        <v>8207.63121024</v>
      </c>
    </row>
    <row r="87" s="1" customFormat="1" customHeight="1" spans="6:35">
      <c r="F87" s="12">
        <v>38314</v>
      </c>
      <c r="G87" s="13">
        <v>0.168</v>
      </c>
      <c r="H87" s="12">
        <v>1</v>
      </c>
      <c r="I87" s="12">
        <v>0</v>
      </c>
      <c r="J87" s="14">
        <f t="shared" si="40"/>
        <v>6436.752</v>
      </c>
      <c r="K87" s="12">
        <v>1</v>
      </c>
      <c r="L87" s="12">
        <v>1.91</v>
      </c>
      <c r="M87" s="12">
        <v>0.96</v>
      </c>
      <c r="N87" s="81">
        <f t="shared" si="41"/>
        <v>2.8336</v>
      </c>
      <c r="O87" s="12">
        <v>0.9</v>
      </c>
      <c r="P87" s="9">
        <v>0.5</v>
      </c>
      <c r="Q87" s="82">
        <f t="shared" si="42"/>
        <v>8207.63121024</v>
      </c>
      <c r="X87" s="12">
        <v>38314</v>
      </c>
      <c r="Y87" s="13">
        <v>0.168</v>
      </c>
      <c r="Z87" s="12">
        <v>1</v>
      </c>
      <c r="AA87" s="12">
        <v>0</v>
      </c>
      <c r="AB87" s="14">
        <f t="shared" si="43"/>
        <v>6436.752</v>
      </c>
      <c r="AC87" s="12">
        <v>1</v>
      </c>
      <c r="AD87" s="12">
        <v>1.91</v>
      </c>
      <c r="AE87" s="12">
        <v>0.96</v>
      </c>
      <c r="AF87" s="81">
        <f t="shared" si="44"/>
        <v>2.8336</v>
      </c>
      <c r="AG87" s="12">
        <v>0.9</v>
      </c>
      <c r="AH87" s="9">
        <v>0.5</v>
      </c>
      <c r="AI87" s="82">
        <f t="shared" si="45"/>
        <v>8207.63121024</v>
      </c>
    </row>
    <row r="88" s="1" customFormat="1" customHeight="1" spans="6:35">
      <c r="F88" s="12">
        <v>38314</v>
      </c>
      <c r="G88" s="13">
        <v>0.168</v>
      </c>
      <c r="H88" s="12">
        <v>1</v>
      </c>
      <c r="I88" s="12">
        <v>0</v>
      </c>
      <c r="J88" s="14">
        <f t="shared" si="40"/>
        <v>6436.752</v>
      </c>
      <c r="K88" s="12">
        <v>1</v>
      </c>
      <c r="L88" s="12">
        <v>1.91</v>
      </c>
      <c r="M88" s="12">
        <v>0.96</v>
      </c>
      <c r="N88" s="81">
        <f t="shared" si="41"/>
        <v>2.8336</v>
      </c>
      <c r="O88" s="12">
        <v>0.9</v>
      </c>
      <c r="P88" s="9">
        <v>0.5</v>
      </c>
      <c r="Q88" s="82">
        <f t="shared" si="42"/>
        <v>8207.63121024</v>
      </c>
      <c r="X88" s="12">
        <v>38314</v>
      </c>
      <c r="Y88" s="13">
        <v>0.168</v>
      </c>
      <c r="Z88" s="12">
        <v>1</v>
      </c>
      <c r="AA88" s="12">
        <v>0</v>
      </c>
      <c r="AB88" s="14">
        <f t="shared" si="43"/>
        <v>6436.752</v>
      </c>
      <c r="AC88" s="12">
        <v>1</v>
      </c>
      <c r="AD88" s="12">
        <v>1.91</v>
      </c>
      <c r="AE88" s="12">
        <v>0.96</v>
      </c>
      <c r="AF88" s="81">
        <f t="shared" si="44"/>
        <v>2.8336</v>
      </c>
      <c r="AG88" s="12">
        <v>0.9</v>
      </c>
      <c r="AH88" s="9">
        <v>0.5</v>
      </c>
      <c r="AI88" s="82">
        <f t="shared" si="45"/>
        <v>8207.63121024</v>
      </c>
    </row>
    <row r="89" s="1" customFormat="1" customHeight="1" spans="6:35">
      <c r="F89" s="12">
        <v>38314</v>
      </c>
      <c r="G89" s="13">
        <v>0.168</v>
      </c>
      <c r="H89" s="12">
        <v>1</v>
      </c>
      <c r="I89" s="12">
        <v>0</v>
      </c>
      <c r="J89" s="14">
        <f t="shared" si="40"/>
        <v>6436.752</v>
      </c>
      <c r="K89" s="12">
        <v>1</v>
      </c>
      <c r="L89" s="12">
        <v>1.91</v>
      </c>
      <c r="M89" s="12">
        <v>0.96</v>
      </c>
      <c r="N89" s="81">
        <f t="shared" si="41"/>
        <v>2.8336</v>
      </c>
      <c r="O89" s="12">
        <v>0.9</v>
      </c>
      <c r="P89" s="9">
        <v>0.5</v>
      </c>
      <c r="Q89" s="82">
        <f t="shared" si="42"/>
        <v>8207.63121024</v>
      </c>
      <c r="X89" s="12">
        <v>38314</v>
      </c>
      <c r="Y89" s="13">
        <v>0.168</v>
      </c>
      <c r="Z89" s="12">
        <v>1</v>
      </c>
      <c r="AA89" s="12">
        <v>0</v>
      </c>
      <c r="AB89" s="14">
        <f t="shared" si="43"/>
        <v>6436.752</v>
      </c>
      <c r="AC89" s="12">
        <v>1</v>
      </c>
      <c r="AD89" s="12">
        <v>1.91</v>
      </c>
      <c r="AE89" s="12">
        <v>0.96</v>
      </c>
      <c r="AF89" s="81">
        <f t="shared" si="44"/>
        <v>2.8336</v>
      </c>
      <c r="AG89" s="12">
        <v>0.9</v>
      </c>
      <c r="AH89" s="9">
        <v>0.5</v>
      </c>
      <c r="AI89" s="82">
        <f t="shared" si="45"/>
        <v>8207.63121024</v>
      </c>
    </row>
    <row r="90" s="1" customFormat="1" customHeight="1" spans="6:35">
      <c r="F90" s="12">
        <v>38314</v>
      </c>
      <c r="G90" s="13">
        <v>0.3</v>
      </c>
      <c r="H90" s="12">
        <v>1</v>
      </c>
      <c r="I90" s="12">
        <v>0</v>
      </c>
      <c r="J90" s="14">
        <f t="shared" si="40"/>
        <v>11494.2</v>
      </c>
      <c r="K90" s="12">
        <v>1</v>
      </c>
      <c r="L90" s="12">
        <v>1.91</v>
      </c>
      <c r="M90" s="12">
        <v>0.96</v>
      </c>
      <c r="N90" s="81">
        <f t="shared" si="41"/>
        <v>2.8336</v>
      </c>
      <c r="O90" s="12">
        <v>0.9</v>
      </c>
      <c r="P90" s="9">
        <v>0.5</v>
      </c>
      <c r="Q90" s="82">
        <f t="shared" si="42"/>
        <v>14656.484304</v>
      </c>
      <c r="X90" s="12">
        <v>38314</v>
      </c>
      <c r="Y90" s="13">
        <v>0.3</v>
      </c>
      <c r="Z90" s="12">
        <v>1</v>
      </c>
      <c r="AA90" s="12">
        <v>0</v>
      </c>
      <c r="AB90" s="14">
        <f t="shared" si="43"/>
        <v>11494.2</v>
      </c>
      <c r="AC90" s="12">
        <v>1</v>
      </c>
      <c r="AD90" s="12">
        <v>1.91</v>
      </c>
      <c r="AE90" s="12">
        <v>0.96</v>
      </c>
      <c r="AF90" s="81">
        <f t="shared" si="44"/>
        <v>2.8336</v>
      </c>
      <c r="AG90" s="12">
        <v>0.9</v>
      </c>
      <c r="AH90" s="9">
        <v>0.5</v>
      </c>
      <c r="AI90" s="82">
        <f t="shared" si="45"/>
        <v>14656.484304</v>
      </c>
    </row>
    <row r="91" s="1" customFormat="1" customHeight="1" spans="6:35">
      <c r="F91" s="12">
        <v>38314</v>
      </c>
      <c r="G91" s="13">
        <v>0.58</v>
      </c>
      <c r="H91" s="12">
        <v>1</v>
      </c>
      <c r="I91" s="12">
        <v>0</v>
      </c>
      <c r="J91" s="14">
        <f t="shared" si="40"/>
        <v>22222.12</v>
      </c>
      <c r="K91" s="12">
        <v>1</v>
      </c>
      <c r="L91" s="12">
        <v>1.91</v>
      </c>
      <c r="M91" s="12">
        <v>0.96</v>
      </c>
      <c r="N91" s="81">
        <f t="shared" si="41"/>
        <v>2.8336</v>
      </c>
      <c r="O91" s="12">
        <v>0.9</v>
      </c>
      <c r="P91" s="9">
        <v>0.5</v>
      </c>
      <c r="Q91" s="82">
        <f t="shared" si="42"/>
        <v>28335.8696544</v>
      </c>
      <c r="X91" s="12">
        <v>38314</v>
      </c>
      <c r="Y91" s="13">
        <v>0.58</v>
      </c>
      <c r="Z91" s="12">
        <v>1</v>
      </c>
      <c r="AA91" s="12">
        <v>0</v>
      </c>
      <c r="AB91" s="14">
        <f t="shared" si="43"/>
        <v>22222.12</v>
      </c>
      <c r="AC91" s="12">
        <v>1</v>
      </c>
      <c r="AD91" s="12">
        <v>1.91</v>
      </c>
      <c r="AE91" s="12">
        <v>0.96</v>
      </c>
      <c r="AF91" s="81">
        <f t="shared" si="44"/>
        <v>2.8336</v>
      </c>
      <c r="AG91" s="12">
        <v>0.9</v>
      </c>
      <c r="AH91" s="9">
        <v>0.5</v>
      </c>
      <c r="AI91" s="82">
        <f t="shared" si="45"/>
        <v>28335.8696544</v>
      </c>
    </row>
    <row r="92" s="1" customFormat="1" customHeight="1" spans="6:35">
      <c r="F92" s="83" t="s">
        <v>23</v>
      </c>
      <c r="G92" s="84"/>
      <c r="H92" s="84"/>
      <c r="I92" s="84"/>
      <c r="J92" s="84"/>
      <c r="K92" s="84"/>
      <c r="L92" s="84"/>
      <c r="M92" s="85">
        <f>SUM(Q82:Q91)</f>
        <v>108653.40364032</v>
      </c>
      <c r="N92" s="85"/>
      <c r="O92" s="85"/>
      <c r="P92" s="85"/>
      <c r="Q92" s="85"/>
      <c r="X92" s="83" t="s">
        <v>23</v>
      </c>
      <c r="Y92" s="84"/>
      <c r="Z92" s="84"/>
      <c r="AA92" s="84"/>
      <c r="AB92" s="84"/>
      <c r="AC92" s="84"/>
      <c r="AD92" s="84"/>
      <c r="AE92" s="85">
        <f>SUM(AI82:AI91)</f>
        <v>108653.40364032</v>
      </c>
      <c r="AF92" s="85"/>
      <c r="AG92" s="85"/>
      <c r="AH92" s="85"/>
      <c r="AI92" s="85"/>
    </row>
    <row r="93" s="1" customFormat="1" customHeight="1" spans="6:35">
      <c r="F93" s="84"/>
      <c r="G93" s="84"/>
      <c r="H93" s="84"/>
      <c r="I93" s="84"/>
      <c r="J93" s="84"/>
      <c r="K93" s="84"/>
      <c r="L93" s="84"/>
      <c r="M93" s="85"/>
      <c r="N93" s="85"/>
      <c r="O93" s="85"/>
      <c r="P93" s="85"/>
      <c r="Q93" s="85"/>
      <c r="X93" s="84"/>
      <c r="Y93" s="84"/>
      <c r="Z93" s="84"/>
      <c r="AA93" s="84"/>
      <c r="AB93" s="84"/>
      <c r="AC93" s="84"/>
      <c r="AD93" s="84"/>
      <c r="AE93" s="85"/>
      <c r="AF93" s="85"/>
      <c r="AG93" s="85"/>
      <c r="AH93" s="85"/>
      <c r="AI93" s="85"/>
    </row>
    <row r="94" s="1" customFormat="1" customHeight="1" spans="6:35">
      <c r="F94" s="84"/>
      <c r="G94" s="84"/>
      <c r="H94" s="84"/>
      <c r="I94" s="84"/>
      <c r="J94" s="84"/>
      <c r="K94" s="84"/>
      <c r="L94" s="84"/>
      <c r="M94" s="85"/>
      <c r="N94" s="85"/>
      <c r="O94" s="85"/>
      <c r="P94" s="85"/>
      <c r="Q94" s="85"/>
      <c r="X94" s="84"/>
      <c r="Y94" s="84"/>
      <c r="Z94" s="84"/>
      <c r="AA94" s="84"/>
      <c r="AB94" s="84"/>
      <c r="AC94" s="84"/>
      <c r="AD94" s="84"/>
      <c r="AE94" s="85"/>
      <c r="AF94" s="85"/>
      <c r="AG94" s="85"/>
      <c r="AH94" s="85"/>
      <c r="AI94" s="85"/>
    </row>
    <row r="97" s="1" customFormat="1" customHeight="1" spans="1:35">
      <c r="A97" s="2" t="s">
        <v>54</v>
      </c>
      <c r="B97" s="2"/>
      <c r="C97" s="2"/>
      <c r="D97" s="2"/>
      <c r="E97" s="3" t="s">
        <v>1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S97" s="2" t="s">
        <v>55</v>
      </c>
      <c r="T97" s="2"/>
      <c r="U97" s="2"/>
      <c r="V97" s="2"/>
      <c r="W97" s="3" t="s">
        <v>1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="1" customFormat="1" customHeight="1" spans="1:35">
      <c r="A98" s="2"/>
      <c r="B98" s="2"/>
      <c r="C98" s="2"/>
      <c r="D98" s="2"/>
      <c r="E98" s="4" t="s">
        <v>3</v>
      </c>
      <c r="F98" s="5"/>
      <c r="G98" s="5"/>
      <c r="H98" s="6"/>
      <c r="I98" s="7" t="s">
        <v>4</v>
      </c>
      <c r="J98" s="7"/>
      <c r="K98" s="7"/>
      <c r="L98" s="7"/>
      <c r="M98" s="8" t="s">
        <v>5</v>
      </c>
      <c r="N98" s="8"/>
      <c r="O98" s="8"/>
      <c r="P98" s="9" t="s">
        <v>6</v>
      </c>
      <c r="Q98" s="10" t="s">
        <v>7</v>
      </c>
      <c r="S98" s="2"/>
      <c r="T98" s="2"/>
      <c r="U98" s="2"/>
      <c r="V98" s="2"/>
      <c r="W98" s="4" t="s">
        <v>3</v>
      </c>
      <c r="X98" s="5"/>
      <c r="Y98" s="5"/>
      <c r="Z98" s="6"/>
      <c r="AA98" s="7" t="s">
        <v>4</v>
      </c>
      <c r="AB98" s="7"/>
      <c r="AC98" s="7"/>
      <c r="AD98" s="7"/>
      <c r="AE98" s="8" t="s">
        <v>5</v>
      </c>
      <c r="AF98" s="8"/>
      <c r="AG98" s="8"/>
      <c r="AH98" s="9" t="s">
        <v>6</v>
      </c>
      <c r="AI98" s="10" t="s">
        <v>7</v>
      </c>
    </row>
    <row r="99" s="1" customFormat="1" customHeight="1" spans="1:35">
      <c r="A99" s="11" t="s">
        <v>8</v>
      </c>
      <c r="B99" s="11" t="s">
        <v>9</v>
      </c>
      <c r="C99" s="11" t="s">
        <v>10</v>
      </c>
      <c r="D99" s="11" t="s">
        <v>11</v>
      </c>
      <c r="E99" s="12" t="s">
        <v>12</v>
      </c>
      <c r="F99" s="12" t="s">
        <v>13</v>
      </c>
      <c r="G99" s="13" t="s">
        <v>14</v>
      </c>
      <c r="H99" s="14" t="s">
        <v>3</v>
      </c>
      <c r="I99" s="12" t="s">
        <v>15</v>
      </c>
      <c r="J99" s="12" t="s">
        <v>16</v>
      </c>
      <c r="K99" s="12" t="s">
        <v>17</v>
      </c>
      <c r="L99" s="7" t="s">
        <v>18</v>
      </c>
      <c r="M99" s="12" t="s">
        <v>19</v>
      </c>
      <c r="N99" s="12" t="s">
        <v>20</v>
      </c>
      <c r="O99" s="8" t="s">
        <v>21</v>
      </c>
      <c r="P99" s="9" t="s">
        <v>22</v>
      </c>
      <c r="Q99" s="15"/>
      <c r="S99" s="11" t="s">
        <v>8</v>
      </c>
      <c r="T99" s="11" t="s">
        <v>9</v>
      </c>
      <c r="U99" s="11" t="s">
        <v>10</v>
      </c>
      <c r="V99" s="11" t="s">
        <v>11</v>
      </c>
      <c r="W99" s="12" t="s">
        <v>12</v>
      </c>
      <c r="X99" s="12" t="s">
        <v>13</v>
      </c>
      <c r="Y99" s="13" t="s">
        <v>14</v>
      </c>
      <c r="Z99" s="14" t="s">
        <v>3</v>
      </c>
      <c r="AA99" s="12" t="s">
        <v>15</v>
      </c>
      <c r="AB99" s="12" t="s">
        <v>16</v>
      </c>
      <c r="AC99" s="12" t="s">
        <v>17</v>
      </c>
      <c r="AD99" s="7" t="s">
        <v>18</v>
      </c>
      <c r="AE99" s="12" t="s">
        <v>19</v>
      </c>
      <c r="AF99" s="12" t="s">
        <v>20</v>
      </c>
      <c r="AG99" s="8" t="s">
        <v>21</v>
      </c>
      <c r="AH99" s="9" t="s">
        <v>22</v>
      </c>
      <c r="AI99" s="15"/>
    </row>
    <row r="100" s="1" customFormat="1" customHeight="1" spans="1:35">
      <c r="A100" s="16">
        <f>L105</f>
        <v>632948.608774828</v>
      </c>
      <c r="B100" s="16">
        <f>L119</f>
        <v>678708.212550731</v>
      </c>
      <c r="C100" s="16">
        <f>Q156</f>
        <v>888877.570588062</v>
      </c>
      <c r="D100" s="16">
        <v>18</v>
      </c>
      <c r="E100" s="12">
        <v>41841</v>
      </c>
      <c r="F100" s="12">
        <v>0.0847</v>
      </c>
      <c r="G100" s="13">
        <v>1.21</v>
      </c>
      <c r="H100" s="14">
        <f t="shared" ref="H100:H104" si="46">E100*F100*G100</f>
        <v>4288.158567</v>
      </c>
      <c r="I100" s="12">
        <v>3</v>
      </c>
      <c r="J100" s="12">
        <v>518</v>
      </c>
      <c r="K100" s="12">
        <v>0.83</v>
      </c>
      <c r="L100" s="17">
        <f t="shared" ref="L100:L104" si="47">1+6*J100/(J100+2000)+K100</f>
        <v>3.06431294678316</v>
      </c>
      <c r="M100" s="12">
        <v>0.99</v>
      </c>
      <c r="N100" s="12">
        <v>3.07</v>
      </c>
      <c r="O100" s="8">
        <f t="shared" ref="O100:O104" si="48">1+M100*N100</f>
        <v>4.0393</v>
      </c>
      <c r="P100" s="9">
        <v>1.325</v>
      </c>
      <c r="Q100" s="18">
        <f t="shared" ref="Q100:Q104" si="49">H100*I100*P100*O100*L100</f>
        <v>210982.86959161</v>
      </c>
      <c r="S100" s="16">
        <f>AD105</f>
        <v>821965.525860849</v>
      </c>
      <c r="T100" s="16">
        <f>AD119</f>
        <v>975559.718280194</v>
      </c>
      <c r="U100" s="16">
        <f>AI156</f>
        <v>1147894.97734126</v>
      </c>
      <c r="V100" s="16">
        <v>18</v>
      </c>
      <c r="W100" s="12">
        <v>41841</v>
      </c>
      <c r="X100" s="12">
        <v>0.0847</v>
      </c>
      <c r="Y100" s="13">
        <v>1.21</v>
      </c>
      <c r="Z100" s="14">
        <f t="shared" ref="Z100:Z104" si="50">W100*X100*Y100</f>
        <v>4288.158567</v>
      </c>
      <c r="AA100" s="12">
        <v>3</v>
      </c>
      <c r="AB100" s="12">
        <v>526</v>
      </c>
      <c r="AC100" s="12">
        <v>1.73</v>
      </c>
      <c r="AD100" s="17">
        <f t="shared" ref="AD100:AD104" si="51">1+6*AB100/(AB100+2000)+AC100</f>
        <v>3.97940617577197</v>
      </c>
      <c r="AE100" s="12">
        <v>0.99</v>
      </c>
      <c r="AF100" s="12">
        <v>3.07</v>
      </c>
      <c r="AG100" s="8">
        <f t="shared" ref="AG100:AG104" si="52">1+AE100*AF100</f>
        <v>4.0393</v>
      </c>
      <c r="AH100" s="9">
        <v>1.325</v>
      </c>
      <c r="AI100" s="18">
        <f t="shared" ref="AI100:AI104" si="53">Z100*AA100*AH100*AG100*AD100</f>
        <v>273988.508620283</v>
      </c>
    </row>
    <row r="101" s="1" customFormat="1" customHeight="1" spans="1:35">
      <c r="A101" s="11" t="s">
        <v>23</v>
      </c>
      <c r="B101" s="11" t="s">
        <v>24</v>
      </c>
      <c r="C101" s="11" t="s">
        <v>25</v>
      </c>
      <c r="D101" s="11"/>
      <c r="E101" s="12">
        <v>41841</v>
      </c>
      <c r="F101" s="12">
        <v>0.0847</v>
      </c>
      <c r="G101" s="13">
        <v>1.21</v>
      </c>
      <c r="H101" s="14">
        <f t="shared" si="46"/>
        <v>4288.158567</v>
      </c>
      <c r="I101" s="12">
        <v>3</v>
      </c>
      <c r="J101" s="12">
        <v>518</v>
      </c>
      <c r="K101" s="12">
        <v>0.83</v>
      </c>
      <c r="L101" s="17">
        <f t="shared" si="47"/>
        <v>3.06431294678316</v>
      </c>
      <c r="M101" s="12">
        <v>0.99</v>
      </c>
      <c r="N101" s="12">
        <v>3.07</v>
      </c>
      <c r="O101" s="8">
        <f t="shared" si="48"/>
        <v>4.0393</v>
      </c>
      <c r="P101" s="9">
        <v>1.325</v>
      </c>
      <c r="Q101" s="18">
        <f t="shared" si="49"/>
        <v>210982.86959161</v>
      </c>
      <c r="S101" s="11" t="s">
        <v>23</v>
      </c>
      <c r="T101" s="11" t="s">
        <v>24</v>
      </c>
      <c r="U101" s="11" t="s">
        <v>25</v>
      </c>
      <c r="V101" s="11"/>
      <c r="W101" s="12">
        <v>41841</v>
      </c>
      <c r="X101" s="12">
        <v>0.0847</v>
      </c>
      <c r="Y101" s="13">
        <v>1.21</v>
      </c>
      <c r="Z101" s="14">
        <f t="shared" si="50"/>
        <v>4288.158567</v>
      </c>
      <c r="AA101" s="12">
        <v>3</v>
      </c>
      <c r="AB101" s="12">
        <v>526</v>
      </c>
      <c r="AC101" s="12">
        <v>1.73</v>
      </c>
      <c r="AD101" s="17">
        <f t="shared" si="51"/>
        <v>3.97940617577197</v>
      </c>
      <c r="AE101" s="12">
        <v>0.99</v>
      </c>
      <c r="AF101" s="12">
        <v>3.07</v>
      </c>
      <c r="AG101" s="8">
        <f t="shared" si="52"/>
        <v>4.0393</v>
      </c>
      <c r="AH101" s="9">
        <v>1.325</v>
      </c>
      <c r="AI101" s="18">
        <f t="shared" si="53"/>
        <v>273988.508620283</v>
      </c>
    </row>
    <row r="102" s="1" customFormat="1" customHeight="1" spans="1:35">
      <c r="A102" s="16">
        <f>M188</f>
        <v>141401.61431172</v>
      </c>
      <c r="B102" s="16">
        <f>M172</f>
        <v>127702.322794475</v>
      </c>
      <c r="C102" s="11">
        <f>H147</f>
        <v>390720.380060273</v>
      </c>
      <c r="D102" s="11"/>
      <c r="E102" s="12">
        <v>41841</v>
      </c>
      <c r="F102" s="12">
        <v>0.0847</v>
      </c>
      <c r="G102" s="13">
        <v>1.21</v>
      </c>
      <c r="H102" s="14">
        <f t="shared" si="46"/>
        <v>4288.158567</v>
      </c>
      <c r="I102" s="12">
        <v>3</v>
      </c>
      <c r="J102" s="12">
        <v>518</v>
      </c>
      <c r="K102" s="12">
        <v>0.83</v>
      </c>
      <c r="L102" s="17">
        <f t="shared" si="47"/>
        <v>3.06431294678316</v>
      </c>
      <c r="M102" s="12">
        <v>0.99</v>
      </c>
      <c r="N102" s="12">
        <v>3.07</v>
      </c>
      <c r="O102" s="8">
        <f t="shared" si="48"/>
        <v>4.0393</v>
      </c>
      <c r="P102" s="9">
        <v>1.325</v>
      </c>
      <c r="Q102" s="18">
        <f t="shared" si="49"/>
        <v>210982.86959161</v>
      </c>
      <c r="S102" s="16">
        <f>AE188</f>
        <v>141401.61431172</v>
      </c>
      <c r="T102" s="16">
        <f>AE172</f>
        <v>146876.7126211</v>
      </c>
      <c r="U102" s="11">
        <f>Z147</f>
        <v>390720.380060273</v>
      </c>
      <c r="V102" s="11"/>
      <c r="W102" s="12">
        <v>41841</v>
      </c>
      <c r="X102" s="12">
        <v>0.0847</v>
      </c>
      <c r="Y102" s="13">
        <v>1.21</v>
      </c>
      <c r="Z102" s="14">
        <f t="shared" si="50"/>
        <v>4288.158567</v>
      </c>
      <c r="AA102" s="12">
        <v>3</v>
      </c>
      <c r="AB102" s="12">
        <v>526</v>
      </c>
      <c r="AC102" s="12">
        <v>1.73</v>
      </c>
      <c r="AD102" s="17">
        <f t="shared" si="51"/>
        <v>3.97940617577197</v>
      </c>
      <c r="AE102" s="12">
        <v>0.99</v>
      </c>
      <c r="AF102" s="12">
        <v>3.07</v>
      </c>
      <c r="AG102" s="8">
        <f t="shared" si="52"/>
        <v>4.0393</v>
      </c>
      <c r="AH102" s="9">
        <v>1.325</v>
      </c>
      <c r="AI102" s="18">
        <f t="shared" si="53"/>
        <v>273988.508620283</v>
      </c>
    </row>
    <row r="103" s="1" customFormat="1" customHeight="1" spans="1:35">
      <c r="A103" s="19" t="s">
        <v>26</v>
      </c>
      <c r="B103" s="19"/>
      <c r="C103" s="20" t="s">
        <v>27</v>
      </c>
      <c r="D103" s="20"/>
      <c r="E103" s="12">
        <v>41841</v>
      </c>
      <c r="F103" s="12">
        <v>0</v>
      </c>
      <c r="G103" s="13">
        <v>0</v>
      </c>
      <c r="H103" s="14">
        <f t="shared" si="46"/>
        <v>0</v>
      </c>
      <c r="I103" s="12">
        <v>3</v>
      </c>
      <c r="J103" s="12">
        <v>518</v>
      </c>
      <c r="K103" s="12">
        <v>0.83</v>
      </c>
      <c r="L103" s="17">
        <f t="shared" si="47"/>
        <v>3.06431294678316</v>
      </c>
      <c r="M103" s="12">
        <v>0.99</v>
      </c>
      <c r="N103" s="12">
        <v>3.07</v>
      </c>
      <c r="O103" s="8">
        <f t="shared" si="48"/>
        <v>4.0393</v>
      </c>
      <c r="P103" s="9">
        <v>1.325</v>
      </c>
      <c r="Q103" s="18">
        <f t="shared" si="49"/>
        <v>0</v>
      </c>
      <c r="S103" s="19" t="s">
        <v>26</v>
      </c>
      <c r="T103" s="19"/>
      <c r="U103" s="20" t="s">
        <v>27</v>
      </c>
      <c r="V103" s="20"/>
      <c r="W103" s="12">
        <v>41841</v>
      </c>
      <c r="X103" s="12">
        <v>0</v>
      </c>
      <c r="Y103" s="13">
        <v>0</v>
      </c>
      <c r="Z103" s="14">
        <f t="shared" si="50"/>
        <v>0</v>
      </c>
      <c r="AA103" s="12">
        <v>3</v>
      </c>
      <c r="AB103" s="12">
        <v>526</v>
      </c>
      <c r="AC103" s="12">
        <v>1.73</v>
      </c>
      <c r="AD103" s="17">
        <f t="shared" si="51"/>
        <v>3.97940617577197</v>
      </c>
      <c r="AE103" s="12">
        <v>0.99</v>
      </c>
      <c r="AF103" s="12">
        <v>3.07</v>
      </c>
      <c r="AG103" s="8">
        <f t="shared" si="52"/>
        <v>4.0393</v>
      </c>
      <c r="AH103" s="9">
        <v>1.325</v>
      </c>
      <c r="AI103" s="18">
        <f t="shared" si="53"/>
        <v>0</v>
      </c>
    </row>
    <row r="104" s="1" customFormat="1" customHeight="1" spans="1:35">
      <c r="A104" s="19"/>
      <c r="B104" s="19"/>
      <c r="C104" s="20"/>
      <c r="D104" s="20"/>
      <c r="E104" s="12">
        <v>41841</v>
      </c>
      <c r="F104" s="12">
        <v>0</v>
      </c>
      <c r="G104" s="13">
        <v>0</v>
      </c>
      <c r="H104" s="14">
        <f t="shared" si="46"/>
        <v>0</v>
      </c>
      <c r="I104" s="12">
        <v>3</v>
      </c>
      <c r="J104" s="12">
        <v>518</v>
      </c>
      <c r="K104" s="12">
        <v>0.83</v>
      </c>
      <c r="L104" s="17">
        <f t="shared" si="47"/>
        <v>3.06431294678316</v>
      </c>
      <c r="M104" s="12">
        <v>0.99</v>
      </c>
      <c r="N104" s="12">
        <v>3.07</v>
      </c>
      <c r="O104" s="8">
        <f t="shared" si="48"/>
        <v>4.0393</v>
      </c>
      <c r="P104" s="9">
        <v>1.325</v>
      </c>
      <c r="Q104" s="18">
        <f t="shared" si="49"/>
        <v>0</v>
      </c>
      <c r="S104" s="19"/>
      <c r="T104" s="19"/>
      <c r="U104" s="20"/>
      <c r="V104" s="20"/>
      <c r="W104" s="12">
        <v>41841</v>
      </c>
      <c r="X104" s="12">
        <v>0</v>
      </c>
      <c r="Y104" s="13">
        <v>0</v>
      </c>
      <c r="Z104" s="14">
        <f t="shared" si="50"/>
        <v>0</v>
      </c>
      <c r="AA104" s="12">
        <v>3</v>
      </c>
      <c r="AB104" s="12">
        <v>526</v>
      </c>
      <c r="AC104" s="12">
        <v>1.73</v>
      </c>
      <c r="AD104" s="17">
        <f t="shared" si="51"/>
        <v>3.97940617577197</v>
      </c>
      <c r="AE104" s="12">
        <v>0.99</v>
      </c>
      <c r="AF104" s="12">
        <v>3.07</v>
      </c>
      <c r="AG104" s="8">
        <f t="shared" si="52"/>
        <v>4.0393</v>
      </c>
      <c r="AH104" s="9">
        <v>1.325</v>
      </c>
      <c r="AI104" s="18">
        <f t="shared" si="53"/>
        <v>0</v>
      </c>
    </row>
    <row r="105" s="1" customFormat="1" customHeight="1" spans="1:35">
      <c r="A105" s="21">
        <f>A100+B100+C100+A102+B102+C102</f>
        <v>2860358.70908009</v>
      </c>
      <c r="B105" s="21"/>
      <c r="C105" s="22">
        <f>A105/D100</f>
        <v>158908.817171116</v>
      </c>
      <c r="D105" s="22"/>
      <c r="E105" s="23" t="s">
        <v>1</v>
      </c>
      <c r="F105" s="24"/>
      <c r="G105" s="24"/>
      <c r="H105" s="24"/>
      <c r="I105" s="24"/>
      <c r="J105" s="24"/>
      <c r="K105" s="24"/>
      <c r="L105" s="25">
        <f>SUM(Q100:Q104)</f>
        <v>632948.608774828</v>
      </c>
      <c r="M105" s="25"/>
      <c r="N105" s="25"/>
      <c r="O105" s="25"/>
      <c r="P105" s="25"/>
      <c r="Q105" s="25"/>
      <c r="S105" s="21">
        <f>S100+T100+U100+S102+T102+U102</f>
        <v>3624418.92847539</v>
      </c>
      <c r="T105" s="21"/>
      <c r="U105" s="22">
        <f>S105/V100</f>
        <v>201356.607137522</v>
      </c>
      <c r="V105" s="22"/>
      <c r="W105" s="23" t="s">
        <v>1</v>
      </c>
      <c r="X105" s="24"/>
      <c r="Y105" s="24"/>
      <c r="Z105" s="24"/>
      <c r="AA105" s="24"/>
      <c r="AB105" s="24"/>
      <c r="AC105" s="24"/>
      <c r="AD105" s="25">
        <f>SUM(AI100:AI104)</f>
        <v>821965.525860849</v>
      </c>
      <c r="AE105" s="25"/>
      <c r="AF105" s="25"/>
      <c r="AG105" s="25"/>
      <c r="AH105" s="25"/>
      <c r="AI105" s="25"/>
    </row>
    <row r="106" s="1" customFormat="1" customHeight="1" spans="1:35">
      <c r="A106" s="21"/>
      <c r="B106" s="21"/>
      <c r="C106" s="22"/>
      <c r="D106" s="22"/>
      <c r="E106" s="24"/>
      <c r="F106" s="24"/>
      <c r="G106" s="24"/>
      <c r="H106" s="24"/>
      <c r="I106" s="24"/>
      <c r="J106" s="24"/>
      <c r="K106" s="24"/>
      <c r="L106" s="25"/>
      <c r="M106" s="25"/>
      <c r="N106" s="25"/>
      <c r="O106" s="25"/>
      <c r="P106" s="25"/>
      <c r="Q106" s="25"/>
      <c r="S106" s="21"/>
      <c r="T106" s="21"/>
      <c r="U106" s="22"/>
      <c r="V106" s="22"/>
      <c r="W106" s="24"/>
      <c r="X106" s="24"/>
      <c r="Y106" s="24"/>
      <c r="Z106" s="24"/>
      <c r="AA106" s="24"/>
      <c r="AB106" s="24"/>
      <c r="AC106" s="24"/>
      <c r="AD106" s="25"/>
      <c r="AE106" s="25"/>
      <c r="AF106" s="25"/>
      <c r="AG106" s="25"/>
      <c r="AH106" s="25"/>
      <c r="AI106" s="25"/>
    </row>
    <row r="107" s="1" customFormat="1" customHeight="1" spans="1:35">
      <c r="E107" s="3" t="s">
        <v>28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W107" s="3" t="s">
        <v>28</v>
      </c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="1" customFormat="1" customHeight="1" spans="1:35">
      <c r="E108" s="4" t="s">
        <v>3</v>
      </c>
      <c r="F108" s="5"/>
      <c r="G108" s="5"/>
      <c r="H108" s="6"/>
      <c r="I108" s="7" t="s">
        <v>4</v>
      </c>
      <c r="J108" s="7"/>
      <c r="K108" s="7"/>
      <c r="L108" s="7"/>
      <c r="M108" s="8" t="s">
        <v>5</v>
      </c>
      <c r="N108" s="8"/>
      <c r="O108" s="8"/>
      <c r="P108" s="9" t="s">
        <v>6</v>
      </c>
      <c r="Q108" s="10" t="s">
        <v>7</v>
      </c>
      <c r="W108" s="4" t="s">
        <v>3</v>
      </c>
      <c r="X108" s="5"/>
      <c r="Y108" s="5"/>
      <c r="Z108" s="6"/>
      <c r="AA108" s="7" t="s">
        <v>4</v>
      </c>
      <c r="AB108" s="7"/>
      <c r="AC108" s="7"/>
      <c r="AD108" s="7"/>
      <c r="AE108" s="8" t="s">
        <v>5</v>
      </c>
      <c r="AF108" s="8"/>
      <c r="AG108" s="8"/>
      <c r="AH108" s="9" t="s">
        <v>6</v>
      </c>
      <c r="AI108" s="10" t="s">
        <v>7</v>
      </c>
    </row>
    <row r="109" s="1" customFormat="1" customHeight="1" spans="1:35">
      <c r="E109" s="12" t="s">
        <v>29</v>
      </c>
      <c r="F109" s="12" t="s">
        <v>13</v>
      </c>
      <c r="G109" s="13" t="s">
        <v>14</v>
      </c>
      <c r="H109" s="14" t="s">
        <v>3</v>
      </c>
      <c r="I109" s="12" t="s">
        <v>15</v>
      </c>
      <c r="J109" s="12" t="s">
        <v>16</v>
      </c>
      <c r="K109" s="12" t="s">
        <v>17</v>
      </c>
      <c r="L109" s="7" t="s">
        <v>18</v>
      </c>
      <c r="M109" s="12" t="s">
        <v>19</v>
      </c>
      <c r="N109" s="12" t="s">
        <v>20</v>
      </c>
      <c r="O109" s="8" t="s">
        <v>21</v>
      </c>
      <c r="P109" s="9" t="s">
        <v>22</v>
      </c>
      <c r="Q109" s="15"/>
      <c r="W109" s="12" t="s">
        <v>29</v>
      </c>
      <c r="X109" s="12" t="s">
        <v>13</v>
      </c>
      <c r="Y109" s="13" t="s">
        <v>14</v>
      </c>
      <c r="Z109" s="14" t="s">
        <v>3</v>
      </c>
      <c r="AA109" s="12" t="s">
        <v>15</v>
      </c>
      <c r="AB109" s="12" t="s">
        <v>16</v>
      </c>
      <c r="AC109" s="12" t="s">
        <v>17</v>
      </c>
      <c r="AD109" s="7" t="s">
        <v>18</v>
      </c>
      <c r="AE109" s="12" t="s">
        <v>19</v>
      </c>
      <c r="AF109" s="12" t="s">
        <v>20</v>
      </c>
      <c r="AG109" s="8" t="s">
        <v>21</v>
      </c>
      <c r="AH109" s="9" t="s">
        <v>22</v>
      </c>
      <c r="AI109" s="15"/>
    </row>
    <row r="110" s="1" customFormat="1" customHeight="1" spans="1:35">
      <c r="E110" s="12">
        <v>2249</v>
      </c>
      <c r="F110" s="12">
        <v>0.65</v>
      </c>
      <c r="G110" s="13">
        <v>1.21</v>
      </c>
      <c r="H110" s="14">
        <f t="shared" ref="H110:H118" si="54">E110*F110*G110</f>
        <v>1768.8385</v>
      </c>
      <c r="I110" s="12">
        <v>3</v>
      </c>
      <c r="J110" s="12">
        <v>518</v>
      </c>
      <c r="K110" s="12">
        <v>1.43</v>
      </c>
      <c r="L110" s="17">
        <f t="shared" ref="L110:L118" si="55">1+6*J110/(J110+2000)+K110</f>
        <v>3.66431294678316</v>
      </c>
      <c r="M110" s="12">
        <v>0.94</v>
      </c>
      <c r="N110" s="12">
        <v>2.05</v>
      </c>
      <c r="O110" s="8">
        <f t="shared" ref="O110:O118" si="56">1+M110*N110</f>
        <v>2.927</v>
      </c>
      <c r="P110" s="9">
        <v>1.325</v>
      </c>
      <c r="Q110" s="18">
        <f t="shared" ref="Q110:Q118" si="57">H110*I110*P110*O110*L110</f>
        <v>75412.023616748</v>
      </c>
      <c r="W110" s="12">
        <v>2536</v>
      </c>
      <c r="X110" s="12">
        <v>0.65</v>
      </c>
      <c r="Y110" s="13">
        <v>1.21</v>
      </c>
      <c r="Z110" s="14">
        <f t="shared" ref="Z110:Z118" si="58">W110*X110*Y110</f>
        <v>1994.564</v>
      </c>
      <c r="AA110" s="12">
        <v>3</v>
      </c>
      <c r="AB110" s="12">
        <v>526</v>
      </c>
      <c r="AC110" s="12">
        <v>2.33</v>
      </c>
      <c r="AD110" s="17">
        <f t="shared" ref="AD110:AD118" si="59">1+6*AB110/(AB110+2000)+AC110</f>
        <v>4.57940617577197</v>
      </c>
      <c r="AE110" s="12">
        <v>0.95</v>
      </c>
      <c r="AF110" s="12">
        <v>2.09</v>
      </c>
      <c r="AG110" s="8">
        <f t="shared" ref="AG110:AG118" si="60">1+AE110*AF110</f>
        <v>2.9855</v>
      </c>
      <c r="AH110" s="9">
        <v>1.325</v>
      </c>
      <c r="AI110" s="18">
        <f t="shared" ref="AI110:AI118" si="61">Z110*AA110*AH110*AG110*AD110</f>
        <v>108395.524253355</v>
      </c>
    </row>
    <row r="111" s="1" customFormat="1" customHeight="1" spans="1:35">
      <c r="E111" s="12">
        <v>2249</v>
      </c>
      <c r="F111" s="12">
        <v>0.65</v>
      </c>
      <c r="G111" s="13">
        <v>1.21</v>
      </c>
      <c r="H111" s="14">
        <f t="shared" si="54"/>
        <v>1768.8385</v>
      </c>
      <c r="I111" s="12">
        <v>3</v>
      </c>
      <c r="J111" s="12">
        <v>518</v>
      </c>
      <c r="K111" s="12">
        <v>1.43</v>
      </c>
      <c r="L111" s="17">
        <f t="shared" si="55"/>
        <v>3.66431294678316</v>
      </c>
      <c r="M111" s="12">
        <v>0.94</v>
      </c>
      <c r="N111" s="12">
        <v>2.05</v>
      </c>
      <c r="O111" s="8">
        <f t="shared" si="56"/>
        <v>2.927</v>
      </c>
      <c r="P111" s="9">
        <v>1.325</v>
      </c>
      <c r="Q111" s="18">
        <f t="shared" si="57"/>
        <v>75412.023616748</v>
      </c>
      <c r="W111" s="12">
        <v>2536</v>
      </c>
      <c r="X111" s="12">
        <v>0.65</v>
      </c>
      <c r="Y111" s="13">
        <v>1.21</v>
      </c>
      <c r="Z111" s="14">
        <f t="shared" si="58"/>
        <v>1994.564</v>
      </c>
      <c r="AA111" s="12">
        <v>3</v>
      </c>
      <c r="AB111" s="12">
        <v>526</v>
      </c>
      <c r="AC111" s="12">
        <v>2.33</v>
      </c>
      <c r="AD111" s="17">
        <f t="shared" si="59"/>
        <v>4.57940617577197</v>
      </c>
      <c r="AE111" s="12">
        <v>0.95</v>
      </c>
      <c r="AF111" s="12">
        <v>2.09</v>
      </c>
      <c r="AG111" s="8">
        <f t="shared" si="60"/>
        <v>2.9855</v>
      </c>
      <c r="AH111" s="9">
        <v>1.325</v>
      </c>
      <c r="AI111" s="18">
        <f t="shared" si="61"/>
        <v>108395.524253355</v>
      </c>
    </row>
    <row r="112" s="1" customFormat="1" customHeight="1" spans="1:35">
      <c r="E112" s="12">
        <v>2249</v>
      </c>
      <c r="F112" s="12">
        <v>0.65</v>
      </c>
      <c r="G112" s="13">
        <v>1.21</v>
      </c>
      <c r="H112" s="14">
        <f t="shared" si="54"/>
        <v>1768.8385</v>
      </c>
      <c r="I112" s="12">
        <v>3</v>
      </c>
      <c r="J112" s="12">
        <v>518</v>
      </c>
      <c r="K112" s="12">
        <v>1.43</v>
      </c>
      <c r="L112" s="17">
        <f t="shared" si="55"/>
        <v>3.66431294678316</v>
      </c>
      <c r="M112" s="12">
        <v>0.94</v>
      </c>
      <c r="N112" s="12">
        <v>2.05</v>
      </c>
      <c r="O112" s="8">
        <f t="shared" si="56"/>
        <v>2.927</v>
      </c>
      <c r="P112" s="9">
        <v>1.325</v>
      </c>
      <c r="Q112" s="18">
        <f t="shared" si="57"/>
        <v>75412.023616748</v>
      </c>
      <c r="W112" s="12">
        <v>2536</v>
      </c>
      <c r="X112" s="12">
        <v>0.65</v>
      </c>
      <c r="Y112" s="13">
        <v>1.21</v>
      </c>
      <c r="Z112" s="14">
        <f t="shared" si="58"/>
        <v>1994.564</v>
      </c>
      <c r="AA112" s="12">
        <v>3</v>
      </c>
      <c r="AB112" s="12">
        <v>526</v>
      </c>
      <c r="AC112" s="12">
        <v>2.33</v>
      </c>
      <c r="AD112" s="17">
        <f t="shared" si="59"/>
        <v>4.57940617577197</v>
      </c>
      <c r="AE112" s="12">
        <v>0.95</v>
      </c>
      <c r="AF112" s="12">
        <v>2.09</v>
      </c>
      <c r="AG112" s="8">
        <f t="shared" si="60"/>
        <v>2.9855</v>
      </c>
      <c r="AH112" s="9">
        <v>1.325</v>
      </c>
      <c r="AI112" s="18">
        <f t="shared" si="61"/>
        <v>108395.524253355</v>
      </c>
    </row>
    <row r="113" s="1" customFormat="1" customHeight="1" spans="1:35">
      <c r="E113" s="12">
        <v>2249</v>
      </c>
      <c r="F113" s="12">
        <v>0.65</v>
      </c>
      <c r="G113" s="13">
        <v>1.21</v>
      </c>
      <c r="H113" s="14">
        <f t="shared" si="54"/>
        <v>1768.8385</v>
      </c>
      <c r="I113" s="12">
        <v>3</v>
      </c>
      <c r="J113" s="12">
        <v>518</v>
      </c>
      <c r="K113" s="12">
        <v>1.43</v>
      </c>
      <c r="L113" s="17">
        <f t="shared" si="55"/>
        <v>3.66431294678316</v>
      </c>
      <c r="M113" s="12">
        <v>0.94</v>
      </c>
      <c r="N113" s="12">
        <v>2.05</v>
      </c>
      <c r="O113" s="8">
        <f t="shared" si="56"/>
        <v>2.927</v>
      </c>
      <c r="P113" s="9">
        <v>1.325</v>
      </c>
      <c r="Q113" s="18">
        <f t="shared" si="57"/>
        <v>75412.023616748</v>
      </c>
      <c r="W113" s="12">
        <v>2536</v>
      </c>
      <c r="X113" s="12">
        <v>0.65</v>
      </c>
      <c r="Y113" s="13">
        <v>1.21</v>
      </c>
      <c r="Z113" s="14">
        <f t="shared" si="58"/>
        <v>1994.564</v>
      </c>
      <c r="AA113" s="12">
        <v>3</v>
      </c>
      <c r="AB113" s="12">
        <v>526</v>
      </c>
      <c r="AC113" s="12">
        <v>2.33</v>
      </c>
      <c r="AD113" s="17">
        <f t="shared" si="59"/>
        <v>4.57940617577197</v>
      </c>
      <c r="AE113" s="12">
        <v>0.95</v>
      </c>
      <c r="AF113" s="12">
        <v>2.09</v>
      </c>
      <c r="AG113" s="8">
        <f t="shared" si="60"/>
        <v>2.9855</v>
      </c>
      <c r="AH113" s="9">
        <v>1.325</v>
      </c>
      <c r="AI113" s="18">
        <f t="shared" si="61"/>
        <v>108395.524253355</v>
      </c>
    </row>
    <row r="114" s="1" customFormat="1" customHeight="1" spans="1:35">
      <c r="E114" s="12">
        <v>2249</v>
      </c>
      <c r="F114" s="12">
        <v>0.65</v>
      </c>
      <c r="G114" s="13">
        <v>1.21</v>
      </c>
      <c r="H114" s="14">
        <f t="shared" si="54"/>
        <v>1768.8385</v>
      </c>
      <c r="I114" s="12">
        <v>3</v>
      </c>
      <c r="J114" s="12">
        <v>518</v>
      </c>
      <c r="K114" s="12">
        <v>1.43</v>
      </c>
      <c r="L114" s="17">
        <f t="shared" si="55"/>
        <v>3.66431294678316</v>
      </c>
      <c r="M114" s="12">
        <v>0.94</v>
      </c>
      <c r="N114" s="12">
        <v>2.05</v>
      </c>
      <c r="O114" s="8">
        <f t="shared" si="56"/>
        <v>2.927</v>
      </c>
      <c r="P114" s="9">
        <v>1.325</v>
      </c>
      <c r="Q114" s="18">
        <f t="shared" si="57"/>
        <v>75412.023616748</v>
      </c>
      <c r="W114" s="12">
        <v>2536</v>
      </c>
      <c r="X114" s="12">
        <v>0.65</v>
      </c>
      <c r="Y114" s="13">
        <v>1.21</v>
      </c>
      <c r="Z114" s="14">
        <f t="shared" si="58"/>
        <v>1994.564</v>
      </c>
      <c r="AA114" s="12">
        <v>3</v>
      </c>
      <c r="AB114" s="12">
        <v>526</v>
      </c>
      <c r="AC114" s="12">
        <v>2.33</v>
      </c>
      <c r="AD114" s="17">
        <f t="shared" si="59"/>
        <v>4.57940617577197</v>
      </c>
      <c r="AE114" s="12">
        <v>0.95</v>
      </c>
      <c r="AF114" s="12">
        <v>2.09</v>
      </c>
      <c r="AG114" s="8">
        <f t="shared" si="60"/>
        <v>2.9855</v>
      </c>
      <c r="AH114" s="9">
        <v>1.325</v>
      </c>
      <c r="AI114" s="18">
        <f t="shared" si="61"/>
        <v>108395.524253355</v>
      </c>
    </row>
    <row r="115" s="1" customFormat="1" customHeight="1" spans="1:35">
      <c r="E115" s="12">
        <v>2249</v>
      </c>
      <c r="F115" s="12">
        <v>0.65</v>
      </c>
      <c r="G115" s="13">
        <v>1.21</v>
      </c>
      <c r="H115" s="14">
        <f t="shared" si="54"/>
        <v>1768.8385</v>
      </c>
      <c r="I115" s="12">
        <v>3</v>
      </c>
      <c r="J115" s="12">
        <v>518</v>
      </c>
      <c r="K115" s="12">
        <v>1.43</v>
      </c>
      <c r="L115" s="17">
        <f t="shared" si="55"/>
        <v>3.66431294678316</v>
      </c>
      <c r="M115" s="12">
        <v>0.94</v>
      </c>
      <c r="N115" s="12">
        <v>2.05</v>
      </c>
      <c r="O115" s="8">
        <f t="shared" si="56"/>
        <v>2.927</v>
      </c>
      <c r="P115" s="9">
        <v>1.325</v>
      </c>
      <c r="Q115" s="18">
        <f t="shared" si="57"/>
        <v>75412.023616748</v>
      </c>
      <c r="W115" s="12">
        <v>2536</v>
      </c>
      <c r="X115" s="12">
        <v>0.65</v>
      </c>
      <c r="Y115" s="13">
        <v>1.21</v>
      </c>
      <c r="Z115" s="14">
        <f t="shared" si="58"/>
        <v>1994.564</v>
      </c>
      <c r="AA115" s="12">
        <v>3</v>
      </c>
      <c r="AB115" s="12">
        <v>526</v>
      </c>
      <c r="AC115" s="12">
        <v>2.33</v>
      </c>
      <c r="AD115" s="17">
        <f t="shared" si="59"/>
        <v>4.57940617577197</v>
      </c>
      <c r="AE115" s="12">
        <v>0.95</v>
      </c>
      <c r="AF115" s="12">
        <v>2.09</v>
      </c>
      <c r="AG115" s="8">
        <f t="shared" si="60"/>
        <v>2.9855</v>
      </c>
      <c r="AH115" s="9">
        <v>1.325</v>
      </c>
      <c r="AI115" s="18">
        <f t="shared" si="61"/>
        <v>108395.524253355</v>
      </c>
    </row>
    <row r="116" s="1" customFormat="1" customHeight="1" spans="1:35">
      <c r="E116" s="12">
        <v>2249</v>
      </c>
      <c r="F116" s="12">
        <v>0.65</v>
      </c>
      <c r="G116" s="13">
        <v>1.21</v>
      </c>
      <c r="H116" s="14">
        <f t="shared" si="54"/>
        <v>1768.8385</v>
      </c>
      <c r="I116" s="12">
        <v>3</v>
      </c>
      <c r="J116" s="12">
        <v>518</v>
      </c>
      <c r="K116" s="12">
        <v>1.43</v>
      </c>
      <c r="L116" s="17">
        <f t="shared" si="55"/>
        <v>3.66431294678316</v>
      </c>
      <c r="M116" s="12">
        <v>0.94</v>
      </c>
      <c r="N116" s="12">
        <v>2.05</v>
      </c>
      <c r="O116" s="8">
        <f t="shared" si="56"/>
        <v>2.927</v>
      </c>
      <c r="P116" s="9">
        <v>1.325</v>
      </c>
      <c r="Q116" s="18">
        <f t="shared" si="57"/>
        <v>75412.023616748</v>
      </c>
      <c r="W116" s="12">
        <v>2536</v>
      </c>
      <c r="X116" s="12">
        <v>0.65</v>
      </c>
      <c r="Y116" s="13">
        <v>1.21</v>
      </c>
      <c r="Z116" s="14">
        <f t="shared" si="58"/>
        <v>1994.564</v>
      </c>
      <c r="AA116" s="12">
        <v>3</v>
      </c>
      <c r="AB116" s="12">
        <v>526</v>
      </c>
      <c r="AC116" s="12">
        <v>2.33</v>
      </c>
      <c r="AD116" s="17">
        <f t="shared" si="59"/>
        <v>4.57940617577197</v>
      </c>
      <c r="AE116" s="12">
        <v>0.95</v>
      </c>
      <c r="AF116" s="12">
        <v>2.09</v>
      </c>
      <c r="AG116" s="8">
        <f t="shared" si="60"/>
        <v>2.9855</v>
      </c>
      <c r="AH116" s="9">
        <v>1.325</v>
      </c>
      <c r="AI116" s="18">
        <f t="shared" si="61"/>
        <v>108395.524253355</v>
      </c>
    </row>
    <row r="117" s="1" customFormat="1" customHeight="1" spans="1:35">
      <c r="E117" s="12">
        <v>2249</v>
      </c>
      <c r="F117" s="12">
        <v>0.65</v>
      </c>
      <c r="G117" s="13">
        <v>1.21</v>
      </c>
      <c r="H117" s="14">
        <f t="shared" si="54"/>
        <v>1768.8385</v>
      </c>
      <c r="I117" s="12">
        <v>3</v>
      </c>
      <c r="J117" s="12">
        <v>518</v>
      </c>
      <c r="K117" s="12">
        <v>1.43</v>
      </c>
      <c r="L117" s="17">
        <f t="shared" si="55"/>
        <v>3.66431294678316</v>
      </c>
      <c r="M117" s="12">
        <v>0.94</v>
      </c>
      <c r="N117" s="12">
        <v>2.05</v>
      </c>
      <c r="O117" s="8">
        <f t="shared" si="56"/>
        <v>2.927</v>
      </c>
      <c r="P117" s="9">
        <v>1.325</v>
      </c>
      <c r="Q117" s="18">
        <f t="shared" si="57"/>
        <v>75412.023616748</v>
      </c>
      <c r="W117" s="12">
        <v>2536</v>
      </c>
      <c r="X117" s="12">
        <v>0.65</v>
      </c>
      <c r="Y117" s="13">
        <v>1.21</v>
      </c>
      <c r="Z117" s="14">
        <f t="shared" si="58"/>
        <v>1994.564</v>
      </c>
      <c r="AA117" s="12">
        <v>3</v>
      </c>
      <c r="AB117" s="12">
        <v>526</v>
      </c>
      <c r="AC117" s="12">
        <v>2.33</v>
      </c>
      <c r="AD117" s="17">
        <f t="shared" si="59"/>
        <v>4.57940617577197</v>
      </c>
      <c r="AE117" s="12">
        <v>0.95</v>
      </c>
      <c r="AF117" s="12">
        <v>2.09</v>
      </c>
      <c r="AG117" s="8">
        <f t="shared" si="60"/>
        <v>2.9855</v>
      </c>
      <c r="AH117" s="9">
        <v>1.325</v>
      </c>
      <c r="AI117" s="18">
        <f t="shared" si="61"/>
        <v>108395.524253355</v>
      </c>
    </row>
    <row r="118" s="1" customFormat="1" customHeight="1" spans="1:35">
      <c r="E118" s="12">
        <v>2249</v>
      </c>
      <c r="F118" s="12">
        <v>0.65</v>
      </c>
      <c r="G118" s="13">
        <v>1.21</v>
      </c>
      <c r="H118" s="14">
        <f t="shared" si="54"/>
        <v>1768.8385</v>
      </c>
      <c r="I118" s="12">
        <v>3</v>
      </c>
      <c r="J118" s="12">
        <v>518</v>
      </c>
      <c r="K118" s="12">
        <v>1.43</v>
      </c>
      <c r="L118" s="17">
        <f t="shared" si="55"/>
        <v>3.66431294678316</v>
      </c>
      <c r="M118" s="12">
        <v>0.94</v>
      </c>
      <c r="N118" s="12">
        <v>2.05</v>
      </c>
      <c r="O118" s="8">
        <f t="shared" si="56"/>
        <v>2.927</v>
      </c>
      <c r="P118" s="9">
        <v>1.325</v>
      </c>
      <c r="Q118" s="18">
        <f t="shared" si="57"/>
        <v>75412.023616748</v>
      </c>
      <c r="W118" s="12">
        <v>2536</v>
      </c>
      <c r="X118" s="12">
        <v>0.65</v>
      </c>
      <c r="Y118" s="13">
        <v>1.21</v>
      </c>
      <c r="Z118" s="14">
        <f t="shared" si="58"/>
        <v>1994.564</v>
      </c>
      <c r="AA118" s="12">
        <v>3</v>
      </c>
      <c r="AB118" s="12">
        <v>526</v>
      </c>
      <c r="AC118" s="12">
        <v>2.33</v>
      </c>
      <c r="AD118" s="17">
        <f t="shared" si="59"/>
        <v>4.57940617577197</v>
      </c>
      <c r="AE118" s="12">
        <v>0.95</v>
      </c>
      <c r="AF118" s="12">
        <v>2.09</v>
      </c>
      <c r="AG118" s="8">
        <f t="shared" si="60"/>
        <v>2.9855</v>
      </c>
      <c r="AH118" s="9">
        <v>1.325</v>
      </c>
      <c r="AI118" s="18">
        <f t="shared" si="61"/>
        <v>108395.524253355</v>
      </c>
    </row>
    <row r="119" s="1" customFormat="1" customHeight="1" spans="1:35">
      <c r="E119" s="23" t="s">
        <v>28</v>
      </c>
      <c r="F119" s="24"/>
      <c r="G119" s="24"/>
      <c r="H119" s="24"/>
      <c r="I119" s="24"/>
      <c r="J119" s="24"/>
      <c r="K119" s="24"/>
      <c r="L119" s="25">
        <f>SUM(Q110:Q118)</f>
        <v>678708.212550731</v>
      </c>
      <c r="M119" s="25"/>
      <c r="N119" s="25"/>
      <c r="O119" s="25"/>
      <c r="P119" s="25"/>
      <c r="Q119" s="25"/>
      <c r="W119" s="23" t="s">
        <v>28</v>
      </c>
      <c r="X119" s="24"/>
      <c r="Y119" s="24"/>
      <c r="Z119" s="24"/>
      <c r="AA119" s="24"/>
      <c r="AB119" s="24"/>
      <c r="AC119" s="24"/>
      <c r="AD119" s="25">
        <f>SUM(AI110:AI118)</f>
        <v>975559.718280194</v>
      </c>
      <c r="AE119" s="25"/>
      <c r="AF119" s="25"/>
      <c r="AG119" s="25"/>
      <c r="AH119" s="25"/>
      <c r="AI119" s="25"/>
    </row>
    <row r="120" s="1" customFormat="1" customHeight="1" spans="1:35">
      <c r="E120" s="24"/>
      <c r="F120" s="24"/>
      <c r="G120" s="24"/>
      <c r="H120" s="24"/>
      <c r="I120" s="24"/>
      <c r="J120" s="24"/>
      <c r="K120" s="24"/>
      <c r="L120" s="25"/>
      <c r="M120" s="25"/>
      <c r="N120" s="25"/>
      <c r="O120" s="25"/>
      <c r="P120" s="25"/>
      <c r="Q120" s="25"/>
      <c r="W120" s="24"/>
      <c r="X120" s="24"/>
      <c r="Y120" s="24"/>
      <c r="Z120" s="24"/>
      <c r="AA120" s="24"/>
      <c r="AB120" s="24"/>
      <c r="AC120" s="24"/>
      <c r="AD120" s="25"/>
      <c r="AE120" s="25"/>
      <c r="AF120" s="25"/>
      <c r="AG120" s="25"/>
      <c r="AH120" s="25"/>
      <c r="AI120" s="25"/>
    </row>
    <row r="121" s="1" customFormat="1" customHeight="1" spans="1:35">
      <c r="A121" s="26" t="s">
        <v>30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8"/>
      <c r="Q121" s="29"/>
      <c r="S121" s="26" t="s">
        <v>30</v>
      </c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8"/>
      <c r="AI121" s="29"/>
    </row>
    <row r="122" s="1" customFormat="1" customHeight="1" spans="1:35">
      <c r="A122" s="30" t="s">
        <v>3</v>
      </c>
      <c r="B122" s="31"/>
      <c r="C122" s="31"/>
      <c r="D122" s="31"/>
      <c r="E122" s="32"/>
      <c r="F122" s="33" t="s">
        <v>31</v>
      </c>
      <c r="G122" s="34"/>
      <c r="H122" s="34"/>
      <c r="I122" s="35"/>
      <c r="J122" s="36" t="s">
        <v>4</v>
      </c>
      <c r="K122" s="37"/>
      <c r="L122" s="38"/>
      <c r="M122" s="39"/>
      <c r="N122" s="40" t="s">
        <v>32</v>
      </c>
      <c r="O122" s="41"/>
      <c r="P122" s="42" t="s">
        <v>7</v>
      </c>
      <c r="Q122" s="43" t="s">
        <v>33</v>
      </c>
      <c r="S122" s="30" t="s">
        <v>3</v>
      </c>
      <c r="T122" s="31"/>
      <c r="U122" s="31"/>
      <c r="V122" s="31"/>
      <c r="W122" s="32"/>
      <c r="X122" s="33" t="s">
        <v>31</v>
      </c>
      <c r="Y122" s="34"/>
      <c r="Z122" s="34"/>
      <c r="AA122" s="35"/>
      <c r="AB122" s="36" t="s">
        <v>4</v>
      </c>
      <c r="AC122" s="37"/>
      <c r="AD122" s="38"/>
      <c r="AE122" s="39"/>
      <c r="AF122" s="40" t="s">
        <v>32</v>
      </c>
      <c r="AG122" s="41"/>
      <c r="AH122" s="42" t="s">
        <v>7</v>
      </c>
      <c r="AI122" s="43" t="s">
        <v>33</v>
      </c>
    </row>
    <row r="123" s="1" customFormat="1" customHeight="1" spans="1:35">
      <c r="A123" s="44" t="s">
        <v>34</v>
      </c>
      <c r="B123" s="14" t="s">
        <v>35</v>
      </c>
      <c r="C123" s="14" t="s">
        <v>36</v>
      </c>
      <c r="D123" s="14" t="s">
        <v>37</v>
      </c>
      <c r="E123" s="45" t="s">
        <v>3</v>
      </c>
      <c r="F123" s="46" t="s">
        <v>38</v>
      </c>
      <c r="G123" s="8" t="s">
        <v>20</v>
      </c>
      <c r="H123" s="8" t="s">
        <v>19</v>
      </c>
      <c r="I123" s="47" t="s">
        <v>21</v>
      </c>
      <c r="J123" s="48" t="s">
        <v>39</v>
      </c>
      <c r="K123" s="7" t="s">
        <v>16</v>
      </c>
      <c r="L123" s="49" t="s">
        <v>17</v>
      </c>
      <c r="M123" s="50" t="s">
        <v>18</v>
      </c>
      <c r="N123" s="51" t="s">
        <v>40</v>
      </c>
      <c r="O123" s="52" t="s">
        <v>41</v>
      </c>
      <c r="P123" s="42"/>
      <c r="Q123" s="43"/>
      <c r="S123" s="44" t="s">
        <v>34</v>
      </c>
      <c r="T123" s="14" t="s">
        <v>35</v>
      </c>
      <c r="U123" s="14" t="s">
        <v>36</v>
      </c>
      <c r="V123" s="14" t="s">
        <v>37</v>
      </c>
      <c r="W123" s="45" t="s">
        <v>3</v>
      </c>
      <c r="X123" s="46" t="s">
        <v>38</v>
      </c>
      <c r="Y123" s="8" t="s">
        <v>20</v>
      </c>
      <c r="Z123" s="8" t="s">
        <v>19</v>
      </c>
      <c r="AA123" s="47" t="s">
        <v>21</v>
      </c>
      <c r="AB123" s="48" t="s">
        <v>39</v>
      </c>
      <c r="AC123" s="7" t="s">
        <v>16</v>
      </c>
      <c r="AD123" s="49" t="s">
        <v>17</v>
      </c>
      <c r="AE123" s="50" t="s">
        <v>18</v>
      </c>
      <c r="AF123" s="51" t="s">
        <v>40</v>
      </c>
      <c r="AG123" s="52" t="s">
        <v>41</v>
      </c>
      <c r="AH123" s="42"/>
      <c r="AI123" s="43"/>
    </row>
    <row r="124" s="1" customFormat="1" customHeight="1" spans="1:35">
      <c r="A124" s="53">
        <v>2535</v>
      </c>
      <c r="B124" s="14">
        <v>1.704</v>
      </c>
      <c r="C124" s="12">
        <v>1.75</v>
      </c>
      <c r="D124" s="12">
        <v>0</v>
      </c>
      <c r="E124" s="45">
        <f t="shared" ref="E124:E146" si="62">A124*B124*C124+D124</f>
        <v>7559.37</v>
      </c>
      <c r="F124" s="54">
        <v>1.36</v>
      </c>
      <c r="G124" s="12">
        <v>1.68</v>
      </c>
      <c r="H124" s="12">
        <v>0.79</v>
      </c>
      <c r="I124" s="47">
        <f t="shared" ref="I124:I146" si="63">G124*H124+1</f>
        <v>2.3272</v>
      </c>
      <c r="J124" s="55">
        <v>1.5</v>
      </c>
      <c r="K124" s="12">
        <v>370</v>
      </c>
      <c r="L124" s="12">
        <v>0</v>
      </c>
      <c r="M124" s="50">
        <f t="shared" ref="M124:M146" si="64">1+2.78*K124/(K124+1400)+L124</f>
        <v>1.58112994350282</v>
      </c>
      <c r="N124" s="54">
        <v>1.125</v>
      </c>
      <c r="O124" s="52">
        <v>0.5</v>
      </c>
      <c r="P124" s="56">
        <f t="shared" ref="P124:P146" si="65">E124*F124*I124*J124*(M124)*N124*O124</f>
        <v>31918.2865008879</v>
      </c>
      <c r="Q124" s="57"/>
      <c r="S124" s="53">
        <v>2535</v>
      </c>
      <c r="T124" s="14">
        <v>1.704</v>
      </c>
      <c r="U124" s="12">
        <v>1.75</v>
      </c>
      <c r="V124" s="12">
        <v>0</v>
      </c>
      <c r="W124" s="45">
        <f t="shared" ref="W124:W146" si="66">S124*T124*U124+V124</f>
        <v>7559.37</v>
      </c>
      <c r="X124" s="54">
        <v>1.36</v>
      </c>
      <c r="Y124" s="12">
        <v>1.68</v>
      </c>
      <c r="Z124" s="12">
        <v>0.79</v>
      </c>
      <c r="AA124" s="47">
        <f t="shared" ref="AA124:AA146" si="67">Y124*Z124+1</f>
        <v>2.3272</v>
      </c>
      <c r="AB124" s="55">
        <v>1.5</v>
      </c>
      <c r="AC124" s="12">
        <v>370</v>
      </c>
      <c r="AD124" s="12">
        <v>0</v>
      </c>
      <c r="AE124" s="50">
        <f t="shared" ref="AE124:AE146" si="68">1+2.78*AC124/(AC124+1400)+AD124</f>
        <v>1.58112994350282</v>
      </c>
      <c r="AF124" s="54">
        <v>1.125</v>
      </c>
      <c r="AG124" s="52">
        <v>0.5</v>
      </c>
      <c r="AH124" s="56">
        <f t="shared" ref="AH124:AH146" si="69">W124*X124*AA124*AB124*(AE124)*AF124*AG124</f>
        <v>31918.2865008879</v>
      </c>
      <c r="AI124" s="57"/>
    </row>
    <row r="125" s="1" customFormat="1" customHeight="1" spans="1:35">
      <c r="A125" s="53">
        <v>2535</v>
      </c>
      <c r="B125" s="14">
        <v>1.704</v>
      </c>
      <c r="C125" s="12">
        <v>1.75</v>
      </c>
      <c r="D125" s="12">
        <v>0</v>
      </c>
      <c r="E125" s="45">
        <f t="shared" si="62"/>
        <v>7559.37</v>
      </c>
      <c r="F125" s="54">
        <v>1.36</v>
      </c>
      <c r="G125" s="12">
        <v>1.68</v>
      </c>
      <c r="H125" s="12">
        <v>0.79</v>
      </c>
      <c r="I125" s="47">
        <f t="shared" si="63"/>
        <v>2.3272</v>
      </c>
      <c r="J125" s="55">
        <v>1</v>
      </c>
      <c r="K125" s="12">
        <v>0</v>
      </c>
      <c r="L125" s="12">
        <v>0</v>
      </c>
      <c r="M125" s="50">
        <f t="shared" si="64"/>
        <v>1</v>
      </c>
      <c r="N125" s="54">
        <v>1.125</v>
      </c>
      <c r="O125" s="52">
        <v>0.5</v>
      </c>
      <c r="P125" s="56">
        <f t="shared" si="65"/>
        <v>13458.00688596</v>
      </c>
      <c r="Q125" s="58"/>
      <c r="S125" s="53">
        <v>2535</v>
      </c>
      <c r="T125" s="14">
        <v>1.704</v>
      </c>
      <c r="U125" s="12">
        <v>1.75</v>
      </c>
      <c r="V125" s="12">
        <v>0</v>
      </c>
      <c r="W125" s="45">
        <f t="shared" si="66"/>
        <v>7559.37</v>
      </c>
      <c r="X125" s="54">
        <v>1.36</v>
      </c>
      <c r="Y125" s="12">
        <v>1.68</v>
      </c>
      <c r="Z125" s="12">
        <v>0.79</v>
      </c>
      <c r="AA125" s="47">
        <f t="shared" si="67"/>
        <v>2.3272</v>
      </c>
      <c r="AB125" s="55">
        <v>1</v>
      </c>
      <c r="AC125" s="12">
        <v>0</v>
      </c>
      <c r="AD125" s="12">
        <v>0</v>
      </c>
      <c r="AE125" s="50">
        <f t="shared" si="68"/>
        <v>1</v>
      </c>
      <c r="AF125" s="54">
        <v>1.125</v>
      </c>
      <c r="AG125" s="52">
        <v>0.5</v>
      </c>
      <c r="AH125" s="56">
        <f t="shared" si="69"/>
        <v>13458.00688596</v>
      </c>
      <c r="AI125" s="58"/>
    </row>
    <row r="126" s="1" customFormat="1" customHeight="1" spans="1:35">
      <c r="A126" s="53">
        <v>2535</v>
      </c>
      <c r="B126" s="14">
        <v>1.704</v>
      </c>
      <c r="C126" s="12">
        <v>1.75</v>
      </c>
      <c r="D126" s="12">
        <v>0</v>
      </c>
      <c r="E126" s="45">
        <f t="shared" si="62"/>
        <v>7559.37</v>
      </c>
      <c r="F126" s="54">
        <v>1.36</v>
      </c>
      <c r="G126" s="12">
        <v>1.68</v>
      </c>
      <c r="H126" s="12">
        <v>0.79</v>
      </c>
      <c r="I126" s="47">
        <f t="shared" si="63"/>
        <v>2.3272</v>
      </c>
      <c r="J126" s="55">
        <v>1.5</v>
      </c>
      <c r="K126" s="12">
        <v>370</v>
      </c>
      <c r="L126" s="12">
        <v>0</v>
      </c>
      <c r="M126" s="50">
        <f t="shared" si="64"/>
        <v>1.58112994350282</v>
      </c>
      <c r="N126" s="54">
        <v>1.125</v>
      </c>
      <c r="O126" s="52">
        <v>0.5</v>
      </c>
      <c r="P126" s="56">
        <f t="shared" si="65"/>
        <v>31918.2865008879</v>
      </c>
      <c r="Q126" s="58"/>
      <c r="S126" s="53">
        <v>2535</v>
      </c>
      <c r="T126" s="14">
        <v>1.704</v>
      </c>
      <c r="U126" s="12">
        <v>1.75</v>
      </c>
      <c r="V126" s="12">
        <v>0</v>
      </c>
      <c r="W126" s="45">
        <f t="shared" si="66"/>
        <v>7559.37</v>
      </c>
      <c r="X126" s="54">
        <v>1.36</v>
      </c>
      <c r="Y126" s="12">
        <v>1.68</v>
      </c>
      <c r="Z126" s="12">
        <v>0.79</v>
      </c>
      <c r="AA126" s="47">
        <f t="shared" si="67"/>
        <v>2.3272</v>
      </c>
      <c r="AB126" s="55">
        <v>1.5</v>
      </c>
      <c r="AC126" s="12">
        <v>370</v>
      </c>
      <c r="AD126" s="12">
        <v>0</v>
      </c>
      <c r="AE126" s="50">
        <f t="shared" si="68"/>
        <v>1.58112994350282</v>
      </c>
      <c r="AF126" s="54">
        <v>1.125</v>
      </c>
      <c r="AG126" s="52">
        <v>0.5</v>
      </c>
      <c r="AH126" s="56">
        <f t="shared" si="69"/>
        <v>31918.2865008879</v>
      </c>
      <c r="AI126" s="58"/>
    </row>
    <row r="127" s="1" customFormat="1" customHeight="1" spans="1:35">
      <c r="A127" s="53">
        <v>2535</v>
      </c>
      <c r="B127" s="14">
        <v>1.704</v>
      </c>
      <c r="C127" s="12">
        <v>1.75</v>
      </c>
      <c r="D127" s="12">
        <v>0</v>
      </c>
      <c r="E127" s="45">
        <f t="shared" si="62"/>
        <v>7559.37</v>
      </c>
      <c r="F127" s="54">
        <v>1.36</v>
      </c>
      <c r="G127" s="12">
        <v>1.68</v>
      </c>
      <c r="H127" s="12">
        <v>0.79</v>
      </c>
      <c r="I127" s="47">
        <f t="shared" si="63"/>
        <v>2.3272</v>
      </c>
      <c r="J127" s="55">
        <v>1</v>
      </c>
      <c r="K127" s="12">
        <v>0</v>
      </c>
      <c r="L127" s="12">
        <v>0</v>
      </c>
      <c r="M127" s="50">
        <f t="shared" si="64"/>
        <v>1</v>
      </c>
      <c r="N127" s="54">
        <v>1.125</v>
      </c>
      <c r="O127" s="52">
        <v>0.5</v>
      </c>
      <c r="P127" s="56">
        <f t="shared" si="65"/>
        <v>13458.00688596</v>
      </c>
      <c r="Q127" s="58"/>
      <c r="S127" s="53">
        <v>2535</v>
      </c>
      <c r="T127" s="14">
        <v>1.704</v>
      </c>
      <c r="U127" s="12">
        <v>1.75</v>
      </c>
      <c r="V127" s="12">
        <v>0</v>
      </c>
      <c r="W127" s="45">
        <f t="shared" si="66"/>
        <v>7559.37</v>
      </c>
      <c r="X127" s="54">
        <v>1.36</v>
      </c>
      <c r="Y127" s="12">
        <v>1.68</v>
      </c>
      <c r="Z127" s="12">
        <v>0.79</v>
      </c>
      <c r="AA127" s="47">
        <f t="shared" si="67"/>
        <v>2.3272</v>
      </c>
      <c r="AB127" s="55">
        <v>1</v>
      </c>
      <c r="AC127" s="12">
        <v>0</v>
      </c>
      <c r="AD127" s="12">
        <v>0</v>
      </c>
      <c r="AE127" s="50">
        <f t="shared" si="68"/>
        <v>1</v>
      </c>
      <c r="AF127" s="54">
        <v>1.125</v>
      </c>
      <c r="AG127" s="52">
        <v>0.5</v>
      </c>
      <c r="AH127" s="56">
        <f t="shared" si="69"/>
        <v>13458.00688596</v>
      </c>
      <c r="AI127" s="58"/>
    </row>
    <row r="128" s="1" customFormat="1" customHeight="1" spans="1:35">
      <c r="A128" s="53">
        <v>2535</v>
      </c>
      <c r="B128" s="14">
        <v>1.704</v>
      </c>
      <c r="C128" s="12">
        <v>1.75</v>
      </c>
      <c r="D128" s="12">
        <v>0</v>
      </c>
      <c r="E128" s="45">
        <f t="shared" si="62"/>
        <v>7559.37</v>
      </c>
      <c r="F128" s="54">
        <v>1.36</v>
      </c>
      <c r="G128" s="12">
        <v>1.68</v>
      </c>
      <c r="H128" s="12">
        <v>0.79</v>
      </c>
      <c r="I128" s="47">
        <f t="shared" si="63"/>
        <v>2.3272</v>
      </c>
      <c r="J128" s="55">
        <v>1.5</v>
      </c>
      <c r="K128" s="12">
        <v>370</v>
      </c>
      <c r="L128" s="12">
        <v>0</v>
      </c>
      <c r="M128" s="50">
        <f t="shared" si="64"/>
        <v>1.58112994350282</v>
      </c>
      <c r="N128" s="54">
        <v>1.125</v>
      </c>
      <c r="O128" s="52">
        <v>0.5</v>
      </c>
      <c r="P128" s="56">
        <f t="shared" si="65"/>
        <v>31918.2865008879</v>
      </c>
      <c r="Q128" s="58"/>
      <c r="S128" s="53">
        <v>2535</v>
      </c>
      <c r="T128" s="14">
        <v>1.704</v>
      </c>
      <c r="U128" s="12">
        <v>1.75</v>
      </c>
      <c r="V128" s="12">
        <v>0</v>
      </c>
      <c r="W128" s="45">
        <f t="shared" si="66"/>
        <v>7559.37</v>
      </c>
      <c r="X128" s="54">
        <v>1.36</v>
      </c>
      <c r="Y128" s="12">
        <v>1.68</v>
      </c>
      <c r="Z128" s="12">
        <v>0.79</v>
      </c>
      <c r="AA128" s="47">
        <f t="shared" si="67"/>
        <v>2.3272</v>
      </c>
      <c r="AB128" s="55">
        <v>1.5</v>
      </c>
      <c r="AC128" s="12">
        <v>370</v>
      </c>
      <c r="AD128" s="12">
        <v>0</v>
      </c>
      <c r="AE128" s="50">
        <f t="shared" si="68"/>
        <v>1.58112994350282</v>
      </c>
      <c r="AF128" s="54">
        <v>1.125</v>
      </c>
      <c r="AG128" s="52">
        <v>0.5</v>
      </c>
      <c r="AH128" s="56">
        <f t="shared" si="69"/>
        <v>31918.2865008879</v>
      </c>
      <c r="AI128" s="58"/>
    </row>
    <row r="129" s="1" customFormat="1" customHeight="1" spans="1:35">
      <c r="A129" s="53">
        <v>2535</v>
      </c>
      <c r="B129" s="14">
        <v>1.704</v>
      </c>
      <c r="C129" s="12">
        <v>1.75</v>
      </c>
      <c r="D129" s="12">
        <v>0</v>
      </c>
      <c r="E129" s="45">
        <f t="shared" si="62"/>
        <v>7559.37</v>
      </c>
      <c r="F129" s="54">
        <v>1.36</v>
      </c>
      <c r="G129" s="12">
        <v>1.68</v>
      </c>
      <c r="H129" s="12">
        <v>0.79</v>
      </c>
      <c r="I129" s="47">
        <f t="shared" si="63"/>
        <v>2.3272</v>
      </c>
      <c r="J129" s="55">
        <v>1</v>
      </c>
      <c r="K129" s="12">
        <v>0</v>
      </c>
      <c r="L129" s="12">
        <v>0</v>
      </c>
      <c r="M129" s="50">
        <f t="shared" si="64"/>
        <v>1</v>
      </c>
      <c r="N129" s="54">
        <v>1.125</v>
      </c>
      <c r="O129" s="52">
        <v>0.5</v>
      </c>
      <c r="P129" s="56">
        <f t="shared" si="65"/>
        <v>13458.00688596</v>
      </c>
      <c r="Q129" s="58"/>
      <c r="S129" s="53">
        <v>2535</v>
      </c>
      <c r="T129" s="14">
        <v>1.704</v>
      </c>
      <c r="U129" s="12">
        <v>1.75</v>
      </c>
      <c r="V129" s="12">
        <v>0</v>
      </c>
      <c r="W129" s="45">
        <f t="shared" si="66"/>
        <v>7559.37</v>
      </c>
      <c r="X129" s="54">
        <v>1.36</v>
      </c>
      <c r="Y129" s="12">
        <v>1.68</v>
      </c>
      <c r="Z129" s="12">
        <v>0.79</v>
      </c>
      <c r="AA129" s="47">
        <f t="shared" si="67"/>
        <v>2.3272</v>
      </c>
      <c r="AB129" s="55">
        <v>1</v>
      </c>
      <c r="AC129" s="12">
        <v>0</v>
      </c>
      <c r="AD129" s="12">
        <v>0</v>
      </c>
      <c r="AE129" s="50">
        <f t="shared" si="68"/>
        <v>1</v>
      </c>
      <c r="AF129" s="54">
        <v>1.125</v>
      </c>
      <c r="AG129" s="52">
        <v>0.5</v>
      </c>
      <c r="AH129" s="56">
        <f t="shared" si="69"/>
        <v>13458.00688596</v>
      </c>
      <c r="AI129" s="58"/>
    </row>
    <row r="130" s="1" customFormat="1" customHeight="1" spans="1:35">
      <c r="A130" s="53">
        <v>2535</v>
      </c>
      <c r="B130" s="14">
        <v>1.704</v>
      </c>
      <c r="C130" s="12">
        <v>1.75</v>
      </c>
      <c r="D130" s="12">
        <v>0</v>
      </c>
      <c r="E130" s="45">
        <f t="shared" si="62"/>
        <v>7559.37</v>
      </c>
      <c r="F130" s="54">
        <v>1.36</v>
      </c>
      <c r="G130" s="12">
        <v>1.68</v>
      </c>
      <c r="H130" s="12">
        <v>0.79</v>
      </c>
      <c r="I130" s="47">
        <f t="shared" si="63"/>
        <v>2.3272</v>
      </c>
      <c r="J130" s="55">
        <v>1.5</v>
      </c>
      <c r="K130" s="12">
        <v>370</v>
      </c>
      <c r="L130" s="12">
        <v>0</v>
      </c>
      <c r="M130" s="50">
        <f t="shared" si="64"/>
        <v>1.58112994350282</v>
      </c>
      <c r="N130" s="54">
        <v>1.125</v>
      </c>
      <c r="O130" s="52">
        <v>0.5</v>
      </c>
      <c r="P130" s="56">
        <f t="shared" si="65"/>
        <v>31918.2865008879</v>
      </c>
      <c r="Q130" s="58"/>
      <c r="S130" s="53">
        <v>2535</v>
      </c>
      <c r="T130" s="14">
        <v>1.704</v>
      </c>
      <c r="U130" s="12">
        <v>1.75</v>
      </c>
      <c r="V130" s="12">
        <v>0</v>
      </c>
      <c r="W130" s="45">
        <f t="shared" si="66"/>
        <v>7559.37</v>
      </c>
      <c r="X130" s="54">
        <v>1.36</v>
      </c>
      <c r="Y130" s="12">
        <v>1.68</v>
      </c>
      <c r="Z130" s="12">
        <v>0.79</v>
      </c>
      <c r="AA130" s="47">
        <f t="shared" si="67"/>
        <v>2.3272</v>
      </c>
      <c r="AB130" s="55">
        <v>1.5</v>
      </c>
      <c r="AC130" s="12">
        <v>370</v>
      </c>
      <c r="AD130" s="12">
        <v>0</v>
      </c>
      <c r="AE130" s="50">
        <f t="shared" si="68"/>
        <v>1.58112994350282</v>
      </c>
      <c r="AF130" s="54">
        <v>1.125</v>
      </c>
      <c r="AG130" s="52">
        <v>0.5</v>
      </c>
      <c r="AH130" s="56">
        <f t="shared" si="69"/>
        <v>31918.2865008879</v>
      </c>
      <c r="AI130" s="58"/>
    </row>
    <row r="131" s="1" customFormat="1" customHeight="1" spans="1:35">
      <c r="A131" s="53">
        <v>2535</v>
      </c>
      <c r="B131" s="14">
        <v>1.704</v>
      </c>
      <c r="C131" s="12">
        <v>1.75</v>
      </c>
      <c r="D131" s="12">
        <v>0</v>
      </c>
      <c r="E131" s="45">
        <f t="shared" si="62"/>
        <v>7559.37</v>
      </c>
      <c r="F131" s="54">
        <v>1.36</v>
      </c>
      <c r="G131" s="12">
        <v>1.68</v>
      </c>
      <c r="H131" s="12">
        <v>0.79</v>
      </c>
      <c r="I131" s="47">
        <f t="shared" si="63"/>
        <v>2.3272</v>
      </c>
      <c r="J131" s="55">
        <v>1</v>
      </c>
      <c r="K131" s="12">
        <v>0</v>
      </c>
      <c r="L131" s="12">
        <v>0</v>
      </c>
      <c r="M131" s="50">
        <f t="shared" si="64"/>
        <v>1</v>
      </c>
      <c r="N131" s="54">
        <v>1.125</v>
      </c>
      <c r="O131" s="52">
        <v>0.5</v>
      </c>
      <c r="P131" s="56">
        <f t="shared" si="65"/>
        <v>13458.00688596</v>
      </c>
      <c r="Q131" s="58"/>
      <c r="S131" s="53">
        <v>2535</v>
      </c>
      <c r="T131" s="14">
        <v>1.704</v>
      </c>
      <c r="U131" s="12">
        <v>1.75</v>
      </c>
      <c r="V131" s="12">
        <v>0</v>
      </c>
      <c r="W131" s="45">
        <f t="shared" si="66"/>
        <v>7559.37</v>
      </c>
      <c r="X131" s="54">
        <v>1.36</v>
      </c>
      <c r="Y131" s="12">
        <v>1.68</v>
      </c>
      <c r="Z131" s="12">
        <v>0.79</v>
      </c>
      <c r="AA131" s="47">
        <f t="shared" si="67"/>
        <v>2.3272</v>
      </c>
      <c r="AB131" s="55">
        <v>1</v>
      </c>
      <c r="AC131" s="12">
        <v>0</v>
      </c>
      <c r="AD131" s="12">
        <v>0</v>
      </c>
      <c r="AE131" s="50">
        <f t="shared" si="68"/>
        <v>1</v>
      </c>
      <c r="AF131" s="54">
        <v>1.125</v>
      </c>
      <c r="AG131" s="52">
        <v>0.5</v>
      </c>
      <c r="AH131" s="56">
        <f t="shared" si="69"/>
        <v>13458.00688596</v>
      </c>
      <c r="AI131" s="58"/>
    </row>
    <row r="132" s="1" customFormat="1" customHeight="1" spans="1:35">
      <c r="A132" s="53">
        <v>2535</v>
      </c>
      <c r="B132" s="14">
        <v>1.704</v>
      </c>
      <c r="C132" s="12">
        <v>1.75</v>
      </c>
      <c r="D132" s="12">
        <v>0</v>
      </c>
      <c r="E132" s="45">
        <f t="shared" si="62"/>
        <v>7559.37</v>
      </c>
      <c r="F132" s="54">
        <v>1.36</v>
      </c>
      <c r="G132" s="12">
        <v>1.68</v>
      </c>
      <c r="H132" s="12">
        <v>0.79</v>
      </c>
      <c r="I132" s="47">
        <f t="shared" si="63"/>
        <v>2.3272</v>
      </c>
      <c r="J132" s="55">
        <v>1.5</v>
      </c>
      <c r="K132" s="12">
        <v>370</v>
      </c>
      <c r="L132" s="12">
        <v>0</v>
      </c>
      <c r="M132" s="50">
        <f t="shared" si="64"/>
        <v>1.58112994350282</v>
      </c>
      <c r="N132" s="54">
        <v>1.125</v>
      </c>
      <c r="O132" s="52">
        <v>0.5</v>
      </c>
      <c r="P132" s="56">
        <f t="shared" si="65"/>
        <v>31918.2865008879</v>
      </c>
      <c r="Q132" s="58"/>
      <c r="S132" s="53">
        <v>2535</v>
      </c>
      <c r="T132" s="14">
        <v>1.704</v>
      </c>
      <c r="U132" s="12">
        <v>1.75</v>
      </c>
      <c r="V132" s="12">
        <v>0</v>
      </c>
      <c r="W132" s="45">
        <f t="shared" si="66"/>
        <v>7559.37</v>
      </c>
      <c r="X132" s="54">
        <v>1.36</v>
      </c>
      <c r="Y132" s="12">
        <v>1.68</v>
      </c>
      <c r="Z132" s="12">
        <v>0.79</v>
      </c>
      <c r="AA132" s="47">
        <f t="shared" si="67"/>
        <v>2.3272</v>
      </c>
      <c r="AB132" s="55">
        <v>1.5</v>
      </c>
      <c r="AC132" s="12">
        <v>370</v>
      </c>
      <c r="AD132" s="12">
        <v>0</v>
      </c>
      <c r="AE132" s="50">
        <f t="shared" si="68"/>
        <v>1.58112994350282</v>
      </c>
      <c r="AF132" s="54">
        <v>1.125</v>
      </c>
      <c r="AG132" s="52">
        <v>0.5</v>
      </c>
      <c r="AH132" s="56">
        <f t="shared" si="69"/>
        <v>31918.2865008879</v>
      </c>
      <c r="AI132" s="58"/>
    </row>
    <row r="133" s="1" customFormat="1" customHeight="1" spans="1:35">
      <c r="A133" s="53">
        <v>2535</v>
      </c>
      <c r="B133" s="14">
        <v>1.704</v>
      </c>
      <c r="C133" s="12">
        <v>1.75</v>
      </c>
      <c r="D133" s="12">
        <v>0</v>
      </c>
      <c r="E133" s="45">
        <f t="shared" si="62"/>
        <v>7559.37</v>
      </c>
      <c r="F133" s="54">
        <v>1.36</v>
      </c>
      <c r="G133" s="12">
        <v>1.68</v>
      </c>
      <c r="H133" s="12">
        <v>0.79</v>
      </c>
      <c r="I133" s="47">
        <f t="shared" si="63"/>
        <v>2.3272</v>
      </c>
      <c r="J133" s="55">
        <v>1</v>
      </c>
      <c r="K133" s="12">
        <v>0</v>
      </c>
      <c r="L133" s="12">
        <v>0</v>
      </c>
      <c r="M133" s="50">
        <f t="shared" si="64"/>
        <v>1</v>
      </c>
      <c r="N133" s="54">
        <v>1.125</v>
      </c>
      <c r="O133" s="52">
        <v>0.5</v>
      </c>
      <c r="P133" s="56">
        <f t="shared" si="65"/>
        <v>13458.00688596</v>
      </c>
      <c r="Q133" s="58"/>
      <c r="S133" s="53">
        <v>2535</v>
      </c>
      <c r="T133" s="14">
        <v>1.704</v>
      </c>
      <c r="U133" s="12">
        <v>1.75</v>
      </c>
      <c r="V133" s="12">
        <v>0</v>
      </c>
      <c r="W133" s="45">
        <f t="shared" si="66"/>
        <v>7559.37</v>
      </c>
      <c r="X133" s="54">
        <v>1.36</v>
      </c>
      <c r="Y133" s="12">
        <v>1.68</v>
      </c>
      <c r="Z133" s="12">
        <v>0.79</v>
      </c>
      <c r="AA133" s="47">
        <f t="shared" si="67"/>
        <v>2.3272</v>
      </c>
      <c r="AB133" s="55">
        <v>1</v>
      </c>
      <c r="AC133" s="12">
        <v>0</v>
      </c>
      <c r="AD133" s="12">
        <v>0</v>
      </c>
      <c r="AE133" s="50">
        <f t="shared" si="68"/>
        <v>1</v>
      </c>
      <c r="AF133" s="54">
        <v>1.125</v>
      </c>
      <c r="AG133" s="52">
        <v>0.5</v>
      </c>
      <c r="AH133" s="56">
        <f t="shared" si="69"/>
        <v>13458.00688596</v>
      </c>
      <c r="AI133" s="58"/>
    </row>
    <row r="134" s="1" customFormat="1" customHeight="1" spans="1:35">
      <c r="A134" s="53">
        <v>2535</v>
      </c>
      <c r="B134" s="14">
        <v>1.704</v>
      </c>
      <c r="C134" s="12">
        <v>1</v>
      </c>
      <c r="D134" s="12">
        <v>0</v>
      </c>
      <c r="E134" s="45">
        <f t="shared" si="62"/>
        <v>4319.64</v>
      </c>
      <c r="F134" s="54">
        <v>1.36</v>
      </c>
      <c r="G134" s="12">
        <v>1.68</v>
      </c>
      <c r="H134" s="12">
        <v>0.79</v>
      </c>
      <c r="I134" s="47">
        <f t="shared" si="63"/>
        <v>2.3272</v>
      </c>
      <c r="J134" s="55">
        <v>1.5</v>
      </c>
      <c r="K134" s="12">
        <v>370</v>
      </c>
      <c r="L134" s="12">
        <v>0</v>
      </c>
      <c r="M134" s="50">
        <f t="shared" si="64"/>
        <v>1.58112994350282</v>
      </c>
      <c r="N134" s="54">
        <v>1.125</v>
      </c>
      <c r="O134" s="52">
        <v>0.5</v>
      </c>
      <c r="P134" s="56">
        <f t="shared" si="65"/>
        <v>18239.0208576502</v>
      </c>
      <c r="Q134" s="58"/>
      <c r="S134" s="53">
        <v>2535</v>
      </c>
      <c r="T134" s="14">
        <v>1.704</v>
      </c>
      <c r="U134" s="12">
        <v>1</v>
      </c>
      <c r="V134" s="12">
        <v>0</v>
      </c>
      <c r="W134" s="45">
        <f t="shared" si="66"/>
        <v>4319.64</v>
      </c>
      <c r="X134" s="54">
        <v>1.36</v>
      </c>
      <c r="Y134" s="12">
        <v>1.68</v>
      </c>
      <c r="Z134" s="12">
        <v>0.79</v>
      </c>
      <c r="AA134" s="47">
        <f t="shared" si="67"/>
        <v>2.3272</v>
      </c>
      <c r="AB134" s="55">
        <v>1.5</v>
      </c>
      <c r="AC134" s="12">
        <v>370</v>
      </c>
      <c r="AD134" s="12">
        <v>0</v>
      </c>
      <c r="AE134" s="50">
        <f t="shared" si="68"/>
        <v>1.58112994350282</v>
      </c>
      <c r="AF134" s="54">
        <v>1.125</v>
      </c>
      <c r="AG134" s="52">
        <v>0.5</v>
      </c>
      <c r="AH134" s="56">
        <f t="shared" si="69"/>
        <v>18239.0208576502</v>
      </c>
      <c r="AI134" s="58"/>
    </row>
    <row r="135" s="1" customFormat="1" customHeight="1" spans="1:35">
      <c r="A135" s="53">
        <v>2535</v>
      </c>
      <c r="B135" s="14">
        <v>1.704</v>
      </c>
      <c r="C135" s="12">
        <v>1</v>
      </c>
      <c r="D135" s="12">
        <v>0</v>
      </c>
      <c r="E135" s="45">
        <f t="shared" si="62"/>
        <v>4319.64</v>
      </c>
      <c r="F135" s="54">
        <v>1.36</v>
      </c>
      <c r="G135" s="12">
        <v>1.68</v>
      </c>
      <c r="H135" s="12">
        <v>0.79</v>
      </c>
      <c r="I135" s="47">
        <f t="shared" si="63"/>
        <v>2.3272</v>
      </c>
      <c r="J135" s="55">
        <v>1</v>
      </c>
      <c r="K135" s="12">
        <v>0</v>
      </c>
      <c r="L135" s="12">
        <v>0</v>
      </c>
      <c r="M135" s="50">
        <f t="shared" si="64"/>
        <v>1</v>
      </c>
      <c r="N135" s="54">
        <v>1.125</v>
      </c>
      <c r="O135" s="52">
        <v>0.5</v>
      </c>
      <c r="P135" s="56">
        <f t="shared" si="65"/>
        <v>7690.28964912</v>
      </c>
      <c r="Q135" s="58"/>
      <c r="S135" s="53">
        <v>2535</v>
      </c>
      <c r="T135" s="14">
        <v>1.704</v>
      </c>
      <c r="U135" s="12">
        <v>1</v>
      </c>
      <c r="V135" s="12">
        <v>0</v>
      </c>
      <c r="W135" s="45">
        <f t="shared" si="66"/>
        <v>4319.64</v>
      </c>
      <c r="X135" s="54">
        <v>1.36</v>
      </c>
      <c r="Y135" s="12">
        <v>1.68</v>
      </c>
      <c r="Z135" s="12">
        <v>0.79</v>
      </c>
      <c r="AA135" s="47">
        <f t="shared" si="67"/>
        <v>2.3272</v>
      </c>
      <c r="AB135" s="55">
        <v>1</v>
      </c>
      <c r="AC135" s="12">
        <v>0</v>
      </c>
      <c r="AD135" s="12">
        <v>0</v>
      </c>
      <c r="AE135" s="50">
        <f t="shared" si="68"/>
        <v>1</v>
      </c>
      <c r="AF135" s="54">
        <v>1.125</v>
      </c>
      <c r="AG135" s="52">
        <v>0.5</v>
      </c>
      <c r="AH135" s="56">
        <f t="shared" si="69"/>
        <v>7690.28964912</v>
      </c>
      <c r="AI135" s="58"/>
    </row>
    <row r="136" s="1" customFormat="1" customHeight="1" spans="1:35">
      <c r="A136" s="53">
        <v>2535</v>
      </c>
      <c r="B136" s="14">
        <v>1.704</v>
      </c>
      <c r="C136" s="12">
        <v>1</v>
      </c>
      <c r="D136" s="12">
        <v>0</v>
      </c>
      <c r="E136" s="45">
        <f t="shared" si="62"/>
        <v>4319.64</v>
      </c>
      <c r="F136" s="54">
        <v>1.36</v>
      </c>
      <c r="G136" s="12">
        <v>1.68</v>
      </c>
      <c r="H136" s="12">
        <v>0.79</v>
      </c>
      <c r="I136" s="47">
        <f t="shared" si="63"/>
        <v>2.3272</v>
      </c>
      <c r="J136" s="55">
        <v>1.5</v>
      </c>
      <c r="K136" s="12">
        <v>370</v>
      </c>
      <c r="L136" s="12">
        <v>0</v>
      </c>
      <c r="M136" s="50">
        <f t="shared" si="64"/>
        <v>1.58112994350282</v>
      </c>
      <c r="N136" s="54">
        <v>1.125</v>
      </c>
      <c r="O136" s="52">
        <v>0.5</v>
      </c>
      <c r="P136" s="56">
        <f t="shared" si="65"/>
        <v>18239.0208576502</v>
      </c>
      <c r="Q136" s="58"/>
      <c r="S136" s="53">
        <v>2535</v>
      </c>
      <c r="T136" s="14">
        <v>1.704</v>
      </c>
      <c r="U136" s="12">
        <v>1</v>
      </c>
      <c r="V136" s="12">
        <v>0</v>
      </c>
      <c r="W136" s="45">
        <f t="shared" si="66"/>
        <v>4319.64</v>
      </c>
      <c r="X136" s="54">
        <v>1.36</v>
      </c>
      <c r="Y136" s="12">
        <v>1.68</v>
      </c>
      <c r="Z136" s="12">
        <v>0.79</v>
      </c>
      <c r="AA136" s="47">
        <f t="shared" si="67"/>
        <v>2.3272</v>
      </c>
      <c r="AB136" s="55">
        <v>1.5</v>
      </c>
      <c r="AC136" s="12">
        <v>370</v>
      </c>
      <c r="AD136" s="12">
        <v>0</v>
      </c>
      <c r="AE136" s="50">
        <f t="shared" si="68"/>
        <v>1.58112994350282</v>
      </c>
      <c r="AF136" s="54">
        <v>1.125</v>
      </c>
      <c r="AG136" s="52">
        <v>0.5</v>
      </c>
      <c r="AH136" s="56">
        <f t="shared" si="69"/>
        <v>18239.0208576502</v>
      </c>
      <c r="AI136" s="58"/>
    </row>
    <row r="137" s="1" customFormat="1" customHeight="1" spans="1:35">
      <c r="A137" s="53">
        <v>2535</v>
      </c>
      <c r="B137" s="14">
        <v>1.704</v>
      </c>
      <c r="C137" s="12">
        <v>1</v>
      </c>
      <c r="D137" s="12">
        <v>0</v>
      </c>
      <c r="E137" s="45">
        <f t="shared" si="62"/>
        <v>4319.64</v>
      </c>
      <c r="F137" s="54">
        <v>1.36</v>
      </c>
      <c r="G137" s="12">
        <v>1.68</v>
      </c>
      <c r="H137" s="12">
        <v>0.79</v>
      </c>
      <c r="I137" s="47">
        <f t="shared" si="63"/>
        <v>2.3272</v>
      </c>
      <c r="J137" s="55">
        <v>1</v>
      </c>
      <c r="K137" s="12">
        <v>0</v>
      </c>
      <c r="L137" s="12">
        <v>0</v>
      </c>
      <c r="M137" s="50">
        <f t="shared" si="64"/>
        <v>1</v>
      </c>
      <c r="N137" s="54">
        <v>1.125</v>
      </c>
      <c r="O137" s="52">
        <v>0.5</v>
      </c>
      <c r="P137" s="56">
        <f t="shared" si="65"/>
        <v>7690.28964912</v>
      </c>
      <c r="Q137" s="58"/>
      <c r="S137" s="53">
        <v>2535</v>
      </c>
      <c r="T137" s="14">
        <v>1.704</v>
      </c>
      <c r="U137" s="12">
        <v>1</v>
      </c>
      <c r="V137" s="12">
        <v>0</v>
      </c>
      <c r="W137" s="45">
        <f t="shared" si="66"/>
        <v>4319.64</v>
      </c>
      <c r="X137" s="54">
        <v>1.36</v>
      </c>
      <c r="Y137" s="12">
        <v>1.68</v>
      </c>
      <c r="Z137" s="12">
        <v>0.79</v>
      </c>
      <c r="AA137" s="47">
        <f t="shared" si="67"/>
        <v>2.3272</v>
      </c>
      <c r="AB137" s="55">
        <v>1</v>
      </c>
      <c r="AC137" s="12">
        <v>0</v>
      </c>
      <c r="AD137" s="12">
        <v>0</v>
      </c>
      <c r="AE137" s="50">
        <f t="shared" si="68"/>
        <v>1</v>
      </c>
      <c r="AF137" s="54">
        <v>1.125</v>
      </c>
      <c r="AG137" s="52">
        <v>0.5</v>
      </c>
      <c r="AH137" s="56">
        <f t="shared" si="69"/>
        <v>7690.28964912</v>
      </c>
      <c r="AI137" s="58"/>
    </row>
    <row r="138" s="1" customFormat="1" customHeight="1" spans="1:35">
      <c r="A138" s="53">
        <v>2535</v>
      </c>
      <c r="B138" s="14">
        <v>1.704</v>
      </c>
      <c r="C138" s="12">
        <v>1</v>
      </c>
      <c r="D138" s="12">
        <v>0</v>
      </c>
      <c r="E138" s="45">
        <f t="shared" si="62"/>
        <v>4319.64</v>
      </c>
      <c r="F138" s="54">
        <v>1.36</v>
      </c>
      <c r="G138" s="12">
        <v>1.68</v>
      </c>
      <c r="H138" s="12">
        <v>0.79</v>
      </c>
      <c r="I138" s="47">
        <f t="shared" si="63"/>
        <v>2.3272</v>
      </c>
      <c r="J138" s="55">
        <v>1.5</v>
      </c>
      <c r="K138" s="12">
        <v>370</v>
      </c>
      <c r="L138" s="12">
        <v>0</v>
      </c>
      <c r="M138" s="50">
        <f t="shared" si="64"/>
        <v>1.58112994350282</v>
      </c>
      <c r="N138" s="54">
        <v>1.125</v>
      </c>
      <c r="O138" s="52">
        <v>0.5</v>
      </c>
      <c r="P138" s="56">
        <f t="shared" si="65"/>
        <v>18239.0208576502</v>
      </c>
      <c r="Q138" s="58"/>
      <c r="S138" s="53">
        <v>2535</v>
      </c>
      <c r="T138" s="14">
        <v>1.704</v>
      </c>
      <c r="U138" s="12">
        <v>1</v>
      </c>
      <c r="V138" s="12">
        <v>0</v>
      </c>
      <c r="W138" s="45">
        <f t="shared" si="66"/>
        <v>4319.64</v>
      </c>
      <c r="X138" s="54">
        <v>1.36</v>
      </c>
      <c r="Y138" s="12">
        <v>1.68</v>
      </c>
      <c r="Z138" s="12">
        <v>0.79</v>
      </c>
      <c r="AA138" s="47">
        <f t="shared" si="67"/>
        <v>2.3272</v>
      </c>
      <c r="AB138" s="55">
        <v>1.5</v>
      </c>
      <c r="AC138" s="12">
        <v>370</v>
      </c>
      <c r="AD138" s="12">
        <v>0</v>
      </c>
      <c r="AE138" s="50">
        <f t="shared" si="68"/>
        <v>1.58112994350282</v>
      </c>
      <c r="AF138" s="54">
        <v>1.125</v>
      </c>
      <c r="AG138" s="52">
        <v>0.5</v>
      </c>
      <c r="AH138" s="56">
        <f t="shared" si="69"/>
        <v>18239.0208576502</v>
      </c>
      <c r="AI138" s="58"/>
    </row>
    <row r="139" s="1" customFormat="1" customHeight="1" spans="1:35">
      <c r="A139" s="53">
        <v>2535</v>
      </c>
      <c r="B139" s="14">
        <v>1.704</v>
      </c>
      <c r="C139" s="12">
        <v>1</v>
      </c>
      <c r="D139" s="12">
        <v>0</v>
      </c>
      <c r="E139" s="45">
        <f t="shared" si="62"/>
        <v>4319.64</v>
      </c>
      <c r="F139" s="54">
        <v>1.36</v>
      </c>
      <c r="G139" s="12">
        <v>1.68</v>
      </c>
      <c r="H139" s="12">
        <v>0.79</v>
      </c>
      <c r="I139" s="47">
        <f t="shared" si="63"/>
        <v>2.3272</v>
      </c>
      <c r="J139" s="55">
        <v>1</v>
      </c>
      <c r="K139" s="12">
        <v>0</v>
      </c>
      <c r="L139" s="12">
        <v>0</v>
      </c>
      <c r="M139" s="50">
        <f t="shared" si="64"/>
        <v>1</v>
      </c>
      <c r="N139" s="54">
        <v>1.125</v>
      </c>
      <c r="O139" s="52">
        <v>0.5</v>
      </c>
      <c r="P139" s="56">
        <f t="shared" si="65"/>
        <v>7690.28964912</v>
      </c>
      <c r="Q139" s="58"/>
      <c r="S139" s="53">
        <v>2535</v>
      </c>
      <c r="T139" s="14">
        <v>1.704</v>
      </c>
      <c r="U139" s="12">
        <v>1</v>
      </c>
      <c r="V139" s="12">
        <v>0</v>
      </c>
      <c r="W139" s="45">
        <f t="shared" si="66"/>
        <v>4319.64</v>
      </c>
      <c r="X139" s="54">
        <v>1.36</v>
      </c>
      <c r="Y139" s="12">
        <v>1.68</v>
      </c>
      <c r="Z139" s="12">
        <v>0.79</v>
      </c>
      <c r="AA139" s="47">
        <f t="shared" si="67"/>
        <v>2.3272</v>
      </c>
      <c r="AB139" s="55">
        <v>1</v>
      </c>
      <c r="AC139" s="12">
        <v>0</v>
      </c>
      <c r="AD139" s="12">
        <v>0</v>
      </c>
      <c r="AE139" s="50">
        <f t="shared" si="68"/>
        <v>1</v>
      </c>
      <c r="AF139" s="54">
        <v>1.125</v>
      </c>
      <c r="AG139" s="52">
        <v>0.5</v>
      </c>
      <c r="AH139" s="56">
        <f t="shared" si="69"/>
        <v>7690.28964912</v>
      </c>
      <c r="AI139" s="58"/>
    </row>
    <row r="140" s="1" customFormat="1" customHeight="1" spans="1:35">
      <c r="A140" s="53">
        <v>2535</v>
      </c>
      <c r="B140" s="14">
        <v>1.704</v>
      </c>
      <c r="C140" s="12">
        <v>1</v>
      </c>
      <c r="D140" s="12">
        <v>0</v>
      </c>
      <c r="E140" s="45">
        <f t="shared" si="62"/>
        <v>4319.64</v>
      </c>
      <c r="F140" s="54">
        <v>1.36</v>
      </c>
      <c r="G140" s="12">
        <v>1.68</v>
      </c>
      <c r="H140" s="12">
        <v>0.79</v>
      </c>
      <c r="I140" s="47">
        <f t="shared" si="63"/>
        <v>2.3272</v>
      </c>
      <c r="J140" s="55">
        <v>1.5</v>
      </c>
      <c r="K140" s="12">
        <v>370</v>
      </c>
      <c r="L140" s="12">
        <v>0</v>
      </c>
      <c r="M140" s="50">
        <f t="shared" si="64"/>
        <v>1.58112994350282</v>
      </c>
      <c r="N140" s="54">
        <v>1.125</v>
      </c>
      <c r="O140" s="52">
        <v>0.5</v>
      </c>
      <c r="P140" s="56">
        <f t="shared" si="65"/>
        <v>18239.0208576502</v>
      </c>
      <c r="Q140" s="58"/>
      <c r="S140" s="53">
        <v>2535</v>
      </c>
      <c r="T140" s="14">
        <v>1.704</v>
      </c>
      <c r="U140" s="12">
        <v>1</v>
      </c>
      <c r="V140" s="12">
        <v>0</v>
      </c>
      <c r="W140" s="45">
        <f t="shared" si="66"/>
        <v>4319.64</v>
      </c>
      <c r="X140" s="54">
        <v>1.36</v>
      </c>
      <c r="Y140" s="12">
        <v>1.68</v>
      </c>
      <c r="Z140" s="12">
        <v>0.79</v>
      </c>
      <c r="AA140" s="47">
        <f t="shared" si="67"/>
        <v>2.3272</v>
      </c>
      <c r="AB140" s="55">
        <v>1.5</v>
      </c>
      <c r="AC140" s="12">
        <v>370</v>
      </c>
      <c r="AD140" s="12">
        <v>0</v>
      </c>
      <c r="AE140" s="50">
        <f t="shared" si="68"/>
        <v>1.58112994350282</v>
      </c>
      <c r="AF140" s="54">
        <v>1.125</v>
      </c>
      <c r="AG140" s="52">
        <v>0.5</v>
      </c>
      <c r="AH140" s="56">
        <f t="shared" si="69"/>
        <v>18239.0208576502</v>
      </c>
      <c r="AI140" s="58"/>
    </row>
    <row r="141" s="1" customFormat="1" customHeight="1" spans="1:35">
      <c r="A141" s="53">
        <v>2535</v>
      </c>
      <c r="B141" s="14">
        <v>1.704</v>
      </c>
      <c r="C141" s="12">
        <v>1</v>
      </c>
      <c r="D141" s="12">
        <v>0</v>
      </c>
      <c r="E141" s="45">
        <f t="shared" si="62"/>
        <v>4319.64</v>
      </c>
      <c r="F141" s="54">
        <v>1.36</v>
      </c>
      <c r="G141" s="12">
        <v>1.68</v>
      </c>
      <c r="H141" s="12">
        <v>0.79</v>
      </c>
      <c r="I141" s="47">
        <f t="shared" si="63"/>
        <v>2.3272</v>
      </c>
      <c r="J141" s="55">
        <v>1</v>
      </c>
      <c r="K141" s="12">
        <v>0</v>
      </c>
      <c r="L141" s="12">
        <v>0</v>
      </c>
      <c r="M141" s="50">
        <f t="shared" si="64"/>
        <v>1</v>
      </c>
      <c r="N141" s="54">
        <v>1.125</v>
      </c>
      <c r="O141" s="52">
        <v>0.5</v>
      </c>
      <c r="P141" s="56">
        <f t="shared" si="65"/>
        <v>7690.28964912</v>
      </c>
      <c r="Q141" s="58"/>
      <c r="S141" s="53">
        <v>2535</v>
      </c>
      <c r="T141" s="14">
        <v>1.704</v>
      </c>
      <c r="U141" s="12">
        <v>1</v>
      </c>
      <c r="V141" s="12">
        <v>0</v>
      </c>
      <c r="W141" s="45">
        <f t="shared" si="66"/>
        <v>4319.64</v>
      </c>
      <c r="X141" s="54">
        <v>1.36</v>
      </c>
      <c r="Y141" s="12">
        <v>1.68</v>
      </c>
      <c r="Z141" s="12">
        <v>0.79</v>
      </c>
      <c r="AA141" s="47">
        <f t="shared" si="67"/>
        <v>2.3272</v>
      </c>
      <c r="AB141" s="55">
        <v>1</v>
      </c>
      <c r="AC141" s="12">
        <v>0</v>
      </c>
      <c r="AD141" s="12">
        <v>0</v>
      </c>
      <c r="AE141" s="50">
        <f t="shared" si="68"/>
        <v>1</v>
      </c>
      <c r="AF141" s="54">
        <v>1.125</v>
      </c>
      <c r="AG141" s="52">
        <v>0.5</v>
      </c>
      <c r="AH141" s="56">
        <f t="shared" si="69"/>
        <v>7690.28964912</v>
      </c>
      <c r="AI141" s="58"/>
    </row>
    <row r="142" s="1" customFormat="1" customHeight="1" spans="1:35">
      <c r="A142" s="53">
        <v>2535</v>
      </c>
      <c r="B142" s="14">
        <v>2.14</v>
      </c>
      <c r="C142" s="12">
        <v>1</v>
      </c>
      <c r="D142" s="12">
        <v>0</v>
      </c>
      <c r="E142" s="45">
        <f t="shared" si="62"/>
        <v>5424.9</v>
      </c>
      <c r="F142" s="54">
        <v>1.36</v>
      </c>
      <c r="G142" s="12">
        <v>1.68</v>
      </c>
      <c r="H142" s="12">
        <v>0.79</v>
      </c>
      <c r="I142" s="47">
        <f t="shared" si="63"/>
        <v>2.3272</v>
      </c>
      <c r="J142" s="55">
        <v>1.5</v>
      </c>
      <c r="K142" s="12">
        <v>370</v>
      </c>
      <c r="L142" s="12">
        <v>0</v>
      </c>
      <c r="M142" s="50">
        <f t="shared" si="64"/>
        <v>1.58112994350282</v>
      </c>
      <c r="N142" s="54">
        <v>1.125</v>
      </c>
      <c r="O142" s="52">
        <v>0.5</v>
      </c>
      <c r="P142" s="56">
        <f t="shared" si="65"/>
        <v>22905.8125794433</v>
      </c>
      <c r="Q142" s="58"/>
      <c r="S142" s="53">
        <v>2535</v>
      </c>
      <c r="T142" s="14">
        <v>2.14</v>
      </c>
      <c r="U142" s="12">
        <v>1</v>
      </c>
      <c r="V142" s="12">
        <v>0</v>
      </c>
      <c r="W142" s="45">
        <f t="shared" si="66"/>
        <v>5424.9</v>
      </c>
      <c r="X142" s="54">
        <v>1.36</v>
      </c>
      <c r="Y142" s="12">
        <v>1.68</v>
      </c>
      <c r="Z142" s="12">
        <v>0.79</v>
      </c>
      <c r="AA142" s="47">
        <f t="shared" si="67"/>
        <v>2.3272</v>
      </c>
      <c r="AB142" s="55">
        <v>1.5</v>
      </c>
      <c r="AC142" s="12">
        <v>370</v>
      </c>
      <c r="AD142" s="12">
        <v>0</v>
      </c>
      <c r="AE142" s="50">
        <f t="shared" si="68"/>
        <v>1.58112994350282</v>
      </c>
      <c r="AF142" s="54">
        <v>1.125</v>
      </c>
      <c r="AG142" s="52">
        <v>0.5</v>
      </c>
      <c r="AH142" s="56">
        <f t="shared" si="69"/>
        <v>22905.8125794433</v>
      </c>
      <c r="AI142" s="58"/>
    </row>
    <row r="143" s="1" customFormat="1" customHeight="1" spans="1:35">
      <c r="A143" s="53">
        <v>2535</v>
      </c>
      <c r="B143" s="14">
        <v>1.73</v>
      </c>
      <c r="C143" s="12">
        <v>1</v>
      </c>
      <c r="D143" s="12">
        <v>0</v>
      </c>
      <c r="E143" s="45">
        <f t="shared" si="62"/>
        <v>4385.55</v>
      </c>
      <c r="F143" s="54">
        <v>1.36</v>
      </c>
      <c r="G143" s="12">
        <v>1.68</v>
      </c>
      <c r="H143" s="12">
        <v>0.79</v>
      </c>
      <c r="I143" s="47">
        <f t="shared" si="63"/>
        <v>2.3272</v>
      </c>
      <c r="J143" s="55">
        <v>1</v>
      </c>
      <c r="K143" s="12">
        <v>0</v>
      </c>
      <c r="L143" s="12">
        <v>0</v>
      </c>
      <c r="M143" s="50">
        <f t="shared" si="64"/>
        <v>1</v>
      </c>
      <c r="N143" s="54">
        <v>1.125</v>
      </c>
      <c r="O143" s="52">
        <v>0.5</v>
      </c>
      <c r="P143" s="56">
        <f t="shared" si="65"/>
        <v>7807.6297494</v>
      </c>
      <c r="Q143" s="58"/>
      <c r="S143" s="53">
        <v>2535</v>
      </c>
      <c r="T143" s="14">
        <v>1.73</v>
      </c>
      <c r="U143" s="12">
        <v>1</v>
      </c>
      <c r="V143" s="12">
        <v>0</v>
      </c>
      <c r="W143" s="45">
        <f t="shared" si="66"/>
        <v>4385.55</v>
      </c>
      <c r="X143" s="54">
        <v>1.36</v>
      </c>
      <c r="Y143" s="12">
        <v>1.68</v>
      </c>
      <c r="Z143" s="12">
        <v>0.79</v>
      </c>
      <c r="AA143" s="47">
        <f t="shared" si="67"/>
        <v>2.3272</v>
      </c>
      <c r="AB143" s="55">
        <v>1</v>
      </c>
      <c r="AC143" s="12">
        <v>0</v>
      </c>
      <c r="AD143" s="12">
        <v>0</v>
      </c>
      <c r="AE143" s="50">
        <f t="shared" si="68"/>
        <v>1</v>
      </c>
      <c r="AF143" s="54">
        <v>1.125</v>
      </c>
      <c r="AG143" s="52">
        <v>0.5</v>
      </c>
      <c r="AH143" s="56">
        <f t="shared" si="69"/>
        <v>7807.6297494</v>
      </c>
      <c r="AI143" s="58"/>
    </row>
    <row r="144" s="1" customFormat="1" customHeight="1" spans="1:35">
      <c r="A144" s="53">
        <v>2535</v>
      </c>
      <c r="B144" s="14">
        <v>2.01</v>
      </c>
      <c r="C144" s="12">
        <v>1</v>
      </c>
      <c r="D144" s="12">
        <v>0</v>
      </c>
      <c r="E144" s="45">
        <f t="shared" si="62"/>
        <v>5095.35</v>
      </c>
      <c r="F144" s="54">
        <v>1.36</v>
      </c>
      <c r="G144" s="12">
        <v>1.68</v>
      </c>
      <c r="H144" s="12">
        <v>0.79</v>
      </c>
      <c r="I144" s="47">
        <f t="shared" si="63"/>
        <v>2.3272</v>
      </c>
      <c r="J144" s="55">
        <v>1</v>
      </c>
      <c r="K144" s="12">
        <v>0</v>
      </c>
      <c r="L144" s="12">
        <v>0</v>
      </c>
      <c r="M144" s="50">
        <f t="shared" si="64"/>
        <v>1</v>
      </c>
      <c r="N144" s="54">
        <v>1.125</v>
      </c>
      <c r="O144" s="52">
        <v>0.5</v>
      </c>
      <c r="P144" s="56">
        <f t="shared" si="65"/>
        <v>9071.2923678</v>
      </c>
      <c r="Q144" s="58"/>
      <c r="S144" s="53">
        <v>2535</v>
      </c>
      <c r="T144" s="14">
        <v>2.01</v>
      </c>
      <c r="U144" s="12">
        <v>1</v>
      </c>
      <c r="V144" s="12">
        <v>0</v>
      </c>
      <c r="W144" s="45">
        <f t="shared" si="66"/>
        <v>5095.35</v>
      </c>
      <c r="X144" s="54">
        <v>1.36</v>
      </c>
      <c r="Y144" s="12">
        <v>1.68</v>
      </c>
      <c r="Z144" s="12">
        <v>0.79</v>
      </c>
      <c r="AA144" s="47">
        <f t="shared" si="67"/>
        <v>2.3272</v>
      </c>
      <c r="AB144" s="55">
        <v>1</v>
      </c>
      <c r="AC144" s="12">
        <v>0</v>
      </c>
      <c r="AD144" s="12">
        <v>0</v>
      </c>
      <c r="AE144" s="50">
        <f t="shared" si="68"/>
        <v>1</v>
      </c>
      <c r="AF144" s="54">
        <v>1.125</v>
      </c>
      <c r="AG144" s="52">
        <v>0.5</v>
      </c>
      <c r="AH144" s="56">
        <f t="shared" si="69"/>
        <v>9071.2923678</v>
      </c>
      <c r="AI144" s="58"/>
    </row>
    <row r="145" s="1" customFormat="1" customHeight="1" spans="1:35">
      <c r="A145" s="53">
        <v>2535</v>
      </c>
      <c r="B145" s="14">
        <v>1.9</v>
      </c>
      <c r="C145" s="12">
        <v>1</v>
      </c>
      <c r="D145" s="12">
        <v>0</v>
      </c>
      <c r="E145" s="45">
        <f t="shared" si="62"/>
        <v>4816.5</v>
      </c>
      <c r="F145" s="54">
        <v>1.36</v>
      </c>
      <c r="G145" s="12">
        <v>1.68</v>
      </c>
      <c r="H145" s="12">
        <v>0.79</v>
      </c>
      <c r="I145" s="47">
        <f t="shared" si="63"/>
        <v>2.3272</v>
      </c>
      <c r="J145" s="55">
        <v>1.5</v>
      </c>
      <c r="K145" s="12">
        <v>370</v>
      </c>
      <c r="L145" s="12">
        <v>0</v>
      </c>
      <c r="M145" s="50">
        <f t="shared" si="64"/>
        <v>1.58112994350282</v>
      </c>
      <c r="N145" s="54">
        <v>1.125</v>
      </c>
      <c r="O145" s="52">
        <v>0.5</v>
      </c>
      <c r="P145" s="56">
        <f t="shared" si="65"/>
        <v>20336.9364023095</v>
      </c>
      <c r="Q145" s="58"/>
      <c r="S145" s="53">
        <v>2535</v>
      </c>
      <c r="T145" s="14">
        <v>1.9</v>
      </c>
      <c r="U145" s="12">
        <v>1</v>
      </c>
      <c r="V145" s="12">
        <v>0</v>
      </c>
      <c r="W145" s="45">
        <f t="shared" si="66"/>
        <v>4816.5</v>
      </c>
      <c r="X145" s="54">
        <v>1.36</v>
      </c>
      <c r="Y145" s="12">
        <v>1.68</v>
      </c>
      <c r="Z145" s="12">
        <v>0.79</v>
      </c>
      <c r="AA145" s="47">
        <f t="shared" si="67"/>
        <v>2.3272</v>
      </c>
      <c r="AB145" s="55">
        <v>1.5</v>
      </c>
      <c r="AC145" s="12">
        <v>370</v>
      </c>
      <c r="AD145" s="12">
        <v>0</v>
      </c>
      <c r="AE145" s="50">
        <f t="shared" si="68"/>
        <v>1.58112994350282</v>
      </c>
      <c r="AF145" s="54">
        <v>1.125</v>
      </c>
      <c r="AG145" s="52">
        <v>0.5</v>
      </c>
      <c r="AH145" s="56">
        <f t="shared" si="69"/>
        <v>20336.9364023095</v>
      </c>
      <c r="AI145" s="58"/>
    </row>
    <row r="146" s="1" customFormat="1" customHeight="1" spans="1:35">
      <c r="A146" s="53">
        <v>2535</v>
      </c>
      <c r="B146" s="14">
        <v>0</v>
      </c>
      <c r="C146" s="12">
        <v>1</v>
      </c>
      <c r="D146" s="12">
        <v>0</v>
      </c>
      <c r="E146" s="45">
        <f t="shared" si="62"/>
        <v>0</v>
      </c>
      <c r="F146" s="54">
        <v>1</v>
      </c>
      <c r="G146" s="12">
        <v>1.68</v>
      </c>
      <c r="H146" s="12">
        <v>0.79</v>
      </c>
      <c r="I146" s="47">
        <f t="shared" si="63"/>
        <v>2.3272</v>
      </c>
      <c r="J146" s="55">
        <v>1</v>
      </c>
      <c r="K146" s="12">
        <v>0</v>
      </c>
      <c r="L146" s="12">
        <v>0</v>
      </c>
      <c r="M146" s="50">
        <f t="shared" si="64"/>
        <v>1</v>
      </c>
      <c r="N146" s="54">
        <v>1.125</v>
      </c>
      <c r="O146" s="52">
        <v>0.5</v>
      </c>
      <c r="P146" s="56">
        <f t="shared" si="65"/>
        <v>0</v>
      </c>
      <c r="Q146" s="58"/>
      <c r="S146" s="53">
        <v>2535</v>
      </c>
      <c r="T146" s="14">
        <v>0</v>
      </c>
      <c r="U146" s="12">
        <v>1</v>
      </c>
      <c r="V146" s="12">
        <v>0</v>
      </c>
      <c r="W146" s="45">
        <f t="shared" si="66"/>
        <v>0</v>
      </c>
      <c r="X146" s="54">
        <v>1</v>
      </c>
      <c r="Y146" s="12">
        <v>1.68</v>
      </c>
      <c r="Z146" s="12">
        <v>0.79</v>
      </c>
      <c r="AA146" s="47">
        <f t="shared" si="67"/>
        <v>2.3272</v>
      </c>
      <c r="AB146" s="55">
        <v>1</v>
      </c>
      <c r="AC146" s="12">
        <v>0</v>
      </c>
      <c r="AD146" s="12">
        <v>0</v>
      </c>
      <c r="AE146" s="50">
        <f t="shared" si="68"/>
        <v>1</v>
      </c>
      <c r="AF146" s="54">
        <v>1.125</v>
      </c>
      <c r="AG146" s="52">
        <v>0.5</v>
      </c>
      <c r="AH146" s="56">
        <f t="shared" si="69"/>
        <v>0</v>
      </c>
      <c r="AI146" s="58"/>
    </row>
    <row r="147" s="1" customFormat="1" customHeight="1" spans="1:35">
      <c r="A147" s="59" t="s">
        <v>25</v>
      </c>
      <c r="B147" s="60"/>
      <c r="C147" s="60"/>
      <c r="D147" s="60"/>
      <c r="E147" s="60"/>
      <c r="F147" s="60"/>
      <c r="G147" s="61"/>
      <c r="H147" s="62">
        <f>SUM(P124:P146)</f>
        <v>390720.380060273</v>
      </c>
      <c r="I147" s="63"/>
      <c r="J147" s="63"/>
      <c r="K147" s="63"/>
      <c r="L147" s="63"/>
      <c r="M147" s="63"/>
      <c r="N147" s="63"/>
      <c r="O147" s="63"/>
      <c r="P147" s="63"/>
      <c r="Q147" s="64"/>
      <c r="S147" s="59" t="s">
        <v>25</v>
      </c>
      <c r="T147" s="60"/>
      <c r="U147" s="60"/>
      <c r="V147" s="60"/>
      <c r="W147" s="60"/>
      <c r="X147" s="60"/>
      <c r="Y147" s="61"/>
      <c r="Z147" s="62">
        <f>SUM(AH124:AH146)</f>
        <v>390720.380060273</v>
      </c>
      <c r="AA147" s="63"/>
      <c r="AB147" s="63"/>
      <c r="AC147" s="63"/>
      <c r="AD147" s="63"/>
      <c r="AE147" s="63"/>
      <c r="AF147" s="63"/>
      <c r="AG147" s="63"/>
      <c r="AH147" s="63"/>
      <c r="AI147" s="64"/>
    </row>
    <row r="148" s="1" customFormat="1" customHeight="1" spans="1:35">
      <c r="A148" s="65"/>
      <c r="B148" s="66"/>
      <c r="C148" s="66"/>
      <c r="D148" s="66"/>
      <c r="E148" s="66"/>
      <c r="F148" s="66"/>
      <c r="G148" s="67"/>
      <c r="H148" s="68"/>
      <c r="I148" s="69"/>
      <c r="J148" s="69"/>
      <c r="K148" s="69"/>
      <c r="L148" s="69"/>
      <c r="M148" s="69"/>
      <c r="N148" s="69"/>
      <c r="O148" s="69"/>
      <c r="P148" s="69"/>
      <c r="Q148" s="70"/>
      <c r="S148" s="65"/>
      <c r="T148" s="66"/>
      <c r="U148" s="66"/>
      <c r="V148" s="66"/>
      <c r="W148" s="66"/>
      <c r="X148" s="66"/>
      <c r="Y148" s="67"/>
      <c r="Z148" s="68"/>
      <c r="AA148" s="69"/>
      <c r="AB148" s="69"/>
      <c r="AC148" s="69"/>
      <c r="AD148" s="69"/>
      <c r="AE148" s="69"/>
      <c r="AF148" s="69"/>
      <c r="AG148" s="69"/>
      <c r="AH148" s="69"/>
      <c r="AI148" s="70"/>
    </row>
    <row r="149" s="1" customFormat="1" customHeight="1" spans="1:35">
      <c r="D149" s="3" t="s">
        <v>42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V149" s="3" t="s">
        <v>42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="1" customFormat="1" customHeight="1" spans="1:35">
      <c r="D150" s="71" t="s">
        <v>43</v>
      </c>
      <c r="E150" s="14" t="s">
        <v>3</v>
      </c>
      <c r="F150" s="14"/>
      <c r="G150" s="14"/>
      <c r="H150" s="14"/>
      <c r="I150" s="7" t="s">
        <v>18</v>
      </c>
      <c r="J150" s="7"/>
      <c r="K150" s="7"/>
      <c r="L150" s="8" t="s">
        <v>5</v>
      </c>
      <c r="M150" s="8"/>
      <c r="N150" s="8"/>
      <c r="O150" s="9" t="s">
        <v>32</v>
      </c>
      <c r="P150" s="72" t="s">
        <v>7</v>
      </c>
      <c r="Q150" s="12" t="s">
        <v>44</v>
      </c>
      <c r="V150" s="71" t="s">
        <v>43</v>
      </c>
      <c r="W150" s="14" t="s">
        <v>3</v>
      </c>
      <c r="X150" s="14"/>
      <c r="Y150" s="14"/>
      <c r="Z150" s="14"/>
      <c r="AA150" s="7" t="s">
        <v>18</v>
      </c>
      <c r="AB150" s="7"/>
      <c r="AC150" s="7"/>
      <c r="AD150" s="8" t="s">
        <v>5</v>
      </c>
      <c r="AE150" s="8"/>
      <c r="AF150" s="8"/>
      <c r="AG150" s="9" t="s">
        <v>32</v>
      </c>
      <c r="AH150" s="72" t="s">
        <v>7</v>
      </c>
      <c r="AI150" s="12" t="s">
        <v>44</v>
      </c>
    </row>
    <row r="151" s="1" customFormat="1" customHeight="1" spans="1:35">
      <c r="D151" s="73"/>
      <c r="E151" s="12" t="s">
        <v>45</v>
      </c>
      <c r="F151" s="12" t="s">
        <v>46</v>
      </c>
      <c r="G151" s="12" t="s">
        <v>14</v>
      </c>
      <c r="H151" s="14" t="s">
        <v>3</v>
      </c>
      <c r="I151" s="12" t="s">
        <v>16</v>
      </c>
      <c r="J151" s="12" t="s">
        <v>17</v>
      </c>
      <c r="K151" s="7" t="s">
        <v>18</v>
      </c>
      <c r="L151" s="12" t="s">
        <v>19</v>
      </c>
      <c r="M151" s="12" t="s">
        <v>20</v>
      </c>
      <c r="N151" s="8" t="s">
        <v>21</v>
      </c>
      <c r="O151" s="9" t="s">
        <v>22</v>
      </c>
      <c r="P151" s="72"/>
      <c r="Q151" s="12"/>
      <c r="V151" s="73"/>
      <c r="W151" s="12" t="s">
        <v>45</v>
      </c>
      <c r="X151" s="12" t="s">
        <v>46</v>
      </c>
      <c r="Y151" s="12" t="s">
        <v>14</v>
      </c>
      <c r="Z151" s="14" t="s">
        <v>3</v>
      </c>
      <c r="AA151" s="12" t="s">
        <v>16</v>
      </c>
      <c r="AB151" s="12" t="s">
        <v>17</v>
      </c>
      <c r="AC151" s="7" t="s">
        <v>18</v>
      </c>
      <c r="AD151" s="12" t="s">
        <v>19</v>
      </c>
      <c r="AE151" s="12" t="s">
        <v>20</v>
      </c>
      <c r="AF151" s="8" t="s">
        <v>21</v>
      </c>
      <c r="AG151" s="9" t="s">
        <v>22</v>
      </c>
      <c r="AH151" s="72"/>
      <c r="AI151" s="12"/>
    </row>
    <row r="152" s="1" customFormat="1" customHeight="1" spans="1:35">
      <c r="D152" s="12">
        <f>_xlfn.RANK.EQ(P152,P152:P155,0)</f>
        <v>1</v>
      </c>
      <c r="E152" s="12">
        <v>1446.85</v>
      </c>
      <c r="F152" s="12">
        <v>1.8</v>
      </c>
      <c r="G152" s="13">
        <v>1.21</v>
      </c>
      <c r="H152" s="14">
        <f t="shared" ref="H152:H155" si="70">E152*F152*G152</f>
        <v>3151.2393</v>
      </c>
      <c r="I152" s="12">
        <v>518</v>
      </c>
      <c r="J152" s="12">
        <v>0.83</v>
      </c>
      <c r="K152" s="74">
        <f t="shared" ref="K152:K155" si="71">1+6*I152/(I152+2000)+J152</f>
        <v>3.06431294678316</v>
      </c>
      <c r="L152" s="12">
        <v>0.99</v>
      </c>
      <c r="M152" s="12">
        <v>3.07</v>
      </c>
      <c r="N152" s="8">
        <f t="shared" ref="N152:N155" si="72">1+L152*M152</f>
        <v>4.0393</v>
      </c>
      <c r="O152" s="9">
        <v>1.325</v>
      </c>
      <c r="P152" s="18">
        <f t="shared" ref="P152:P155" si="73">H152*K152*O152*N152</f>
        <v>51681.6639664664</v>
      </c>
      <c r="Q152" s="12">
        <f t="shared" ref="Q152:Q155" si="74">IF(D152=1,1,(IF(D152=2,2,12)))</f>
        <v>1</v>
      </c>
      <c r="V152" s="12">
        <f>_xlfn.RANK.EQ(AH152,AH152:AH155,0)</f>
        <v>1</v>
      </c>
      <c r="W152" s="12">
        <v>1446.85</v>
      </c>
      <c r="X152" s="12">
        <v>1.8</v>
      </c>
      <c r="Y152" s="13">
        <v>1.21</v>
      </c>
      <c r="Z152" s="14">
        <f t="shared" ref="Z152:Z155" si="75">W152*X152*Y152</f>
        <v>3151.2393</v>
      </c>
      <c r="AA152" s="12">
        <v>526</v>
      </c>
      <c r="AB152" s="12">
        <v>1.73</v>
      </c>
      <c r="AC152" s="74">
        <f t="shared" ref="AC152:AC155" si="76">1+6*AA152/(AA152+2000)+AB152</f>
        <v>3.97940617577197</v>
      </c>
      <c r="AD152" s="12">
        <v>0.99</v>
      </c>
      <c r="AE152" s="12">
        <v>3.07</v>
      </c>
      <c r="AF152" s="8">
        <f t="shared" ref="AF152:AF155" si="77">1+AD152*AE152</f>
        <v>4.0393</v>
      </c>
      <c r="AG152" s="9">
        <v>1.325</v>
      </c>
      <c r="AH152" s="18">
        <f t="shared" ref="AH152:AH155" si="78">Z152*AC152*AG152*AF152</f>
        <v>67115.3163315866</v>
      </c>
      <c r="AI152" s="12">
        <f t="shared" ref="AI152:AI155" si="79">IF(V152=1,1,(IF(V152=2,2,12)))</f>
        <v>1</v>
      </c>
    </row>
    <row r="153" s="1" customFormat="1" customHeight="1" spans="1:35">
      <c r="D153" s="12">
        <f>_xlfn.RANK.EQ(P153,P152:P155,0)</f>
        <v>2</v>
      </c>
      <c r="E153" s="12">
        <v>1446.85</v>
      </c>
      <c r="F153" s="12">
        <v>1.8</v>
      </c>
      <c r="G153" s="13">
        <v>1.21</v>
      </c>
      <c r="H153" s="14">
        <f t="shared" si="70"/>
        <v>3151.2393</v>
      </c>
      <c r="I153" s="12">
        <v>518</v>
      </c>
      <c r="J153" s="12">
        <v>1.43</v>
      </c>
      <c r="K153" s="74">
        <f t="shared" si="71"/>
        <v>3.66431294678316</v>
      </c>
      <c r="L153" s="12">
        <v>0.94</v>
      </c>
      <c r="M153" s="12">
        <v>2.05</v>
      </c>
      <c r="N153" s="8">
        <f t="shared" si="72"/>
        <v>2.927</v>
      </c>
      <c r="O153" s="9">
        <v>1.325</v>
      </c>
      <c r="P153" s="18">
        <f t="shared" si="73"/>
        <v>44782.9338317441</v>
      </c>
      <c r="Q153" s="12">
        <f t="shared" si="74"/>
        <v>2</v>
      </c>
      <c r="V153" s="12">
        <f>_xlfn.RANK.EQ(AH153,AH152:AH155,0)</f>
        <v>2</v>
      </c>
      <c r="W153" s="12">
        <v>1446.85</v>
      </c>
      <c r="X153" s="12">
        <v>1.8</v>
      </c>
      <c r="Y153" s="13">
        <v>1.21</v>
      </c>
      <c r="Z153" s="14">
        <f t="shared" si="75"/>
        <v>3151.2393</v>
      </c>
      <c r="AA153" s="12">
        <v>526</v>
      </c>
      <c r="AB153" s="12">
        <v>2.33</v>
      </c>
      <c r="AC153" s="74">
        <f t="shared" si="76"/>
        <v>4.57940617577197</v>
      </c>
      <c r="AD153" s="12">
        <v>0.95</v>
      </c>
      <c r="AE153" s="12">
        <v>2.09</v>
      </c>
      <c r="AF153" s="8">
        <f t="shared" si="77"/>
        <v>2.9855</v>
      </c>
      <c r="AG153" s="9">
        <v>1.325</v>
      </c>
      <c r="AH153" s="18">
        <f t="shared" si="78"/>
        <v>57085.1968937029</v>
      </c>
      <c r="AI153" s="12">
        <f t="shared" si="79"/>
        <v>2</v>
      </c>
    </row>
    <row r="154" s="1" customFormat="1" customHeight="1" spans="1:35">
      <c r="D154" s="12">
        <f>_xlfn.RANK.EQ(P154,P152:P155,0)</f>
        <v>3</v>
      </c>
      <c r="E154" s="12">
        <v>0</v>
      </c>
      <c r="F154" s="12">
        <v>1.8</v>
      </c>
      <c r="G154" s="13">
        <v>1.21</v>
      </c>
      <c r="H154" s="14">
        <f t="shared" si="70"/>
        <v>0</v>
      </c>
      <c r="I154" s="12">
        <v>0</v>
      </c>
      <c r="J154" s="12">
        <v>0</v>
      </c>
      <c r="K154" s="74">
        <f t="shared" si="71"/>
        <v>1</v>
      </c>
      <c r="L154" s="12">
        <v>0</v>
      </c>
      <c r="M154" s="12">
        <v>0</v>
      </c>
      <c r="N154" s="8">
        <f t="shared" si="72"/>
        <v>1</v>
      </c>
      <c r="O154" s="9">
        <v>1</v>
      </c>
      <c r="P154" s="18">
        <f t="shared" si="73"/>
        <v>0</v>
      </c>
      <c r="Q154" s="12">
        <f t="shared" si="74"/>
        <v>12</v>
      </c>
      <c r="V154" s="12">
        <f>_xlfn.RANK.EQ(AH154,AH152:AH155,0)</f>
        <v>3</v>
      </c>
      <c r="W154" s="12">
        <v>0</v>
      </c>
      <c r="X154" s="12">
        <v>1.8</v>
      </c>
      <c r="Y154" s="13">
        <v>1.21</v>
      </c>
      <c r="Z154" s="14">
        <f t="shared" si="75"/>
        <v>0</v>
      </c>
      <c r="AA154" s="12">
        <v>0</v>
      </c>
      <c r="AB154" s="12">
        <v>0</v>
      </c>
      <c r="AC154" s="74">
        <f t="shared" si="76"/>
        <v>1</v>
      </c>
      <c r="AD154" s="12">
        <v>0</v>
      </c>
      <c r="AE154" s="12">
        <v>0</v>
      </c>
      <c r="AF154" s="8">
        <f t="shared" si="77"/>
        <v>1</v>
      </c>
      <c r="AG154" s="9">
        <v>1</v>
      </c>
      <c r="AH154" s="18">
        <f t="shared" si="78"/>
        <v>0</v>
      </c>
      <c r="AI154" s="12">
        <f t="shared" si="79"/>
        <v>12</v>
      </c>
    </row>
    <row r="155" s="1" customFormat="1" customHeight="1" spans="1:35">
      <c r="D155" s="12">
        <f>_xlfn.RANK.EQ(P155,P152:P155,0)</f>
        <v>3</v>
      </c>
      <c r="E155" s="12">
        <v>0</v>
      </c>
      <c r="F155" s="12">
        <v>1.8</v>
      </c>
      <c r="G155" s="13">
        <v>1.21</v>
      </c>
      <c r="H155" s="14">
        <f t="shared" si="70"/>
        <v>0</v>
      </c>
      <c r="I155" s="12">
        <v>0</v>
      </c>
      <c r="J155" s="12">
        <v>0</v>
      </c>
      <c r="K155" s="74">
        <f t="shared" si="71"/>
        <v>1</v>
      </c>
      <c r="L155" s="71">
        <v>0</v>
      </c>
      <c r="M155" s="71">
        <v>0</v>
      </c>
      <c r="N155" s="8">
        <f t="shared" si="72"/>
        <v>1</v>
      </c>
      <c r="O155" s="9">
        <v>1</v>
      </c>
      <c r="P155" s="18">
        <f t="shared" si="73"/>
        <v>0</v>
      </c>
      <c r="Q155" s="71">
        <f t="shared" si="74"/>
        <v>12</v>
      </c>
      <c r="V155" s="12">
        <f>_xlfn.RANK.EQ(AH155,AH152:AH155,0)</f>
        <v>3</v>
      </c>
      <c r="W155" s="12">
        <v>0</v>
      </c>
      <c r="X155" s="12">
        <v>1.8</v>
      </c>
      <c r="Y155" s="13">
        <v>1.21</v>
      </c>
      <c r="Z155" s="14">
        <f t="shared" si="75"/>
        <v>0</v>
      </c>
      <c r="AA155" s="12">
        <v>0</v>
      </c>
      <c r="AB155" s="12">
        <v>0</v>
      </c>
      <c r="AC155" s="74">
        <f t="shared" si="76"/>
        <v>1</v>
      </c>
      <c r="AD155" s="71">
        <v>0</v>
      </c>
      <c r="AE155" s="71">
        <v>0</v>
      </c>
      <c r="AF155" s="8">
        <f t="shared" si="77"/>
        <v>1</v>
      </c>
      <c r="AG155" s="9">
        <v>1</v>
      </c>
      <c r="AH155" s="18">
        <f t="shared" si="78"/>
        <v>0</v>
      </c>
      <c r="AI155" s="71">
        <f t="shared" si="79"/>
        <v>12</v>
      </c>
    </row>
    <row r="156" s="1" customFormat="1" customHeight="1" spans="1:35">
      <c r="D156" s="75" t="s">
        <v>47</v>
      </c>
      <c r="E156" s="76">
        <f>LARGE(P152:P155,1)/1</f>
        <v>51681.6639664664</v>
      </c>
      <c r="F156" s="75" t="s">
        <v>48</v>
      </c>
      <c r="G156" s="76">
        <f>LARGE(P152:P155,2)/2</f>
        <v>22391.466915872</v>
      </c>
      <c r="H156" s="75" t="s">
        <v>49</v>
      </c>
      <c r="I156" s="76">
        <f>LARGE(P152:P155,3)/12</f>
        <v>0</v>
      </c>
      <c r="J156" s="75" t="s">
        <v>50</v>
      </c>
      <c r="K156" s="77">
        <f>LARGE(P152:P155,4)/12</f>
        <v>0</v>
      </c>
      <c r="L156" s="78" t="s">
        <v>51</v>
      </c>
      <c r="M156" s="79">
        <f>E156+G156+I156+K156</f>
        <v>74073.1308823385</v>
      </c>
      <c r="N156" s="78" t="s">
        <v>52</v>
      </c>
      <c r="O156" s="78">
        <v>12</v>
      </c>
      <c r="P156" s="78" t="s">
        <v>53</v>
      </c>
      <c r="Q156" s="79">
        <f>M156*O156</f>
        <v>888877.570588062</v>
      </c>
      <c r="V156" s="75" t="s">
        <v>47</v>
      </c>
      <c r="W156" s="76">
        <f>LARGE(AH152:AH155,1)/1</f>
        <v>67115.3163315866</v>
      </c>
      <c r="X156" s="75" t="s">
        <v>48</v>
      </c>
      <c r="Y156" s="76">
        <f>LARGE(AH152:AH155,2)/2</f>
        <v>28542.5984468514</v>
      </c>
      <c r="Z156" s="75" t="s">
        <v>49</v>
      </c>
      <c r="AA156" s="76">
        <f>LARGE(AH152:AH155,3)/12</f>
        <v>0</v>
      </c>
      <c r="AB156" s="75" t="s">
        <v>50</v>
      </c>
      <c r="AC156" s="77">
        <f>LARGE(AH152:AH155,4)/12</f>
        <v>0</v>
      </c>
      <c r="AD156" s="78" t="s">
        <v>51</v>
      </c>
      <c r="AE156" s="79">
        <f>W156+Y156+AA156+AC156</f>
        <v>95657.9147784381</v>
      </c>
      <c r="AF156" s="78" t="s">
        <v>52</v>
      </c>
      <c r="AG156" s="78">
        <v>12</v>
      </c>
      <c r="AH156" s="78" t="s">
        <v>53</v>
      </c>
      <c r="AI156" s="79">
        <f>AE156*AG156</f>
        <v>1147894.97734126</v>
      </c>
    </row>
    <row r="157" s="1" customFormat="1" customHeight="1" spans="1:35">
      <c r="D157" s="75"/>
      <c r="E157" s="76"/>
      <c r="F157" s="75"/>
      <c r="G157" s="76"/>
      <c r="H157" s="75"/>
      <c r="I157" s="76"/>
      <c r="J157" s="75"/>
      <c r="K157" s="77"/>
      <c r="L157" s="78"/>
      <c r="M157" s="79"/>
      <c r="N157" s="78"/>
      <c r="O157" s="78"/>
      <c r="P157" s="78"/>
      <c r="Q157" s="79"/>
      <c r="V157" s="75"/>
      <c r="W157" s="76"/>
      <c r="X157" s="75"/>
      <c r="Y157" s="76"/>
      <c r="Z157" s="75"/>
      <c r="AA157" s="76"/>
      <c r="AB157" s="75"/>
      <c r="AC157" s="77"/>
      <c r="AD157" s="78"/>
      <c r="AE157" s="79"/>
      <c r="AF157" s="78"/>
      <c r="AG157" s="78"/>
      <c r="AH157" s="78"/>
      <c r="AI157" s="79"/>
    </row>
    <row r="158" s="1" customFormat="1" customHeight="1" spans="1:35">
      <c r="F158" s="78" t="s">
        <v>24</v>
      </c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X158" s="78" t="s">
        <v>24</v>
      </c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="1" customFormat="1" customHeight="1" spans="1:35">
      <c r="F159" s="14" t="s">
        <v>3</v>
      </c>
      <c r="G159" s="14"/>
      <c r="H159" s="14"/>
      <c r="I159" s="14"/>
      <c r="J159" s="14"/>
      <c r="K159" s="8" t="s">
        <v>31</v>
      </c>
      <c r="L159" s="8"/>
      <c r="M159" s="8"/>
      <c r="N159" s="8"/>
      <c r="O159" s="9" t="s">
        <v>32</v>
      </c>
      <c r="P159" s="9"/>
      <c r="Q159" s="80" t="s">
        <v>7</v>
      </c>
      <c r="X159" s="14" t="s">
        <v>3</v>
      </c>
      <c r="Y159" s="14"/>
      <c r="Z159" s="14"/>
      <c r="AA159" s="14"/>
      <c r="AB159" s="14"/>
      <c r="AC159" s="8" t="s">
        <v>31</v>
      </c>
      <c r="AD159" s="8"/>
      <c r="AE159" s="8"/>
      <c r="AF159" s="8"/>
      <c r="AG159" s="9" t="s">
        <v>32</v>
      </c>
      <c r="AH159" s="9"/>
      <c r="AI159" s="80" t="s">
        <v>7</v>
      </c>
    </row>
    <row r="160" s="1" customFormat="1" customHeight="1" spans="1:35">
      <c r="F160" s="14" t="s">
        <v>34</v>
      </c>
      <c r="G160" s="14" t="s">
        <v>35</v>
      </c>
      <c r="H160" s="14" t="s">
        <v>36</v>
      </c>
      <c r="I160" s="14" t="s">
        <v>37</v>
      </c>
      <c r="J160" s="14" t="s">
        <v>3</v>
      </c>
      <c r="K160" s="8" t="s">
        <v>38</v>
      </c>
      <c r="L160" s="8" t="s">
        <v>20</v>
      </c>
      <c r="M160" s="8" t="s">
        <v>19</v>
      </c>
      <c r="N160" s="81" t="s">
        <v>21</v>
      </c>
      <c r="O160" s="9" t="s">
        <v>40</v>
      </c>
      <c r="P160" s="9" t="s">
        <v>41</v>
      </c>
      <c r="Q160" s="80"/>
      <c r="X160" s="14" t="s">
        <v>34</v>
      </c>
      <c r="Y160" s="14" t="s">
        <v>35</v>
      </c>
      <c r="Z160" s="14" t="s">
        <v>36</v>
      </c>
      <c r="AA160" s="14" t="s">
        <v>37</v>
      </c>
      <c r="AB160" s="14" t="s">
        <v>3</v>
      </c>
      <c r="AC160" s="8" t="s">
        <v>38</v>
      </c>
      <c r="AD160" s="8" t="s">
        <v>20</v>
      </c>
      <c r="AE160" s="8" t="s">
        <v>19</v>
      </c>
      <c r="AF160" s="81" t="s">
        <v>21</v>
      </c>
      <c r="AG160" s="9" t="s">
        <v>40</v>
      </c>
      <c r="AH160" s="9" t="s">
        <v>41</v>
      </c>
      <c r="AI160" s="80"/>
    </row>
    <row r="161" s="1" customFormat="1" customHeight="1" spans="6:35">
      <c r="F161" s="12">
        <v>2249</v>
      </c>
      <c r="G161" s="13">
        <v>1.728</v>
      </c>
      <c r="H161" s="12">
        <v>1</v>
      </c>
      <c r="I161" s="12">
        <v>0</v>
      </c>
      <c r="J161" s="14">
        <f t="shared" ref="J161:J171" si="80">F161*G161*H161+I161</f>
        <v>3886.272</v>
      </c>
      <c r="K161" s="12">
        <v>1</v>
      </c>
      <c r="L161" s="12">
        <v>2.05</v>
      </c>
      <c r="M161" s="12">
        <v>0.94</v>
      </c>
      <c r="N161" s="81">
        <f t="shared" ref="N161:N171" si="81">L161*M161+1</f>
        <v>2.927</v>
      </c>
      <c r="O161" s="12">
        <v>1.325</v>
      </c>
      <c r="P161" s="9">
        <v>0.5</v>
      </c>
      <c r="Q161" s="82">
        <f t="shared" ref="Q161:Q171" si="82">J161*K161*N161*O161*P161</f>
        <v>7536.0157704</v>
      </c>
      <c r="X161" s="12">
        <v>2536</v>
      </c>
      <c r="Y161" s="13">
        <v>1.728</v>
      </c>
      <c r="Z161" s="12">
        <v>1</v>
      </c>
      <c r="AA161" s="12">
        <v>0</v>
      </c>
      <c r="AB161" s="14">
        <f t="shared" ref="AB161:AB171" si="83">X161*Y161*Z161+AA161</f>
        <v>4382.208</v>
      </c>
      <c r="AC161" s="12">
        <v>1</v>
      </c>
      <c r="AD161" s="12">
        <v>2.09</v>
      </c>
      <c r="AE161" s="12">
        <v>0.95</v>
      </c>
      <c r="AF161" s="81">
        <f t="shared" ref="AF161:AF171" si="84">AD161*AE161+1</f>
        <v>2.9855</v>
      </c>
      <c r="AG161" s="12">
        <v>1.325</v>
      </c>
      <c r="AH161" s="9">
        <v>0.5</v>
      </c>
      <c r="AI161" s="82">
        <f t="shared" ref="AI161:AI171" si="85">AB161*AC161*AF161*AG161*AH161</f>
        <v>8667.5418144</v>
      </c>
    </row>
    <row r="162" s="1" customFormat="1" customHeight="1" spans="6:35">
      <c r="F162" s="12">
        <v>2249</v>
      </c>
      <c r="G162" s="13">
        <v>1.728</v>
      </c>
      <c r="H162" s="12">
        <v>1</v>
      </c>
      <c r="I162" s="12">
        <v>0</v>
      </c>
      <c r="J162" s="14">
        <f t="shared" si="80"/>
        <v>3886.272</v>
      </c>
      <c r="K162" s="12">
        <v>1</v>
      </c>
      <c r="L162" s="12">
        <v>2.05</v>
      </c>
      <c r="M162" s="12">
        <v>0.94</v>
      </c>
      <c r="N162" s="81">
        <f t="shared" si="81"/>
        <v>2.927</v>
      </c>
      <c r="O162" s="12">
        <v>1.325</v>
      </c>
      <c r="P162" s="9">
        <v>0.5</v>
      </c>
      <c r="Q162" s="82">
        <f t="shared" si="82"/>
        <v>7536.0157704</v>
      </c>
      <c r="X162" s="12">
        <v>2536</v>
      </c>
      <c r="Y162" s="13">
        <v>1.728</v>
      </c>
      <c r="Z162" s="12">
        <v>1</v>
      </c>
      <c r="AA162" s="12">
        <v>0</v>
      </c>
      <c r="AB162" s="14">
        <f t="shared" si="83"/>
        <v>4382.208</v>
      </c>
      <c r="AC162" s="12">
        <v>1</v>
      </c>
      <c r="AD162" s="12">
        <v>2.09</v>
      </c>
      <c r="AE162" s="12">
        <v>0.95</v>
      </c>
      <c r="AF162" s="81">
        <f t="shared" si="84"/>
        <v>2.9855</v>
      </c>
      <c r="AG162" s="12">
        <v>1.325</v>
      </c>
      <c r="AH162" s="9">
        <v>0.5</v>
      </c>
      <c r="AI162" s="82">
        <f t="shared" si="85"/>
        <v>8667.5418144</v>
      </c>
    </row>
    <row r="163" s="1" customFormat="1" customHeight="1" spans="6:35">
      <c r="F163" s="12">
        <v>2249</v>
      </c>
      <c r="G163" s="13">
        <v>1.728</v>
      </c>
      <c r="H163" s="12">
        <v>1</v>
      </c>
      <c r="I163" s="12">
        <v>0</v>
      </c>
      <c r="J163" s="14">
        <f t="shared" si="80"/>
        <v>3886.272</v>
      </c>
      <c r="K163" s="12">
        <v>1</v>
      </c>
      <c r="L163" s="12">
        <v>2.05</v>
      </c>
      <c r="M163" s="12">
        <v>0.94</v>
      </c>
      <c r="N163" s="81">
        <f t="shared" si="81"/>
        <v>2.927</v>
      </c>
      <c r="O163" s="12">
        <v>1.325</v>
      </c>
      <c r="P163" s="9">
        <v>0.5</v>
      </c>
      <c r="Q163" s="82">
        <f t="shared" si="82"/>
        <v>7536.0157704</v>
      </c>
      <c r="X163" s="12">
        <v>2536</v>
      </c>
      <c r="Y163" s="13">
        <v>1.728</v>
      </c>
      <c r="Z163" s="12">
        <v>1</v>
      </c>
      <c r="AA163" s="12">
        <v>0</v>
      </c>
      <c r="AB163" s="14">
        <f t="shared" si="83"/>
        <v>4382.208</v>
      </c>
      <c r="AC163" s="12">
        <v>1</v>
      </c>
      <c r="AD163" s="12">
        <v>2.09</v>
      </c>
      <c r="AE163" s="12">
        <v>0.95</v>
      </c>
      <c r="AF163" s="81">
        <f t="shared" si="84"/>
        <v>2.9855</v>
      </c>
      <c r="AG163" s="12">
        <v>1.325</v>
      </c>
      <c r="AH163" s="9">
        <v>0.5</v>
      </c>
      <c r="AI163" s="82">
        <f t="shared" si="85"/>
        <v>8667.5418144</v>
      </c>
    </row>
    <row r="164" s="1" customFormat="1" customHeight="1" spans="6:35">
      <c r="F164" s="12">
        <v>2249</v>
      </c>
      <c r="G164" s="13">
        <v>1.728</v>
      </c>
      <c r="H164" s="12">
        <v>1</v>
      </c>
      <c r="I164" s="12">
        <v>0</v>
      </c>
      <c r="J164" s="14">
        <f t="shared" si="80"/>
        <v>3886.272</v>
      </c>
      <c r="K164" s="12">
        <v>1</v>
      </c>
      <c r="L164" s="12">
        <v>2.05</v>
      </c>
      <c r="M164" s="12">
        <v>0.94</v>
      </c>
      <c r="N164" s="81">
        <f t="shared" si="81"/>
        <v>2.927</v>
      </c>
      <c r="O164" s="12">
        <v>1.325</v>
      </c>
      <c r="P164" s="9">
        <v>0.5</v>
      </c>
      <c r="Q164" s="82">
        <f t="shared" si="82"/>
        <v>7536.0157704</v>
      </c>
      <c r="X164" s="12">
        <v>2536</v>
      </c>
      <c r="Y164" s="13">
        <v>1.728</v>
      </c>
      <c r="Z164" s="12">
        <v>1</v>
      </c>
      <c r="AA164" s="12">
        <v>0</v>
      </c>
      <c r="AB164" s="14">
        <f t="shared" si="83"/>
        <v>4382.208</v>
      </c>
      <c r="AC164" s="12">
        <v>1</v>
      </c>
      <c r="AD164" s="12">
        <v>2.09</v>
      </c>
      <c r="AE164" s="12">
        <v>0.95</v>
      </c>
      <c r="AF164" s="81">
        <f t="shared" si="84"/>
        <v>2.9855</v>
      </c>
      <c r="AG164" s="12">
        <v>1.325</v>
      </c>
      <c r="AH164" s="9">
        <v>0.5</v>
      </c>
      <c r="AI164" s="82">
        <f t="shared" si="85"/>
        <v>8667.5418144</v>
      </c>
    </row>
    <row r="165" s="1" customFormat="1" customHeight="1" spans="6:35">
      <c r="F165" s="12">
        <v>2249</v>
      </c>
      <c r="G165" s="13">
        <v>1.728</v>
      </c>
      <c r="H165" s="12">
        <v>1</v>
      </c>
      <c r="I165" s="12">
        <v>0</v>
      </c>
      <c r="J165" s="14">
        <f t="shared" si="80"/>
        <v>3886.272</v>
      </c>
      <c r="K165" s="12">
        <v>1</v>
      </c>
      <c r="L165" s="12">
        <v>2.05</v>
      </c>
      <c r="M165" s="12">
        <v>0.94</v>
      </c>
      <c r="N165" s="81">
        <f t="shared" si="81"/>
        <v>2.927</v>
      </c>
      <c r="O165" s="12">
        <v>1.325</v>
      </c>
      <c r="P165" s="9">
        <v>0.5</v>
      </c>
      <c r="Q165" s="82">
        <f t="shared" si="82"/>
        <v>7536.0157704</v>
      </c>
      <c r="X165" s="12">
        <v>2536</v>
      </c>
      <c r="Y165" s="13">
        <v>1.728</v>
      </c>
      <c r="Z165" s="12">
        <v>1</v>
      </c>
      <c r="AA165" s="12">
        <v>0</v>
      </c>
      <c r="AB165" s="14">
        <f t="shared" si="83"/>
        <v>4382.208</v>
      </c>
      <c r="AC165" s="12">
        <v>1</v>
      </c>
      <c r="AD165" s="12">
        <v>2.09</v>
      </c>
      <c r="AE165" s="12">
        <v>0.95</v>
      </c>
      <c r="AF165" s="81">
        <f t="shared" si="84"/>
        <v>2.9855</v>
      </c>
      <c r="AG165" s="12">
        <v>1.325</v>
      </c>
      <c r="AH165" s="9">
        <v>0.5</v>
      </c>
      <c r="AI165" s="82">
        <f t="shared" si="85"/>
        <v>8667.5418144</v>
      </c>
    </row>
    <row r="166" s="1" customFormat="1" customHeight="1" spans="6:35">
      <c r="F166" s="12">
        <v>2249</v>
      </c>
      <c r="G166" s="13">
        <v>1.728</v>
      </c>
      <c r="H166" s="12">
        <v>1</v>
      </c>
      <c r="I166" s="12">
        <v>0</v>
      </c>
      <c r="J166" s="14">
        <f t="shared" si="80"/>
        <v>3886.272</v>
      </c>
      <c r="K166" s="12">
        <v>1</v>
      </c>
      <c r="L166" s="12">
        <v>2.05</v>
      </c>
      <c r="M166" s="12">
        <v>0.94</v>
      </c>
      <c r="N166" s="81">
        <f t="shared" si="81"/>
        <v>2.927</v>
      </c>
      <c r="O166" s="12">
        <v>1.325</v>
      </c>
      <c r="P166" s="9">
        <v>0.5</v>
      </c>
      <c r="Q166" s="82">
        <f t="shared" si="82"/>
        <v>7536.0157704</v>
      </c>
      <c r="X166" s="12">
        <v>2536</v>
      </c>
      <c r="Y166" s="13">
        <v>1.728</v>
      </c>
      <c r="Z166" s="12">
        <v>1</v>
      </c>
      <c r="AA166" s="12">
        <v>0</v>
      </c>
      <c r="AB166" s="14">
        <f t="shared" si="83"/>
        <v>4382.208</v>
      </c>
      <c r="AC166" s="12">
        <v>1</v>
      </c>
      <c r="AD166" s="12">
        <v>2.09</v>
      </c>
      <c r="AE166" s="12">
        <v>0.95</v>
      </c>
      <c r="AF166" s="81">
        <f t="shared" si="84"/>
        <v>2.9855</v>
      </c>
      <c r="AG166" s="12">
        <v>1.325</v>
      </c>
      <c r="AH166" s="9">
        <v>0.5</v>
      </c>
      <c r="AI166" s="82">
        <f t="shared" si="85"/>
        <v>8667.5418144</v>
      </c>
    </row>
    <row r="167" s="1" customFormat="1" customHeight="1" spans="6:35">
      <c r="F167" s="12">
        <v>2249</v>
      </c>
      <c r="G167" s="13">
        <v>1.728</v>
      </c>
      <c r="H167" s="12">
        <v>1</v>
      </c>
      <c r="I167" s="12">
        <v>0</v>
      </c>
      <c r="J167" s="14">
        <f t="shared" si="80"/>
        <v>3886.272</v>
      </c>
      <c r="K167" s="12">
        <v>1</v>
      </c>
      <c r="L167" s="12">
        <v>2.05</v>
      </c>
      <c r="M167" s="12">
        <v>0.94</v>
      </c>
      <c r="N167" s="81">
        <f t="shared" si="81"/>
        <v>2.927</v>
      </c>
      <c r="O167" s="12">
        <v>1.325</v>
      </c>
      <c r="P167" s="9">
        <v>0.5</v>
      </c>
      <c r="Q167" s="82">
        <f t="shared" si="82"/>
        <v>7536.0157704</v>
      </c>
      <c r="X167" s="12">
        <v>2536</v>
      </c>
      <c r="Y167" s="13">
        <v>1.728</v>
      </c>
      <c r="Z167" s="12">
        <v>1</v>
      </c>
      <c r="AA167" s="12">
        <v>0</v>
      </c>
      <c r="AB167" s="14">
        <f t="shared" si="83"/>
        <v>4382.208</v>
      </c>
      <c r="AC167" s="12">
        <v>1</v>
      </c>
      <c r="AD167" s="12">
        <v>2.09</v>
      </c>
      <c r="AE167" s="12">
        <v>0.95</v>
      </c>
      <c r="AF167" s="81">
        <f t="shared" si="84"/>
        <v>2.9855</v>
      </c>
      <c r="AG167" s="12">
        <v>1.325</v>
      </c>
      <c r="AH167" s="9">
        <v>0.5</v>
      </c>
      <c r="AI167" s="82">
        <f t="shared" si="85"/>
        <v>8667.5418144</v>
      </c>
    </row>
    <row r="168" s="1" customFormat="1" customHeight="1" spans="6:35">
      <c r="F168" s="12">
        <v>2249</v>
      </c>
      <c r="G168" s="13">
        <v>1.728</v>
      </c>
      <c r="H168" s="12">
        <v>1</v>
      </c>
      <c r="I168" s="12">
        <v>0</v>
      </c>
      <c r="J168" s="14">
        <f t="shared" si="80"/>
        <v>3886.272</v>
      </c>
      <c r="K168" s="12">
        <v>1</v>
      </c>
      <c r="L168" s="12">
        <v>2.05</v>
      </c>
      <c r="M168" s="12">
        <v>0.94</v>
      </c>
      <c r="N168" s="81">
        <f t="shared" si="81"/>
        <v>2.927</v>
      </c>
      <c r="O168" s="12">
        <v>1.325</v>
      </c>
      <c r="P168" s="9">
        <v>0.5</v>
      </c>
      <c r="Q168" s="82">
        <f t="shared" si="82"/>
        <v>7536.0157704</v>
      </c>
      <c r="X168" s="12">
        <v>2536</v>
      </c>
      <c r="Y168" s="13">
        <v>1.728</v>
      </c>
      <c r="Z168" s="12">
        <v>1</v>
      </c>
      <c r="AA168" s="12">
        <v>0</v>
      </c>
      <c r="AB168" s="14">
        <f t="shared" si="83"/>
        <v>4382.208</v>
      </c>
      <c r="AC168" s="12">
        <v>1</v>
      </c>
      <c r="AD168" s="12">
        <v>2.09</v>
      </c>
      <c r="AE168" s="12">
        <v>0.95</v>
      </c>
      <c r="AF168" s="81">
        <f t="shared" si="84"/>
        <v>2.9855</v>
      </c>
      <c r="AG168" s="12">
        <v>1.325</v>
      </c>
      <c r="AH168" s="9">
        <v>0.5</v>
      </c>
      <c r="AI168" s="82">
        <f t="shared" si="85"/>
        <v>8667.5418144</v>
      </c>
    </row>
    <row r="169" s="1" customFormat="1" customHeight="1" spans="6:35">
      <c r="F169" s="12">
        <v>2249</v>
      </c>
      <c r="G169" s="13">
        <v>1.728</v>
      </c>
      <c r="H169" s="12">
        <v>1</v>
      </c>
      <c r="I169" s="12">
        <v>0</v>
      </c>
      <c r="J169" s="14">
        <f t="shared" si="80"/>
        <v>3886.272</v>
      </c>
      <c r="K169" s="12">
        <v>1</v>
      </c>
      <c r="L169" s="12">
        <v>2.05</v>
      </c>
      <c r="M169" s="12">
        <v>0.94</v>
      </c>
      <c r="N169" s="81">
        <f t="shared" si="81"/>
        <v>2.927</v>
      </c>
      <c r="O169" s="12">
        <v>1.325</v>
      </c>
      <c r="P169" s="9">
        <v>0.5</v>
      </c>
      <c r="Q169" s="82">
        <f t="shared" si="82"/>
        <v>7536.0157704</v>
      </c>
      <c r="X169" s="12">
        <v>2536</v>
      </c>
      <c r="Y169" s="13">
        <v>1.728</v>
      </c>
      <c r="Z169" s="12">
        <v>1</v>
      </c>
      <c r="AA169" s="12">
        <v>0</v>
      </c>
      <c r="AB169" s="14">
        <f t="shared" si="83"/>
        <v>4382.208</v>
      </c>
      <c r="AC169" s="12">
        <v>1</v>
      </c>
      <c r="AD169" s="12">
        <v>2.09</v>
      </c>
      <c r="AE169" s="12">
        <v>0.95</v>
      </c>
      <c r="AF169" s="81">
        <f t="shared" si="84"/>
        <v>2.9855</v>
      </c>
      <c r="AG169" s="12">
        <v>1.325</v>
      </c>
      <c r="AH169" s="9">
        <v>0.5</v>
      </c>
      <c r="AI169" s="82">
        <f t="shared" si="85"/>
        <v>8667.5418144</v>
      </c>
    </row>
    <row r="170" s="1" customFormat="1" customHeight="1" spans="6:35">
      <c r="F170" s="12">
        <v>2249</v>
      </c>
      <c r="G170" s="13">
        <v>1.55</v>
      </c>
      <c r="H170" s="12">
        <v>1</v>
      </c>
      <c r="I170" s="12">
        <v>0</v>
      </c>
      <c r="J170" s="14">
        <f t="shared" si="80"/>
        <v>3485.95</v>
      </c>
      <c r="K170" s="12">
        <v>1</v>
      </c>
      <c r="L170" s="12">
        <v>2.05</v>
      </c>
      <c r="M170" s="12">
        <v>0.94</v>
      </c>
      <c r="N170" s="81">
        <f t="shared" si="81"/>
        <v>2.927</v>
      </c>
      <c r="O170" s="12">
        <v>1.325</v>
      </c>
      <c r="P170" s="9">
        <v>0.5</v>
      </c>
      <c r="Q170" s="82">
        <f t="shared" si="82"/>
        <v>6759.736368125</v>
      </c>
      <c r="X170" s="12">
        <v>2536</v>
      </c>
      <c r="Y170" s="13">
        <v>1.55</v>
      </c>
      <c r="Z170" s="12">
        <v>1</v>
      </c>
      <c r="AA170" s="12">
        <v>0</v>
      </c>
      <c r="AB170" s="14">
        <f t="shared" si="83"/>
        <v>3930.8</v>
      </c>
      <c r="AC170" s="12">
        <v>1</v>
      </c>
      <c r="AD170" s="12">
        <v>2.09</v>
      </c>
      <c r="AE170" s="12">
        <v>0.95</v>
      </c>
      <c r="AF170" s="81">
        <f t="shared" si="84"/>
        <v>2.9855</v>
      </c>
      <c r="AG170" s="12">
        <v>1.325</v>
      </c>
      <c r="AH170" s="9">
        <v>0.5</v>
      </c>
      <c r="AI170" s="82">
        <f t="shared" si="85"/>
        <v>7774.7047525</v>
      </c>
    </row>
    <row r="171" s="1" customFormat="1" customHeight="1" spans="6:35">
      <c r="F171" s="12">
        <v>2249</v>
      </c>
      <c r="G171" s="13">
        <v>12.18</v>
      </c>
      <c r="H171" s="12">
        <v>1</v>
      </c>
      <c r="I171" s="12">
        <v>0</v>
      </c>
      <c r="J171" s="14">
        <f t="shared" si="80"/>
        <v>27392.82</v>
      </c>
      <c r="K171" s="12">
        <v>1</v>
      </c>
      <c r="L171" s="12">
        <v>2.05</v>
      </c>
      <c r="M171" s="12">
        <v>0.94</v>
      </c>
      <c r="N171" s="81">
        <f t="shared" si="81"/>
        <v>2.927</v>
      </c>
      <c r="O171" s="12">
        <v>1.325</v>
      </c>
      <c r="P171" s="9">
        <v>0.5</v>
      </c>
      <c r="Q171" s="82">
        <f t="shared" si="82"/>
        <v>53118.44449275</v>
      </c>
      <c r="X171" s="12">
        <v>2536</v>
      </c>
      <c r="Y171" s="13">
        <v>12.18</v>
      </c>
      <c r="Z171" s="12">
        <v>1</v>
      </c>
      <c r="AA171" s="12">
        <v>0</v>
      </c>
      <c r="AB171" s="14">
        <f t="shared" si="83"/>
        <v>30888.48</v>
      </c>
      <c r="AC171" s="12">
        <v>1</v>
      </c>
      <c r="AD171" s="12">
        <v>2.09</v>
      </c>
      <c r="AE171" s="12">
        <v>0.95</v>
      </c>
      <c r="AF171" s="81">
        <f t="shared" si="84"/>
        <v>2.9855</v>
      </c>
      <c r="AG171" s="12">
        <v>1.325</v>
      </c>
      <c r="AH171" s="9">
        <v>0.5</v>
      </c>
      <c r="AI171" s="82">
        <f t="shared" si="85"/>
        <v>61094.131539</v>
      </c>
    </row>
    <row r="172" s="1" customFormat="1" customHeight="1" spans="6:35">
      <c r="F172" s="83" t="s">
        <v>24</v>
      </c>
      <c r="G172" s="84"/>
      <c r="H172" s="84"/>
      <c r="I172" s="84"/>
      <c r="J172" s="84"/>
      <c r="K172" s="84"/>
      <c r="L172" s="84"/>
      <c r="M172" s="85">
        <f>SUM(Q161:Q171)</f>
        <v>127702.322794475</v>
      </c>
      <c r="N172" s="85"/>
      <c r="O172" s="85"/>
      <c r="P172" s="85"/>
      <c r="Q172" s="85"/>
      <c r="X172" s="83" t="s">
        <v>24</v>
      </c>
      <c r="Y172" s="84"/>
      <c r="Z172" s="84"/>
      <c r="AA172" s="84"/>
      <c r="AB172" s="84"/>
      <c r="AC172" s="84"/>
      <c r="AD172" s="84"/>
      <c r="AE172" s="85">
        <f>SUM(AI161:AI171)</f>
        <v>146876.7126211</v>
      </c>
      <c r="AF172" s="85"/>
      <c r="AG172" s="85"/>
      <c r="AH172" s="85"/>
      <c r="AI172" s="85"/>
    </row>
    <row r="173" s="1" customFormat="1" customHeight="1" spans="6:35">
      <c r="F173" s="84"/>
      <c r="G173" s="84"/>
      <c r="H173" s="84"/>
      <c r="I173" s="84"/>
      <c r="J173" s="84"/>
      <c r="K173" s="84"/>
      <c r="L173" s="84"/>
      <c r="M173" s="85"/>
      <c r="N173" s="85"/>
      <c r="O173" s="85"/>
      <c r="P173" s="85"/>
      <c r="Q173" s="85"/>
      <c r="X173" s="84"/>
      <c r="Y173" s="84"/>
      <c r="Z173" s="84"/>
      <c r="AA173" s="84"/>
      <c r="AB173" s="84"/>
      <c r="AC173" s="84"/>
      <c r="AD173" s="84"/>
      <c r="AE173" s="85"/>
      <c r="AF173" s="85"/>
      <c r="AG173" s="85"/>
      <c r="AH173" s="85"/>
      <c r="AI173" s="85"/>
    </row>
    <row r="174" s="1" customFormat="1" customHeight="1" spans="6:35">
      <c r="F174" s="84"/>
      <c r="G174" s="84"/>
      <c r="H174" s="84"/>
      <c r="I174" s="84"/>
      <c r="J174" s="84"/>
      <c r="K174" s="84"/>
      <c r="L174" s="84"/>
      <c r="M174" s="85"/>
      <c r="N174" s="85"/>
      <c r="O174" s="85"/>
      <c r="P174" s="85"/>
      <c r="Q174" s="85"/>
      <c r="X174" s="84"/>
      <c r="Y174" s="84"/>
      <c r="Z174" s="84"/>
      <c r="AA174" s="84"/>
      <c r="AB174" s="84"/>
      <c r="AC174" s="84"/>
      <c r="AD174" s="84"/>
      <c r="AE174" s="85"/>
      <c r="AF174" s="85"/>
      <c r="AG174" s="85"/>
      <c r="AH174" s="85"/>
      <c r="AI174" s="85"/>
    </row>
    <row r="175" s="1" customFormat="1" customHeight="1" spans="6:35">
      <c r="F175" s="78" t="s">
        <v>23</v>
      </c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X175" s="78" t="s">
        <v>23</v>
      </c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="1" customFormat="1" customHeight="1" spans="6:35">
      <c r="F176" s="14" t="s">
        <v>3</v>
      </c>
      <c r="G176" s="14"/>
      <c r="H176" s="14"/>
      <c r="I176" s="14"/>
      <c r="J176" s="14"/>
      <c r="K176" s="8" t="s">
        <v>31</v>
      </c>
      <c r="L176" s="8"/>
      <c r="M176" s="8"/>
      <c r="N176" s="8"/>
      <c r="O176" s="9" t="s">
        <v>32</v>
      </c>
      <c r="P176" s="9"/>
      <c r="Q176" s="80" t="s">
        <v>7</v>
      </c>
      <c r="X176" s="14" t="s">
        <v>3</v>
      </c>
      <c r="Y176" s="14"/>
      <c r="Z176" s="14"/>
      <c r="AA176" s="14"/>
      <c r="AB176" s="14"/>
      <c r="AC176" s="8" t="s">
        <v>31</v>
      </c>
      <c r="AD176" s="8"/>
      <c r="AE176" s="8"/>
      <c r="AF176" s="8"/>
      <c r="AG176" s="9" t="s">
        <v>32</v>
      </c>
      <c r="AH176" s="9"/>
      <c r="AI176" s="80" t="s">
        <v>7</v>
      </c>
    </row>
    <row r="177" s="1" customFormat="1" customHeight="1" spans="1:35">
      <c r="F177" s="14" t="s">
        <v>34</v>
      </c>
      <c r="G177" s="14" t="s">
        <v>35</v>
      </c>
      <c r="H177" s="14" t="s">
        <v>36</v>
      </c>
      <c r="I177" s="14" t="s">
        <v>37</v>
      </c>
      <c r="J177" s="14" t="s">
        <v>3</v>
      </c>
      <c r="K177" s="8" t="s">
        <v>38</v>
      </c>
      <c r="L177" s="8" t="s">
        <v>20</v>
      </c>
      <c r="M177" s="8" t="s">
        <v>19</v>
      </c>
      <c r="N177" s="81" t="s">
        <v>21</v>
      </c>
      <c r="O177" s="9" t="s">
        <v>40</v>
      </c>
      <c r="P177" s="9" t="s">
        <v>41</v>
      </c>
      <c r="Q177" s="80"/>
      <c r="X177" s="14" t="s">
        <v>34</v>
      </c>
      <c r="Y177" s="14" t="s">
        <v>35</v>
      </c>
      <c r="Z177" s="14" t="s">
        <v>36</v>
      </c>
      <c r="AA177" s="14" t="s">
        <v>37</v>
      </c>
      <c r="AB177" s="14" t="s">
        <v>3</v>
      </c>
      <c r="AC177" s="8" t="s">
        <v>38</v>
      </c>
      <c r="AD177" s="8" t="s">
        <v>20</v>
      </c>
      <c r="AE177" s="8" t="s">
        <v>19</v>
      </c>
      <c r="AF177" s="81" t="s">
        <v>21</v>
      </c>
      <c r="AG177" s="9" t="s">
        <v>40</v>
      </c>
      <c r="AH177" s="9" t="s">
        <v>41</v>
      </c>
      <c r="AI177" s="80"/>
    </row>
    <row r="178" s="1" customFormat="1" customHeight="1" spans="1:35">
      <c r="F178" s="12">
        <v>41841</v>
      </c>
      <c r="G178" s="13">
        <v>0.168</v>
      </c>
      <c r="H178" s="12">
        <v>1</v>
      </c>
      <c r="I178" s="12">
        <v>0</v>
      </c>
      <c r="J178" s="14">
        <f t="shared" ref="J178:J187" si="86">F178*G178*H178+I178</f>
        <v>7029.288</v>
      </c>
      <c r="K178" s="12">
        <v>1</v>
      </c>
      <c r="L178" s="12">
        <v>2.47</v>
      </c>
      <c r="M178" s="12">
        <v>0.99</v>
      </c>
      <c r="N178" s="81">
        <f t="shared" ref="N178:N187" si="87">L178*M178+1</f>
        <v>3.4453</v>
      </c>
      <c r="O178" s="12">
        <v>0.9</v>
      </c>
      <c r="P178" s="9">
        <v>0.5</v>
      </c>
      <c r="Q178" s="82">
        <f t="shared" ref="Q178:Q187" si="88">J178*K178*N178*O178*P178</f>
        <v>10898.10267588</v>
      </c>
      <c r="X178" s="12">
        <v>41841</v>
      </c>
      <c r="Y178" s="13">
        <v>0.168</v>
      </c>
      <c r="Z178" s="12">
        <v>1</v>
      </c>
      <c r="AA178" s="12">
        <v>0</v>
      </c>
      <c r="AB178" s="14">
        <f t="shared" ref="AB178:AB187" si="89">X178*Y178*Z178+AA178</f>
        <v>7029.288</v>
      </c>
      <c r="AC178" s="12">
        <v>1</v>
      </c>
      <c r="AD178" s="12">
        <v>2.47</v>
      </c>
      <c r="AE178" s="12">
        <v>0.99</v>
      </c>
      <c r="AF178" s="81">
        <f t="shared" ref="AF178:AF187" si="90">AD178*AE178+1</f>
        <v>3.4453</v>
      </c>
      <c r="AG178" s="12">
        <v>0.9</v>
      </c>
      <c r="AH178" s="9">
        <v>0.5</v>
      </c>
      <c r="AI178" s="82">
        <f t="shared" ref="AI178:AI187" si="91">AB178*AC178*AF178*AG178*AH178</f>
        <v>10898.10267588</v>
      </c>
    </row>
    <row r="179" s="1" customFormat="1" customHeight="1" spans="1:35">
      <c r="F179" s="12">
        <v>41841</v>
      </c>
      <c r="G179" s="13">
        <v>0.168</v>
      </c>
      <c r="H179" s="12">
        <v>1</v>
      </c>
      <c r="I179" s="12">
        <v>0</v>
      </c>
      <c r="J179" s="14">
        <f t="shared" si="86"/>
        <v>7029.288</v>
      </c>
      <c r="K179" s="12">
        <v>1</v>
      </c>
      <c r="L179" s="12">
        <v>2.47</v>
      </c>
      <c r="M179" s="12">
        <v>0.96</v>
      </c>
      <c r="N179" s="81">
        <f t="shared" si="87"/>
        <v>3.3712</v>
      </c>
      <c r="O179" s="12">
        <v>0.9</v>
      </c>
      <c r="P179" s="9">
        <v>0.5</v>
      </c>
      <c r="Q179" s="82">
        <f t="shared" si="88"/>
        <v>10663.71106752</v>
      </c>
      <c r="X179" s="12">
        <v>41841</v>
      </c>
      <c r="Y179" s="13">
        <v>0.168</v>
      </c>
      <c r="Z179" s="12">
        <v>1</v>
      </c>
      <c r="AA179" s="12">
        <v>0</v>
      </c>
      <c r="AB179" s="14">
        <f t="shared" si="89"/>
        <v>7029.288</v>
      </c>
      <c r="AC179" s="12">
        <v>1</v>
      </c>
      <c r="AD179" s="12">
        <v>2.47</v>
      </c>
      <c r="AE179" s="12">
        <v>0.96</v>
      </c>
      <c r="AF179" s="81">
        <f t="shared" si="90"/>
        <v>3.3712</v>
      </c>
      <c r="AG179" s="12">
        <v>0.9</v>
      </c>
      <c r="AH179" s="9">
        <v>0.5</v>
      </c>
      <c r="AI179" s="82">
        <f t="shared" si="91"/>
        <v>10663.71106752</v>
      </c>
    </row>
    <row r="180" s="1" customFormat="1" customHeight="1" spans="1:35">
      <c r="F180" s="12">
        <v>41841</v>
      </c>
      <c r="G180" s="13">
        <v>0.168</v>
      </c>
      <c r="H180" s="12">
        <v>1</v>
      </c>
      <c r="I180" s="12">
        <v>0</v>
      </c>
      <c r="J180" s="14">
        <f t="shared" si="86"/>
        <v>7029.288</v>
      </c>
      <c r="K180" s="12">
        <v>1</v>
      </c>
      <c r="L180" s="12">
        <v>2.47</v>
      </c>
      <c r="M180" s="12">
        <v>0.96</v>
      </c>
      <c r="N180" s="81">
        <f t="shared" si="87"/>
        <v>3.3712</v>
      </c>
      <c r="O180" s="12">
        <v>0.9</v>
      </c>
      <c r="P180" s="9">
        <v>0.5</v>
      </c>
      <c r="Q180" s="82">
        <f t="shared" si="88"/>
        <v>10663.71106752</v>
      </c>
      <c r="X180" s="12">
        <v>41841</v>
      </c>
      <c r="Y180" s="13">
        <v>0.168</v>
      </c>
      <c r="Z180" s="12">
        <v>1</v>
      </c>
      <c r="AA180" s="12">
        <v>0</v>
      </c>
      <c r="AB180" s="14">
        <f t="shared" si="89"/>
        <v>7029.288</v>
      </c>
      <c r="AC180" s="12">
        <v>1</v>
      </c>
      <c r="AD180" s="12">
        <v>2.47</v>
      </c>
      <c r="AE180" s="12">
        <v>0.96</v>
      </c>
      <c r="AF180" s="81">
        <f t="shared" si="90"/>
        <v>3.3712</v>
      </c>
      <c r="AG180" s="12">
        <v>0.9</v>
      </c>
      <c r="AH180" s="9">
        <v>0.5</v>
      </c>
      <c r="AI180" s="82">
        <f t="shared" si="91"/>
        <v>10663.71106752</v>
      </c>
    </row>
    <row r="181" s="1" customFormat="1" customHeight="1" spans="1:35">
      <c r="F181" s="12">
        <v>41841</v>
      </c>
      <c r="G181" s="13">
        <v>0.168</v>
      </c>
      <c r="H181" s="12">
        <v>1</v>
      </c>
      <c r="I181" s="12">
        <v>0</v>
      </c>
      <c r="J181" s="14">
        <f t="shared" si="86"/>
        <v>7029.288</v>
      </c>
      <c r="K181" s="12">
        <v>1</v>
      </c>
      <c r="L181" s="12">
        <v>2.47</v>
      </c>
      <c r="M181" s="12">
        <v>0.96</v>
      </c>
      <c r="N181" s="81">
        <f t="shared" si="87"/>
        <v>3.3712</v>
      </c>
      <c r="O181" s="12">
        <v>0.9</v>
      </c>
      <c r="P181" s="9">
        <v>0.5</v>
      </c>
      <c r="Q181" s="82">
        <f t="shared" si="88"/>
        <v>10663.71106752</v>
      </c>
      <c r="X181" s="12">
        <v>41841</v>
      </c>
      <c r="Y181" s="13">
        <v>0.168</v>
      </c>
      <c r="Z181" s="12">
        <v>1</v>
      </c>
      <c r="AA181" s="12">
        <v>0</v>
      </c>
      <c r="AB181" s="14">
        <f t="shared" si="89"/>
        <v>7029.288</v>
      </c>
      <c r="AC181" s="12">
        <v>1</v>
      </c>
      <c r="AD181" s="12">
        <v>2.47</v>
      </c>
      <c r="AE181" s="12">
        <v>0.96</v>
      </c>
      <c r="AF181" s="81">
        <f t="shared" si="90"/>
        <v>3.3712</v>
      </c>
      <c r="AG181" s="12">
        <v>0.9</v>
      </c>
      <c r="AH181" s="9">
        <v>0.5</v>
      </c>
      <c r="AI181" s="82">
        <f t="shared" si="91"/>
        <v>10663.71106752</v>
      </c>
    </row>
    <row r="182" s="1" customFormat="1" customHeight="1" spans="1:35">
      <c r="F182" s="12">
        <v>41841</v>
      </c>
      <c r="G182" s="13">
        <v>0.168</v>
      </c>
      <c r="H182" s="12">
        <v>1</v>
      </c>
      <c r="I182" s="12">
        <v>0</v>
      </c>
      <c r="J182" s="14">
        <f t="shared" si="86"/>
        <v>7029.288</v>
      </c>
      <c r="K182" s="12">
        <v>1</v>
      </c>
      <c r="L182" s="12">
        <v>2.47</v>
      </c>
      <c r="M182" s="12">
        <v>0.96</v>
      </c>
      <c r="N182" s="81">
        <f t="shared" si="87"/>
        <v>3.3712</v>
      </c>
      <c r="O182" s="12">
        <v>0.9</v>
      </c>
      <c r="P182" s="9">
        <v>0.5</v>
      </c>
      <c r="Q182" s="82">
        <f t="shared" si="88"/>
        <v>10663.71106752</v>
      </c>
      <c r="X182" s="12">
        <v>41841</v>
      </c>
      <c r="Y182" s="13">
        <v>0.168</v>
      </c>
      <c r="Z182" s="12">
        <v>1</v>
      </c>
      <c r="AA182" s="12">
        <v>0</v>
      </c>
      <c r="AB182" s="14">
        <f t="shared" si="89"/>
        <v>7029.288</v>
      </c>
      <c r="AC182" s="12">
        <v>1</v>
      </c>
      <c r="AD182" s="12">
        <v>2.47</v>
      </c>
      <c r="AE182" s="12">
        <v>0.96</v>
      </c>
      <c r="AF182" s="81">
        <f t="shared" si="90"/>
        <v>3.3712</v>
      </c>
      <c r="AG182" s="12">
        <v>0.9</v>
      </c>
      <c r="AH182" s="9">
        <v>0.5</v>
      </c>
      <c r="AI182" s="82">
        <f t="shared" si="91"/>
        <v>10663.71106752</v>
      </c>
    </row>
    <row r="183" s="1" customFormat="1" customHeight="1" spans="1:35">
      <c r="F183" s="12">
        <v>41841</v>
      </c>
      <c r="G183" s="13">
        <v>0.168</v>
      </c>
      <c r="H183" s="12">
        <v>1</v>
      </c>
      <c r="I183" s="12">
        <v>0</v>
      </c>
      <c r="J183" s="14">
        <f t="shared" si="86"/>
        <v>7029.288</v>
      </c>
      <c r="K183" s="12">
        <v>1</v>
      </c>
      <c r="L183" s="12">
        <v>2.47</v>
      </c>
      <c r="M183" s="12">
        <v>0.96</v>
      </c>
      <c r="N183" s="81">
        <f t="shared" si="87"/>
        <v>3.3712</v>
      </c>
      <c r="O183" s="12">
        <v>0.9</v>
      </c>
      <c r="P183" s="9">
        <v>0.5</v>
      </c>
      <c r="Q183" s="82">
        <f t="shared" si="88"/>
        <v>10663.71106752</v>
      </c>
      <c r="X183" s="12">
        <v>41841</v>
      </c>
      <c r="Y183" s="13">
        <v>0.168</v>
      </c>
      <c r="Z183" s="12">
        <v>1</v>
      </c>
      <c r="AA183" s="12">
        <v>0</v>
      </c>
      <c r="AB183" s="14">
        <f t="shared" si="89"/>
        <v>7029.288</v>
      </c>
      <c r="AC183" s="12">
        <v>1</v>
      </c>
      <c r="AD183" s="12">
        <v>2.47</v>
      </c>
      <c r="AE183" s="12">
        <v>0.96</v>
      </c>
      <c r="AF183" s="81">
        <f t="shared" si="90"/>
        <v>3.3712</v>
      </c>
      <c r="AG183" s="12">
        <v>0.9</v>
      </c>
      <c r="AH183" s="9">
        <v>0.5</v>
      </c>
      <c r="AI183" s="82">
        <f t="shared" si="91"/>
        <v>10663.71106752</v>
      </c>
    </row>
    <row r="184" s="1" customFormat="1" customHeight="1" spans="1:35">
      <c r="F184" s="12">
        <v>41841</v>
      </c>
      <c r="G184" s="13">
        <v>0.168</v>
      </c>
      <c r="H184" s="12">
        <v>1</v>
      </c>
      <c r="I184" s="12">
        <v>0</v>
      </c>
      <c r="J184" s="14">
        <f t="shared" si="86"/>
        <v>7029.288</v>
      </c>
      <c r="K184" s="12">
        <v>1</v>
      </c>
      <c r="L184" s="12">
        <v>2.47</v>
      </c>
      <c r="M184" s="12">
        <v>0.96</v>
      </c>
      <c r="N184" s="81">
        <f t="shared" si="87"/>
        <v>3.3712</v>
      </c>
      <c r="O184" s="12">
        <v>0.9</v>
      </c>
      <c r="P184" s="9">
        <v>0.5</v>
      </c>
      <c r="Q184" s="82">
        <f t="shared" si="88"/>
        <v>10663.71106752</v>
      </c>
      <c r="X184" s="12">
        <v>41841</v>
      </c>
      <c r="Y184" s="13">
        <v>0.168</v>
      </c>
      <c r="Z184" s="12">
        <v>1</v>
      </c>
      <c r="AA184" s="12">
        <v>0</v>
      </c>
      <c r="AB184" s="14">
        <f t="shared" si="89"/>
        <v>7029.288</v>
      </c>
      <c r="AC184" s="12">
        <v>1</v>
      </c>
      <c r="AD184" s="12">
        <v>2.47</v>
      </c>
      <c r="AE184" s="12">
        <v>0.96</v>
      </c>
      <c r="AF184" s="81">
        <f t="shared" si="90"/>
        <v>3.3712</v>
      </c>
      <c r="AG184" s="12">
        <v>0.9</v>
      </c>
      <c r="AH184" s="9">
        <v>0.5</v>
      </c>
      <c r="AI184" s="82">
        <f t="shared" si="91"/>
        <v>10663.71106752</v>
      </c>
    </row>
    <row r="185" s="1" customFormat="1" customHeight="1" spans="1:35">
      <c r="F185" s="12">
        <v>41841</v>
      </c>
      <c r="G185" s="13">
        <v>0.168</v>
      </c>
      <c r="H185" s="12">
        <v>1</v>
      </c>
      <c r="I185" s="12">
        <v>0</v>
      </c>
      <c r="J185" s="14">
        <f t="shared" si="86"/>
        <v>7029.288</v>
      </c>
      <c r="K185" s="12">
        <v>1</v>
      </c>
      <c r="L185" s="12">
        <v>2.47</v>
      </c>
      <c r="M185" s="12">
        <v>0.96</v>
      </c>
      <c r="N185" s="81">
        <f t="shared" si="87"/>
        <v>3.3712</v>
      </c>
      <c r="O185" s="12">
        <v>0.9</v>
      </c>
      <c r="P185" s="9">
        <v>0.5</v>
      </c>
      <c r="Q185" s="82">
        <f t="shared" si="88"/>
        <v>10663.71106752</v>
      </c>
      <c r="X185" s="12">
        <v>41841</v>
      </c>
      <c r="Y185" s="13">
        <v>0.168</v>
      </c>
      <c r="Z185" s="12">
        <v>1</v>
      </c>
      <c r="AA185" s="12">
        <v>0</v>
      </c>
      <c r="AB185" s="14">
        <f t="shared" si="89"/>
        <v>7029.288</v>
      </c>
      <c r="AC185" s="12">
        <v>1</v>
      </c>
      <c r="AD185" s="12">
        <v>2.47</v>
      </c>
      <c r="AE185" s="12">
        <v>0.96</v>
      </c>
      <c r="AF185" s="81">
        <f t="shared" si="90"/>
        <v>3.3712</v>
      </c>
      <c r="AG185" s="12">
        <v>0.9</v>
      </c>
      <c r="AH185" s="9">
        <v>0.5</v>
      </c>
      <c r="AI185" s="82">
        <f t="shared" si="91"/>
        <v>10663.71106752</v>
      </c>
    </row>
    <row r="186" s="1" customFormat="1" customHeight="1" spans="1:35">
      <c r="F186" s="12">
        <v>41841</v>
      </c>
      <c r="G186" s="13">
        <v>0.3</v>
      </c>
      <c r="H186" s="12">
        <v>1</v>
      </c>
      <c r="I186" s="12">
        <v>0</v>
      </c>
      <c r="J186" s="14">
        <f t="shared" si="86"/>
        <v>12552.3</v>
      </c>
      <c r="K186" s="12">
        <v>1</v>
      </c>
      <c r="L186" s="12">
        <v>2.47</v>
      </c>
      <c r="M186" s="12">
        <v>0.96</v>
      </c>
      <c r="N186" s="81">
        <f t="shared" si="87"/>
        <v>3.3712</v>
      </c>
      <c r="O186" s="12">
        <v>0.9</v>
      </c>
      <c r="P186" s="9">
        <v>0.5</v>
      </c>
      <c r="Q186" s="82">
        <f t="shared" si="88"/>
        <v>19042.341192</v>
      </c>
      <c r="X186" s="12">
        <v>41841</v>
      </c>
      <c r="Y186" s="13">
        <v>0.3</v>
      </c>
      <c r="Z186" s="12">
        <v>1</v>
      </c>
      <c r="AA186" s="12">
        <v>0</v>
      </c>
      <c r="AB186" s="14">
        <f t="shared" si="89"/>
        <v>12552.3</v>
      </c>
      <c r="AC186" s="12">
        <v>1</v>
      </c>
      <c r="AD186" s="12">
        <v>2.47</v>
      </c>
      <c r="AE186" s="12">
        <v>0.96</v>
      </c>
      <c r="AF186" s="81">
        <f t="shared" si="90"/>
        <v>3.3712</v>
      </c>
      <c r="AG186" s="12">
        <v>0.9</v>
      </c>
      <c r="AH186" s="9">
        <v>0.5</v>
      </c>
      <c r="AI186" s="82">
        <f t="shared" si="91"/>
        <v>19042.341192</v>
      </c>
    </row>
    <row r="187" s="1" customFormat="1" customHeight="1" spans="1:35">
      <c r="F187" s="12">
        <v>41841</v>
      </c>
      <c r="G187" s="13">
        <v>0.58</v>
      </c>
      <c r="H187" s="12">
        <v>1</v>
      </c>
      <c r="I187" s="12">
        <v>0</v>
      </c>
      <c r="J187" s="14">
        <f t="shared" si="86"/>
        <v>24267.78</v>
      </c>
      <c r="K187" s="12">
        <v>1</v>
      </c>
      <c r="L187" s="12">
        <v>2.47</v>
      </c>
      <c r="M187" s="12">
        <v>0.96</v>
      </c>
      <c r="N187" s="81">
        <f t="shared" si="87"/>
        <v>3.3712</v>
      </c>
      <c r="O187" s="12">
        <v>0.9</v>
      </c>
      <c r="P187" s="9">
        <v>0.5</v>
      </c>
      <c r="Q187" s="82">
        <f t="shared" si="88"/>
        <v>36815.1929712</v>
      </c>
      <c r="X187" s="12">
        <v>41841</v>
      </c>
      <c r="Y187" s="13">
        <v>0.58</v>
      </c>
      <c r="Z187" s="12">
        <v>1</v>
      </c>
      <c r="AA187" s="12">
        <v>0</v>
      </c>
      <c r="AB187" s="14">
        <f t="shared" si="89"/>
        <v>24267.78</v>
      </c>
      <c r="AC187" s="12">
        <v>1</v>
      </c>
      <c r="AD187" s="12">
        <v>2.47</v>
      </c>
      <c r="AE187" s="12">
        <v>0.96</v>
      </c>
      <c r="AF187" s="81">
        <f t="shared" si="90"/>
        <v>3.3712</v>
      </c>
      <c r="AG187" s="12">
        <v>0.9</v>
      </c>
      <c r="AH187" s="9">
        <v>0.5</v>
      </c>
      <c r="AI187" s="82">
        <f t="shared" si="91"/>
        <v>36815.1929712</v>
      </c>
    </row>
    <row r="188" s="1" customFormat="1" customHeight="1" spans="1:35">
      <c r="F188" s="83" t="s">
        <v>23</v>
      </c>
      <c r="G188" s="84"/>
      <c r="H188" s="84"/>
      <c r="I188" s="84"/>
      <c r="J188" s="84"/>
      <c r="K188" s="84"/>
      <c r="L188" s="84"/>
      <c r="M188" s="85">
        <f>SUM(Q178:Q187)</f>
        <v>141401.61431172</v>
      </c>
      <c r="N188" s="85"/>
      <c r="O188" s="85"/>
      <c r="P188" s="85"/>
      <c r="Q188" s="85"/>
      <c r="X188" s="83" t="s">
        <v>23</v>
      </c>
      <c r="Y188" s="84"/>
      <c r="Z188" s="84"/>
      <c r="AA188" s="84"/>
      <c r="AB188" s="84"/>
      <c r="AC188" s="84"/>
      <c r="AD188" s="84"/>
      <c r="AE188" s="85">
        <f>SUM(AI178:AI187)</f>
        <v>141401.61431172</v>
      </c>
      <c r="AF188" s="85"/>
      <c r="AG188" s="85"/>
      <c r="AH188" s="85"/>
      <c r="AI188" s="85"/>
    </row>
    <row r="189" s="1" customFormat="1" customHeight="1" spans="1:35">
      <c r="F189" s="84"/>
      <c r="G189" s="84"/>
      <c r="H189" s="84"/>
      <c r="I189" s="84"/>
      <c r="J189" s="84"/>
      <c r="K189" s="84"/>
      <c r="L189" s="84"/>
      <c r="M189" s="85"/>
      <c r="N189" s="85"/>
      <c r="O189" s="85"/>
      <c r="P189" s="85"/>
      <c r="Q189" s="85"/>
      <c r="X189" s="84"/>
      <c r="Y189" s="84"/>
      <c r="Z189" s="84"/>
      <c r="AA189" s="84"/>
      <c r="AB189" s="84"/>
      <c r="AC189" s="84"/>
      <c r="AD189" s="84"/>
      <c r="AE189" s="85"/>
      <c r="AF189" s="85"/>
      <c r="AG189" s="85"/>
      <c r="AH189" s="85"/>
      <c r="AI189" s="85"/>
    </row>
    <row r="190" s="1" customFormat="1" customHeight="1" spans="1:35">
      <c r="F190" s="84"/>
      <c r="G190" s="84"/>
      <c r="H190" s="84"/>
      <c r="I190" s="84"/>
      <c r="J190" s="84"/>
      <c r="K190" s="84"/>
      <c r="L190" s="84"/>
      <c r="M190" s="85"/>
      <c r="N190" s="85"/>
      <c r="O190" s="85"/>
      <c r="P190" s="85"/>
      <c r="Q190" s="85"/>
      <c r="X190" s="84"/>
      <c r="Y190" s="84"/>
      <c r="Z190" s="84"/>
      <c r="AA190" s="84"/>
      <c r="AB190" s="84"/>
      <c r="AC190" s="84"/>
      <c r="AD190" s="84"/>
      <c r="AE190" s="85"/>
      <c r="AF190" s="85"/>
      <c r="AG190" s="85"/>
      <c r="AH190" s="85"/>
      <c r="AI190" s="85"/>
    </row>
    <row r="192" s="1" customFormat="1" customHeight="1" spans="1:35">
      <c r="A192" s="2" t="s">
        <v>56</v>
      </c>
      <c r="B192" s="2"/>
      <c r="C192" s="2"/>
      <c r="D192" s="2"/>
      <c r="E192" s="3" t="s">
        <v>1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S192" s="2" t="s">
        <v>57</v>
      </c>
      <c r="T192" s="2"/>
      <c r="U192" s="2"/>
      <c r="V192" s="2"/>
      <c r="W192" s="3" t="s">
        <v>1</v>
      </c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="1" customFormat="1" customHeight="1" spans="1:35">
      <c r="A193" s="2"/>
      <c r="B193" s="2"/>
      <c r="C193" s="2"/>
      <c r="D193" s="2"/>
      <c r="E193" s="4" t="s">
        <v>3</v>
      </c>
      <c r="F193" s="5"/>
      <c r="G193" s="5"/>
      <c r="H193" s="6"/>
      <c r="I193" s="7" t="s">
        <v>4</v>
      </c>
      <c r="J193" s="7"/>
      <c r="K193" s="7"/>
      <c r="L193" s="7"/>
      <c r="M193" s="8" t="s">
        <v>5</v>
      </c>
      <c r="N193" s="8"/>
      <c r="O193" s="8"/>
      <c r="P193" s="9" t="s">
        <v>6</v>
      </c>
      <c r="Q193" s="10" t="s">
        <v>7</v>
      </c>
      <c r="S193" s="2"/>
      <c r="T193" s="2"/>
      <c r="U193" s="2"/>
      <c r="V193" s="2"/>
      <c r="W193" s="4" t="s">
        <v>3</v>
      </c>
      <c r="X193" s="5"/>
      <c r="Y193" s="5"/>
      <c r="Z193" s="6"/>
      <c r="AA193" s="7" t="s">
        <v>4</v>
      </c>
      <c r="AB193" s="7"/>
      <c r="AC193" s="7"/>
      <c r="AD193" s="7"/>
      <c r="AE193" s="8" t="s">
        <v>5</v>
      </c>
      <c r="AF193" s="8"/>
      <c r="AG193" s="8"/>
      <c r="AH193" s="9" t="s">
        <v>6</v>
      </c>
      <c r="AI193" s="10" t="s">
        <v>7</v>
      </c>
    </row>
    <row r="194" s="1" customFormat="1" customHeight="1" spans="1:35">
      <c r="A194" s="11" t="s">
        <v>8</v>
      </c>
      <c r="B194" s="11" t="s">
        <v>9</v>
      </c>
      <c r="C194" s="11" t="s">
        <v>10</v>
      </c>
      <c r="D194" s="11" t="s">
        <v>11</v>
      </c>
      <c r="E194" s="12" t="s">
        <v>12</v>
      </c>
      <c r="F194" s="12" t="s">
        <v>13</v>
      </c>
      <c r="G194" s="13" t="s">
        <v>14</v>
      </c>
      <c r="H194" s="14" t="s">
        <v>3</v>
      </c>
      <c r="I194" s="12" t="s">
        <v>58</v>
      </c>
      <c r="J194" s="12" t="s">
        <v>16</v>
      </c>
      <c r="K194" s="12" t="s">
        <v>17</v>
      </c>
      <c r="L194" s="7" t="s">
        <v>18</v>
      </c>
      <c r="M194" s="12" t="s">
        <v>19</v>
      </c>
      <c r="N194" s="12" t="s">
        <v>20</v>
      </c>
      <c r="O194" s="8" t="s">
        <v>21</v>
      </c>
      <c r="P194" s="9" t="s">
        <v>22</v>
      </c>
      <c r="Q194" s="15"/>
      <c r="S194" s="11" t="s">
        <v>8</v>
      </c>
      <c r="T194" s="11" t="s">
        <v>9</v>
      </c>
      <c r="U194" s="11" t="s">
        <v>10</v>
      </c>
      <c r="V194" s="11" t="s">
        <v>11</v>
      </c>
      <c r="W194" s="12" t="s">
        <v>12</v>
      </c>
      <c r="X194" s="12" t="s">
        <v>13</v>
      </c>
      <c r="Y194" s="13" t="s">
        <v>14</v>
      </c>
      <c r="Z194" s="14" t="s">
        <v>3</v>
      </c>
      <c r="AA194" s="12" t="s">
        <v>58</v>
      </c>
      <c r="AB194" s="12" t="s">
        <v>16</v>
      </c>
      <c r="AC194" s="12" t="s">
        <v>17</v>
      </c>
      <c r="AD194" s="7" t="s">
        <v>18</v>
      </c>
      <c r="AE194" s="12" t="s">
        <v>19</v>
      </c>
      <c r="AF194" s="12" t="s">
        <v>20</v>
      </c>
      <c r="AG194" s="8" t="s">
        <v>21</v>
      </c>
      <c r="AH194" s="9" t="s">
        <v>22</v>
      </c>
      <c r="AI194" s="15"/>
    </row>
    <row r="195" s="1" customFormat="1" customHeight="1" spans="1:35">
      <c r="A195" s="16">
        <f>L200</f>
        <v>700960.163125639</v>
      </c>
      <c r="B195" s="16">
        <f>L214</f>
        <v>688888.835738993</v>
      </c>
      <c r="C195" s="16">
        <f>Q251</f>
        <v>835261.637932029</v>
      </c>
      <c r="D195" s="16">
        <v>18</v>
      </c>
      <c r="E195" s="12">
        <v>38314</v>
      </c>
      <c r="F195" s="12">
        <v>0.0847</v>
      </c>
      <c r="G195" s="13">
        <v>1.21</v>
      </c>
      <c r="H195" s="14">
        <f t="shared" ref="H195:H199" si="92">E195*F195*G195</f>
        <v>3926.686918</v>
      </c>
      <c r="I195" s="12">
        <f t="shared" ref="I195:I199" si="93">3*1.015</f>
        <v>3.045</v>
      </c>
      <c r="J195" s="12">
        <v>638</v>
      </c>
      <c r="K195" s="12">
        <v>0.83</v>
      </c>
      <c r="L195" s="17">
        <f t="shared" ref="L195:L199" si="94">1+6*J195/(J195+2000)+K195</f>
        <v>3.2810993176649</v>
      </c>
      <c r="M195" s="12">
        <v>0.96</v>
      </c>
      <c r="N195" s="12">
        <v>2.47</v>
      </c>
      <c r="O195" s="8">
        <f t="shared" ref="O195:O199" si="95">1+M195*N195</f>
        <v>3.3712</v>
      </c>
      <c r="P195" s="9">
        <v>1.325</v>
      </c>
      <c r="Q195" s="18">
        <f t="shared" ref="Q195:Q199" si="96">H195*I195*P195*O195*L195</f>
        <v>175240.04078141</v>
      </c>
      <c r="S195" s="16">
        <f>AD200</f>
        <v>896170.546364592</v>
      </c>
      <c r="T195" s="16">
        <f>AD214</f>
        <v>990193.114054397</v>
      </c>
      <c r="U195" s="16">
        <f>AI251</f>
        <v>1066842.38403475</v>
      </c>
      <c r="V195" s="16">
        <v>18</v>
      </c>
      <c r="W195" s="12">
        <v>38314</v>
      </c>
      <c r="X195" s="12">
        <v>0.0847</v>
      </c>
      <c r="Y195" s="13">
        <v>1.21</v>
      </c>
      <c r="Z195" s="14">
        <f t="shared" ref="Z195:Z199" si="97">W195*X195*Y195</f>
        <v>3926.686918</v>
      </c>
      <c r="AA195" s="12">
        <f t="shared" ref="AA195:AA199" si="98">3*1.015</f>
        <v>3.045</v>
      </c>
      <c r="AB195" s="12">
        <v>646</v>
      </c>
      <c r="AC195" s="12">
        <v>1.73</v>
      </c>
      <c r="AD195" s="17">
        <f t="shared" ref="AD195:AD199" si="99">1+6*AB195/(AB195+2000)+AC195</f>
        <v>4.19485260770975</v>
      </c>
      <c r="AE195" s="12">
        <v>0.96</v>
      </c>
      <c r="AF195" s="12">
        <v>2.47</v>
      </c>
      <c r="AG195" s="8">
        <f t="shared" ref="AG195:AG199" si="100">1+AE195*AF195</f>
        <v>3.3712</v>
      </c>
      <c r="AH195" s="9">
        <v>1.325</v>
      </c>
      <c r="AI195" s="18">
        <f t="shared" ref="AI195:AI199" si="101">Z195*AA195*AH195*AG195*AD195</f>
        <v>224042.636591148</v>
      </c>
    </row>
    <row r="196" s="1" customFormat="1" customHeight="1" spans="1:35">
      <c r="A196" s="11" t="s">
        <v>23</v>
      </c>
      <c r="B196" s="11" t="s">
        <v>24</v>
      </c>
      <c r="C196" s="11" t="s">
        <v>25</v>
      </c>
      <c r="D196" s="11"/>
      <c r="E196" s="12">
        <v>38314</v>
      </c>
      <c r="F196" s="12">
        <v>0.0847</v>
      </c>
      <c r="G196" s="13">
        <v>1.21</v>
      </c>
      <c r="H196" s="14">
        <f t="shared" si="92"/>
        <v>3926.686918</v>
      </c>
      <c r="I196" s="12">
        <f t="shared" si="93"/>
        <v>3.045</v>
      </c>
      <c r="J196" s="12">
        <v>638</v>
      </c>
      <c r="K196" s="12">
        <v>0.83</v>
      </c>
      <c r="L196" s="17">
        <f t="shared" si="94"/>
        <v>3.2810993176649</v>
      </c>
      <c r="M196" s="12">
        <v>0.96</v>
      </c>
      <c r="N196" s="12">
        <v>2.47</v>
      </c>
      <c r="O196" s="8">
        <f t="shared" si="95"/>
        <v>3.3712</v>
      </c>
      <c r="P196" s="9">
        <v>1.325</v>
      </c>
      <c r="Q196" s="18">
        <f t="shared" si="96"/>
        <v>175240.04078141</v>
      </c>
      <c r="S196" s="11" t="s">
        <v>23</v>
      </c>
      <c r="T196" s="11" t="s">
        <v>24</v>
      </c>
      <c r="U196" s="11" t="s">
        <v>25</v>
      </c>
      <c r="V196" s="11"/>
      <c r="W196" s="12">
        <v>38314</v>
      </c>
      <c r="X196" s="12">
        <v>0.0847</v>
      </c>
      <c r="Y196" s="13">
        <v>1.21</v>
      </c>
      <c r="Z196" s="14">
        <f t="shared" si="97"/>
        <v>3926.686918</v>
      </c>
      <c r="AA196" s="12">
        <f t="shared" si="98"/>
        <v>3.045</v>
      </c>
      <c r="AB196" s="12">
        <v>646</v>
      </c>
      <c r="AC196" s="12">
        <v>1.73</v>
      </c>
      <c r="AD196" s="17">
        <f t="shared" si="99"/>
        <v>4.19485260770975</v>
      </c>
      <c r="AE196" s="12">
        <v>0.96</v>
      </c>
      <c r="AF196" s="12">
        <v>2.47</v>
      </c>
      <c r="AG196" s="8">
        <f t="shared" si="100"/>
        <v>3.3712</v>
      </c>
      <c r="AH196" s="9">
        <v>1.325</v>
      </c>
      <c r="AI196" s="18">
        <f t="shared" si="101"/>
        <v>224042.636591148</v>
      </c>
    </row>
    <row r="197" s="1" customFormat="1" customHeight="1" spans="1:35">
      <c r="A197" s="16">
        <f>M283</f>
        <v>129267.48812544</v>
      </c>
      <c r="B197" s="16">
        <f>M267</f>
        <v>127702.322794475</v>
      </c>
      <c r="C197" s="11">
        <f>H242</f>
        <v>390720.380060273</v>
      </c>
      <c r="D197" s="11"/>
      <c r="E197" s="12">
        <v>38314</v>
      </c>
      <c r="F197" s="12">
        <v>0.0847</v>
      </c>
      <c r="G197" s="13">
        <v>1.21</v>
      </c>
      <c r="H197" s="14">
        <f t="shared" si="92"/>
        <v>3926.686918</v>
      </c>
      <c r="I197" s="12">
        <f t="shared" si="93"/>
        <v>3.045</v>
      </c>
      <c r="J197" s="12">
        <v>638</v>
      </c>
      <c r="K197" s="12">
        <v>0.83</v>
      </c>
      <c r="L197" s="17">
        <f t="shared" si="94"/>
        <v>3.2810993176649</v>
      </c>
      <c r="M197" s="12">
        <v>0.96</v>
      </c>
      <c r="N197" s="12">
        <v>2.47</v>
      </c>
      <c r="O197" s="8">
        <f t="shared" si="95"/>
        <v>3.3712</v>
      </c>
      <c r="P197" s="9">
        <v>1.325</v>
      </c>
      <c r="Q197" s="18">
        <f t="shared" si="96"/>
        <v>175240.04078141</v>
      </c>
      <c r="S197" s="16">
        <f>AE283</f>
        <v>129267.48812544</v>
      </c>
      <c r="T197" s="16">
        <f>AE267</f>
        <v>146876.7126211</v>
      </c>
      <c r="U197" s="11">
        <f>Z242</f>
        <v>390720.380060273</v>
      </c>
      <c r="V197" s="11"/>
      <c r="W197" s="12">
        <v>38314</v>
      </c>
      <c r="X197" s="12">
        <v>0.0847</v>
      </c>
      <c r="Y197" s="13">
        <v>1.21</v>
      </c>
      <c r="Z197" s="14">
        <f t="shared" si="97"/>
        <v>3926.686918</v>
      </c>
      <c r="AA197" s="12">
        <f t="shared" si="98"/>
        <v>3.045</v>
      </c>
      <c r="AB197" s="12">
        <v>646</v>
      </c>
      <c r="AC197" s="12">
        <v>1.73</v>
      </c>
      <c r="AD197" s="17">
        <f t="shared" si="99"/>
        <v>4.19485260770975</v>
      </c>
      <c r="AE197" s="12">
        <v>0.96</v>
      </c>
      <c r="AF197" s="12">
        <v>2.47</v>
      </c>
      <c r="AG197" s="8">
        <f t="shared" si="100"/>
        <v>3.3712</v>
      </c>
      <c r="AH197" s="9">
        <v>1.325</v>
      </c>
      <c r="AI197" s="18">
        <f t="shared" si="101"/>
        <v>224042.636591148</v>
      </c>
    </row>
    <row r="198" s="1" customFormat="1" customHeight="1" spans="1:35">
      <c r="A198" s="19" t="s">
        <v>26</v>
      </c>
      <c r="B198" s="19"/>
      <c r="C198" s="20" t="s">
        <v>27</v>
      </c>
      <c r="D198" s="20"/>
      <c r="E198" s="12">
        <v>38314</v>
      </c>
      <c r="F198" s="12">
        <v>0.0847</v>
      </c>
      <c r="G198" s="13">
        <v>1.21</v>
      </c>
      <c r="H198" s="14">
        <f t="shared" si="92"/>
        <v>3926.686918</v>
      </c>
      <c r="I198" s="12">
        <f t="shared" si="93"/>
        <v>3.045</v>
      </c>
      <c r="J198" s="12">
        <v>638</v>
      </c>
      <c r="K198" s="12">
        <v>0.83</v>
      </c>
      <c r="L198" s="17">
        <f t="shared" si="94"/>
        <v>3.2810993176649</v>
      </c>
      <c r="M198" s="12">
        <v>0.96</v>
      </c>
      <c r="N198" s="12">
        <v>2.47</v>
      </c>
      <c r="O198" s="8">
        <f t="shared" si="95"/>
        <v>3.3712</v>
      </c>
      <c r="P198" s="9">
        <v>1.325</v>
      </c>
      <c r="Q198" s="18">
        <f t="shared" si="96"/>
        <v>175240.04078141</v>
      </c>
      <c r="S198" s="19" t="s">
        <v>26</v>
      </c>
      <c r="T198" s="19"/>
      <c r="U198" s="20" t="s">
        <v>27</v>
      </c>
      <c r="V198" s="20"/>
      <c r="W198" s="12">
        <v>38314</v>
      </c>
      <c r="X198" s="12">
        <v>0.0847</v>
      </c>
      <c r="Y198" s="13">
        <v>1.21</v>
      </c>
      <c r="Z198" s="14">
        <f t="shared" si="97"/>
        <v>3926.686918</v>
      </c>
      <c r="AA198" s="12">
        <f t="shared" si="98"/>
        <v>3.045</v>
      </c>
      <c r="AB198" s="12">
        <v>646</v>
      </c>
      <c r="AC198" s="12">
        <v>1.73</v>
      </c>
      <c r="AD198" s="17">
        <f t="shared" si="99"/>
        <v>4.19485260770975</v>
      </c>
      <c r="AE198" s="12">
        <v>0.96</v>
      </c>
      <c r="AF198" s="12">
        <v>2.47</v>
      </c>
      <c r="AG198" s="8">
        <f t="shared" si="100"/>
        <v>3.3712</v>
      </c>
      <c r="AH198" s="9">
        <v>1.325</v>
      </c>
      <c r="AI198" s="18">
        <f t="shared" si="101"/>
        <v>224042.636591148</v>
      </c>
    </row>
    <row r="199" s="1" customFormat="1" customHeight="1" spans="1:35">
      <c r="A199" s="19"/>
      <c r="B199" s="19"/>
      <c r="C199" s="20"/>
      <c r="D199" s="20"/>
      <c r="E199" s="12">
        <v>38314</v>
      </c>
      <c r="F199" s="12">
        <v>0</v>
      </c>
      <c r="G199" s="13">
        <v>1.21</v>
      </c>
      <c r="H199" s="14">
        <f t="shared" si="92"/>
        <v>0</v>
      </c>
      <c r="I199" s="12">
        <f t="shared" si="93"/>
        <v>3.045</v>
      </c>
      <c r="J199" s="12">
        <v>638</v>
      </c>
      <c r="K199" s="12">
        <v>0.83</v>
      </c>
      <c r="L199" s="17">
        <f t="shared" si="94"/>
        <v>3.2810993176649</v>
      </c>
      <c r="M199" s="12">
        <v>0.96</v>
      </c>
      <c r="N199" s="12">
        <v>2.47</v>
      </c>
      <c r="O199" s="8">
        <f t="shared" si="95"/>
        <v>3.3712</v>
      </c>
      <c r="P199" s="9">
        <v>1.325</v>
      </c>
      <c r="Q199" s="18">
        <f t="shared" si="96"/>
        <v>0</v>
      </c>
      <c r="S199" s="19"/>
      <c r="T199" s="19"/>
      <c r="U199" s="20"/>
      <c r="V199" s="20"/>
      <c r="W199" s="12">
        <v>38314</v>
      </c>
      <c r="X199" s="12">
        <v>0</v>
      </c>
      <c r="Y199" s="13">
        <v>0</v>
      </c>
      <c r="Z199" s="14">
        <f t="shared" si="97"/>
        <v>0</v>
      </c>
      <c r="AA199" s="12">
        <f t="shared" si="98"/>
        <v>3.045</v>
      </c>
      <c r="AB199" s="12">
        <v>646</v>
      </c>
      <c r="AC199" s="12">
        <v>1.73</v>
      </c>
      <c r="AD199" s="17">
        <f t="shared" si="99"/>
        <v>4.19485260770975</v>
      </c>
      <c r="AE199" s="12">
        <v>0.96</v>
      </c>
      <c r="AF199" s="12">
        <v>2.47</v>
      </c>
      <c r="AG199" s="8">
        <f t="shared" si="100"/>
        <v>3.3712</v>
      </c>
      <c r="AH199" s="9">
        <v>1.325</v>
      </c>
      <c r="AI199" s="18">
        <f t="shared" si="101"/>
        <v>0</v>
      </c>
    </row>
    <row r="200" s="1" customFormat="1" customHeight="1" spans="1:35">
      <c r="A200" s="21">
        <f>A195+B195+C195+A197+B197+C197</f>
        <v>2872800.82777685</v>
      </c>
      <c r="B200" s="21"/>
      <c r="C200" s="22">
        <f>A200/D195</f>
        <v>159600.045987603</v>
      </c>
      <c r="D200" s="22"/>
      <c r="E200" s="23" t="s">
        <v>1</v>
      </c>
      <c r="F200" s="24"/>
      <c r="G200" s="24"/>
      <c r="H200" s="24"/>
      <c r="I200" s="24"/>
      <c r="J200" s="24"/>
      <c r="K200" s="24"/>
      <c r="L200" s="25">
        <f>SUM(Q195:Q199)</f>
        <v>700960.163125639</v>
      </c>
      <c r="M200" s="25"/>
      <c r="N200" s="25"/>
      <c r="O200" s="25"/>
      <c r="P200" s="25"/>
      <c r="Q200" s="25"/>
      <c r="S200" s="21">
        <f>S195+T195+U195+S197+T197+U197</f>
        <v>3620070.62526055</v>
      </c>
      <c r="T200" s="21"/>
      <c r="U200" s="22">
        <f>S200/V195</f>
        <v>201115.034736697</v>
      </c>
      <c r="V200" s="22"/>
      <c r="W200" s="23" t="s">
        <v>1</v>
      </c>
      <c r="X200" s="24"/>
      <c r="Y200" s="24"/>
      <c r="Z200" s="24"/>
      <c r="AA200" s="24"/>
      <c r="AB200" s="24"/>
      <c r="AC200" s="24"/>
      <c r="AD200" s="25">
        <f>SUM(AI195:AI199)</f>
        <v>896170.546364592</v>
      </c>
      <c r="AE200" s="25"/>
      <c r="AF200" s="25"/>
      <c r="AG200" s="25"/>
      <c r="AH200" s="25"/>
      <c r="AI200" s="25"/>
    </row>
    <row r="201" s="1" customFormat="1" customHeight="1" spans="1:35">
      <c r="A201" s="21"/>
      <c r="B201" s="21"/>
      <c r="C201" s="22"/>
      <c r="D201" s="22"/>
      <c r="E201" s="24"/>
      <c r="F201" s="24"/>
      <c r="G201" s="24"/>
      <c r="H201" s="24"/>
      <c r="I201" s="24"/>
      <c r="J201" s="24"/>
      <c r="K201" s="24"/>
      <c r="L201" s="25"/>
      <c r="M201" s="25"/>
      <c r="N201" s="25"/>
      <c r="O201" s="25"/>
      <c r="P201" s="25"/>
      <c r="Q201" s="25"/>
      <c r="S201" s="21"/>
      <c r="T201" s="21"/>
      <c r="U201" s="22"/>
      <c r="V201" s="22"/>
      <c r="W201" s="24"/>
      <c r="X201" s="24"/>
      <c r="Y201" s="24"/>
      <c r="Z201" s="24"/>
      <c r="AA201" s="24"/>
      <c r="AB201" s="24"/>
      <c r="AC201" s="24"/>
      <c r="AD201" s="25"/>
      <c r="AE201" s="25"/>
      <c r="AF201" s="25"/>
      <c r="AG201" s="25"/>
      <c r="AH201" s="25"/>
      <c r="AI201" s="25"/>
    </row>
    <row r="202" s="1" customFormat="1" customHeight="1" spans="1:35">
      <c r="E202" s="3" t="s">
        <v>28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W202" s="3" t="s">
        <v>28</v>
      </c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="1" customFormat="1" customHeight="1" spans="1:35">
      <c r="E203" s="4" t="s">
        <v>3</v>
      </c>
      <c r="F203" s="5"/>
      <c r="G203" s="5"/>
      <c r="H203" s="6"/>
      <c r="I203" s="7" t="s">
        <v>4</v>
      </c>
      <c r="J203" s="7"/>
      <c r="K203" s="7"/>
      <c r="L203" s="7"/>
      <c r="M203" s="8" t="s">
        <v>5</v>
      </c>
      <c r="N203" s="8"/>
      <c r="O203" s="8"/>
      <c r="P203" s="9" t="s">
        <v>6</v>
      </c>
      <c r="Q203" s="10" t="s">
        <v>7</v>
      </c>
      <c r="W203" s="4" t="s">
        <v>3</v>
      </c>
      <c r="X203" s="5"/>
      <c r="Y203" s="5"/>
      <c r="Z203" s="6"/>
      <c r="AA203" s="7" t="s">
        <v>4</v>
      </c>
      <c r="AB203" s="7"/>
      <c r="AC203" s="7"/>
      <c r="AD203" s="7"/>
      <c r="AE203" s="8" t="s">
        <v>5</v>
      </c>
      <c r="AF203" s="8"/>
      <c r="AG203" s="8"/>
      <c r="AH203" s="9" t="s">
        <v>6</v>
      </c>
      <c r="AI203" s="10" t="s">
        <v>7</v>
      </c>
    </row>
    <row r="204" s="1" customFormat="1" customHeight="1" spans="1:35">
      <c r="E204" s="12" t="s">
        <v>29</v>
      </c>
      <c r="F204" s="12" t="s">
        <v>13</v>
      </c>
      <c r="G204" s="13" t="s">
        <v>14</v>
      </c>
      <c r="H204" s="14" t="s">
        <v>3</v>
      </c>
      <c r="I204" s="12" t="s">
        <v>58</v>
      </c>
      <c r="J204" s="12" t="s">
        <v>16</v>
      </c>
      <c r="K204" s="12" t="s">
        <v>17</v>
      </c>
      <c r="L204" s="7" t="s">
        <v>18</v>
      </c>
      <c r="M204" s="12" t="s">
        <v>19</v>
      </c>
      <c r="N204" s="12" t="s">
        <v>20</v>
      </c>
      <c r="O204" s="8" t="s">
        <v>21</v>
      </c>
      <c r="P204" s="9" t="s">
        <v>22</v>
      </c>
      <c r="Q204" s="15"/>
      <c r="W204" s="12" t="s">
        <v>29</v>
      </c>
      <c r="X204" s="12" t="s">
        <v>13</v>
      </c>
      <c r="Y204" s="13" t="s">
        <v>14</v>
      </c>
      <c r="Z204" s="14" t="s">
        <v>3</v>
      </c>
      <c r="AA204" s="12" t="s">
        <v>58</v>
      </c>
      <c r="AB204" s="12" t="s">
        <v>16</v>
      </c>
      <c r="AC204" s="12" t="s">
        <v>17</v>
      </c>
      <c r="AD204" s="7" t="s">
        <v>18</v>
      </c>
      <c r="AE204" s="12" t="s">
        <v>19</v>
      </c>
      <c r="AF204" s="12" t="s">
        <v>20</v>
      </c>
      <c r="AG204" s="8" t="s">
        <v>21</v>
      </c>
      <c r="AH204" s="9" t="s">
        <v>22</v>
      </c>
      <c r="AI204" s="15"/>
    </row>
    <row r="205" s="1" customFormat="1" customHeight="1" spans="1:35">
      <c r="E205" s="12">
        <v>2249</v>
      </c>
      <c r="F205" s="12">
        <v>0.65</v>
      </c>
      <c r="G205" s="13">
        <v>1.21</v>
      </c>
      <c r="H205" s="14">
        <f t="shared" ref="H205:H213" si="102">E205*F205*G205</f>
        <v>1768.8385</v>
      </c>
      <c r="I205" s="12">
        <f t="shared" ref="I205:I213" si="103">3*1.015</f>
        <v>3.045</v>
      </c>
      <c r="J205" s="12">
        <v>518</v>
      </c>
      <c r="K205" s="12">
        <v>1.43</v>
      </c>
      <c r="L205" s="17">
        <f t="shared" ref="L205:L213" si="104">1+6*J205/(J205+2000)+K205</f>
        <v>3.66431294678316</v>
      </c>
      <c r="M205" s="12">
        <v>0.94</v>
      </c>
      <c r="N205" s="12">
        <v>2.05</v>
      </c>
      <c r="O205" s="8">
        <f t="shared" ref="O205:O213" si="105">1+M205*N205</f>
        <v>2.927</v>
      </c>
      <c r="P205" s="9">
        <v>1.325</v>
      </c>
      <c r="Q205" s="18">
        <f t="shared" ref="Q205:Q213" si="106">H205*I205*P205*O205*L205</f>
        <v>76543.2039709992</v>
      </c>
      <c r="W205" s="12">
        <v>2536</v>
      </c>
      <c r="X205" s="12">
        <v>0.65</v>
      </c>
      <c r="Y205" s="13">
        <v>1.21</v>
      </c>
      <c r="Z205" s="14">
        <f t="shared" ref="Z205:Z213" si="107">W205*X205*Y205</f>
        <v>1994.564</v>
      </c>
      <c r="AA205" s="12">
        <f t="shared" ref="AA205:AA213" si="108">3*1.015</f>
        <v>3.045</v>
      </c>
      <c r="AB205" s="12">
        <v>526</v>
      </c>
      <c r="AC205" s="12">
        <v>2.33</v>
      </c>
      <c r="AD205" s="17">
        <f t="shared" ref="AD205:AD213" si="109">1+6*AB205/(AB205+2000)+AC205</f>
        <v>4.57940617577197</v>
      </c>
      <c r="AE205" s="12">
        <v>0.95</v>
      </c>
      <c r="AF205" s="12">
        <v>2.09</v>
      </c>
      <c r="AG205" s="8">
        <f t="shared" ref="AG205:AG213" si="110">1+AE205*AF205</f>
        <v>2.9855</v>
      </c>
      <c r="AH205" s="9">
        <v>1.325</v>
      </c>
      <c r="AI205" s="18">
        <f t="shared" ref="AI205:AI213" si="111">Z205*AA205*AH205*AG205*AD205</f>
        <v>110021.457117155</v>
      </c>
    </row>
    <row r="206" s="1" customFormat="1" customHeight="1" spans="1:35">
      <c r="E206" s="12">
        <v>2249</v>
      </c>
      <c r="F206" s="12">
        <v>0.65</v>
      </c>
      <c r="G206" s="13">
        <v>1.21</v>
      </c>
      <c r="H206" s="14">
        <f t="shared" si="102"/>
        <v>1768.8385</v>
      </c>
      <c r="I206" s="12">
        <f t="shared" si="103"/>
        <v>3.045</v>
      </c>
      <c r="J206" s="12">
        <v>518</v>
      </c>
      <c r="K206" s="12">
        <v>1.43</v>
      </c>
      <c r="L206" s="17">
        <f t="shared" si="104"/>
        <v>3.66431294678316</v>
      </c>
      <c r="M206" s="12">
        <v>0.94</v>
      </c>
      <c r="N206" s="12">
        <v>2.05</v>
      </c>
      <c r="O206" s="8">
        <f t="shared" si="105"/>
        <v>2.927</v>
      </c>
      <c r="P206" s="9">
        <v>1.325</v>
      </c>
      <c r="Q206" s="18">
        <f t="shared" si="106"/>
        <v>76543.2039709992</v>
      </c>
      <c r="W206" s="12">
        <v>2536</v>
      </c>
      <c r="X206" s="12">
        <v>0.65</v>
      </c>
      <c r="Y206" s="13">
        <v>1.21</v>
      </c>
      <c r="Z206" s="14">
        <f t="shared" si="107"/>
        <v>1994.564</v>
      </c>
      <c r="AA206" s="12">
        <f t="shared" si="108"/>
        <v>3.045</v>
      </c>
      <c r="AB206" s="12">
        <v>526</v>
      </c>
      <c r="AC206" s="12">
        <v>2.33</v>
      </c>
      <c r="AD206" s="17">
        <f t="shared" si="109"/>
        <v>4.57940617577197</v>
      </c>
      <c r="AE206" s="12">
        <v>0.95</v>
      </c>
      <c r="AF206" s="12">
        <v>2.09</v>
      </c>
      <c r="AG206" s="8">
        <f t="shared" si="110"/>
        <v>2.9855</v>
      </c>
      <c r="AH206" s="9">
        <v>1.325</v>
      </c>
      <c r="AI206" s="18">
        <f t="shared" si="111"/>
        <v>110021.457117155</v>
      </c>
    </row>
    <row r="207" s="1" customFormat="1" customHeight="1" spans="1:35">
      <c r="E207" s="12">
        <v>2249</v>
      </c>
      <c r="F207" s="12">
        <v>0.65</v>
      </c>
      <c r="G207" s="13">
        <v>1.21</v>
      </c>
      <c r="H207" s="14">
        <f t="shared" si="102"/>
        <v>1768.8385</v>
      </c>
      <c r="I207" s="12">
        <f t="shared" si="103"/>
        <v>3.045</v>
      </c>
      <c r="J207" s="12">
        <v>518</v>
      </c>
      <c r="K207" s="12">
        <v>1.43</v>
      </c>
      <c r="L207" s="17">
        <f t="shared" si="104"/>
        <v>3.66431294678316</v>
      </c>
      <c r="M207" s="12">
        <v>0.94</v>
      </c>
      <c r="N207" s="12">
        <v>2.05</v>
      </c>
      <c r="O207" s="8">
        <f t="shared" si="105"/>
        <v>2.927</v>
      </c>
      <c r="P207" s="9">
        <v>1.325</v>
      </c>
      <c r="Q207" s="18">
        <f t="shared" si="106"/>
        <v>76543.2039709992</v>
      </c>
      <c r="W207" s="12">
        <v>2536</v>
      </c>
      <c r="X207" s="12">
        <v>0.65</v>
      </c>
      <c r="Y207" s="13">
        <v>1.21</v>
      </c>
      <c r="Z207" s="14">
        <f t="shared" si="107"/>
        <v>1994.564</v>
      </c>
      <c r="AA207" s="12">
        <f t="shared" si="108"/>
        <v>3.045</v>
      </c>
      <c r="AB207" s="12">
        <v>526</v>
      </c>
      <c r="AC207" s="12">
        <v>2.33</v>
      </c>
      <c r="AD207" s="17">
        <f t="shared" si="109"/>
        <v>4.57940617577197</v>
      </c>
      <c r="AE207" s="12">
        <v>0.95</v>
      </c>
      <c r="AF207" s="12">
        <v>2.09</v>
      </c>
      <c r="AG207" s="8">
        <f t="shared" si="110"/>
        <v>2.9855</v>
      </c>
      <c r="AH207" s="9">
        <v>1.325</v>
      </c>
      <c r="AI207" s="18">
        <f t="shared" si="111"/>
        <v>110021.457117155</v>
      </c>
    </row>
    <row r="208" s="1" customFormat="1" customHeight="1" spans="1:35">
      <c r="E208" s="12">
        <v>2249</v>
      </c>
      <c r="F208" s="12">
        <v>0.65</v>
      </c>
      <c r="G208" s="13">
        <v>1.21</v>
      </c>
      <c r="H208" s="14">
        <f t="shared" si="102"/>
        <v>1768.8385</v>
      </c>
      <c r="I208" s="12">
        <f t="shared" si="103"/>
        <v>3.045</v>
      </c>
      <c r="J208" s="12">
        <v>518</v>
      </c>
      <c r="K208" s="12">
        <v>1.43</v>
      </c>
      <c r="L208" s="17">
        <f t="shared" si="104"/>
        <v>3.66431294678316</v>
      </c>
      <c r="M208" s="12">
        <v>0.94</v>
      </c>
      <c r="N208" s="12">
        <v>2.05</v>
      </c>
      <c r="O208" s="8">
        <f t="shared" si="105"/>
        <v>2.927</v>
      </c>
      <c r="P208" s="9">
        <v>1.325</v>
      </c>
      <c r="Q208" s="18">
        <f t="shared" si="106"/>
        <v>76543.2039709992</v>
      </c>
      <c r="W208" s="12">
        <v>2536</v>
      </c>
      <c r="X208" s="12">
        <v>0.65</v>
      </c>
      <c r="Y208" s="13">
        <v>1.21</v>
      </c>
      <c r="Z208" s="14">
        <f t="shared" si="107"/>
        <v>1994.564</v>
      </c>
      <c r="AA208" s="12">
        <f t="shared" si="108"/>
        <v>3.045</v>
      </c>
      <c r="AB208" s="12">
        <v>526</v>
      </c>
      <c r="AC208" s="12">
        <v>2.33</v>
      </c>
      <c r="AD208" s="17">
        <f t="shared" si="109"/>
        <v>4.57940617577197</v>
      </c>
      <c r="AE208" s="12">
        <v>0.95</v>
      </c>
      <c r="AF208" s="12">
        <v>2.09</v>
      </c>
      <c r="AG208" s="8">
        <f t="shared" si="110"/>
        <v>2.9855</v>
      </c>
      <c r="AH208" s="9">
        <v>1.325</v>
      </c>
      <c r="AI208" s="18">
        <f t="shared" si="111"/>
        <v>110021.457117155</v>
      </c>
    </row>
    <row r="209" s="1" customFormat="1" customHeight="1" spans="1:35">
      <c r="E209" s="12">
        <v>2249</v>
      </c>
      <c r="F209" s="12">
        <v>0.65</v>
      </c>
      <c r="G209" s="13">
        <v>1.21</v>
      </c>
      <c r="H209" s="14">
        <f t="shared" si="102"/>
        <v>1768.8385</v>
      </c>
      <c r="I209" s="12">
        <f t="shared" si="103"/>
        <v>3.045</v>
      </c>
      <c r="J209" s="12">
        <v>518</v>
      </c>
      <c r="K209" s="12">
        <v>1.43</v>
      </c>
      <c r="L209" s="17">
        <f t="shared" si="104"/>
        <v>3.66431294678316</v>
      </c>
      <c r="M209" s="12">
        <v>0.94</v>
      </c>
      <c r="N209" s="12">
        <v>2.05</v>
      </c>
      <c r="O209" s="8">
        <f t="shared" si="105"/>
        <v>2.927</v>
      </c>
      <c r="P209" s="9">
        <v>1.325</v>
      </c>
      <c r="Q209" s="18">
        <f t="shared" si="106"/>
        <v>76543.2039709992</v>
      </c>
      <c r="W209" s="12">
        <v>2536</v>
      </c>
      <c r="X209" s="12">
        <v>0.65</v>
      </c>
      <c r="Y209" s="13">
        <v>1.21</v>
      </c>
      <c r="Z209" s="14">
        <f t="shared" si="107"/>
        <v>1994.564</v>
      </c>
      <c r="AA209" s="12">
        <f t="shared" si="108"/>
        <v>3.045</v>
      </c>
      <c r="AB209" s="12">
        <v>526</v>
      </c>
      <c r="AC209" s="12">
        <v>2.33</v>
      </c>
      <c r="AD209" s="17">
        <f t="shared" si="109"/>
        <v>4.57940617577197</v>
      </c>
      <c r="AE209" s="12">
        <v>0.95</v>
      </c>
      <c r="AF209" s="12">
        <v>2.09</v>
      </c>
      <c r="AG209" s="8">
        <f t="shared" si="110"/>
        <v>2.9855</v>
      </c>
      <c r="AH209" s="9">
        <v>1.325</v>
      </c>
      <c r="AI209" s="18">
        <f t="shared" si="111"/>
        <v>110021.457117155</v>
      </c>
    </row>
    <row r="210" s="1" customFormat="1" customHeight="1" spans="1:35">
      <c r="E210" s="12">
        <v>2249</v>
      </c>
      <c r="F210" s="12">
        <v>0.65</v>
      </c>
      <c r="G210" s="13">
        <v>1.21</v>
      </c>
      <c r="H210" s="14">
        <f t="shared" si="102"/>
        <v>1768.8385</v>
      </c>
      <c r="I210" s="12">
        <f t="shared" si="103"/>
        <v>3.045</v>
      </c>
      <c r="J210" s="12">
        <v>518</v>
      </c>
      <c r="K210" s="12">
        <v>1.43</v>
      </c>
      <c r="L210" s="17">
        <f t="shared" si="104"/>
        <v>3.66431294678316</v>
      </c>
      <c r="M210" s="12">
        <v>0.94</v>
      </c>
      <c r="N210" s="12">
        <v>2.05</v>
      </c>
      <c r="O210" s="8">
        <f t="shared" si="105"/>
        <v>2.927</v>
      </c>
      <c r="P210" s="9">
        <v>1.325</v>
      </c>
      <c r="Q210" s="18">
        <f t="shared" si="106"/>
        <v>76543.2039709992</v>
      </c>
      <c r="W210" s="12">
        <v>2536</v>
      </c>
      <c r="X210" s="12">
        <v>0.65</v>
      </c>
      <c r="Y210" s="13">
        <v>1.21</v>
      </c>
      <c r="Z210" s="14">
        <f t="shared" si="107"/>
        <v>1994.564</v>
      </c>
      <c r="AA210" s="12">
        <f t="shared" si="108"/>
        <v>3.045</v>
      </c>
      <c r="AB210" s="12">
        <v>526</v>
      </c>
      <c r="AC210" s="12">
        <v>2.33</v>
      </c>
      <c r="AD210" s="17">
        <f t="shared" si="109"/>
        <v>4.57940617577197</v>
      </c>
      <c r="AE210" s="12">
        <v>0.95</v>
      </c>
      <c r="AF210" s="12">
        <v>2.09</v>
      </c>
      <c r="AG210" s="8">
        <f t="shared" si="110"/>
        <v>2.9855</v>
      </c>
      <c r="AH210" s="9">
        <v>1.325</v>
      </c>
      <c r="AI210" s="18">
        <f t="shared" si="111"/>
        <v>110021.457117155</v>
      </c>
    </row>
    <row r="211" s="1" customFormat="1" customHeight="1" spans="1:35">
      <c r="E211" s="12">
        <v>2249</v>
      </c>
      <c r="F211" s="12">
        <v>0.65</v>
      </c>
      <c r="G211" s="13">
        <v>1.21</v>
      </c>
      <c r="H211" s="14">
        <f t="shared" si="102"/>
        <v>1768.8385</v>
      </c>
      <c r="I211" s="12">
        <f t="shared" si="103"/>
        <v>3.045</v>
      </c>
      <c r="J211" s="12">
        <v>518</v>
      </c>
      <c r="K211" s="12">
        <v>1.43</v>
      </c>
      <c r="L211" s="17">
        <f t="shared" si="104"/>
        <v>3.66431294678316</v>
      </c>
      <c r="M211" s="12">
        <v>0.94</v>
      </c>
      <c r="N211" s="12">
        <v>2.05</v>
      </c>
      <c r="O211" s="8">
        <f t="shared" si="105"/>
        <v>2.927</v>
      </c>
      <c r="P211" s="9">
        <v>1.325</v>
      </c>
      <c r="Q211" s="18">
        <f t="shared" si="106"/>
        <v>76543.2039709992</v>
      </c>
      <c r="W211" s="12">
        <v>2536</v>
      </c>
      <c r="X211" s="12">
        <v>0.65</v>
      </c>
      <c r="Y211" s="13">
        <v>1.21</v>
      </c>
      <c r="Z211" s="14">
        <f t="shared" si="107"/>
        <v>1994.564</v>
      </c>
      <c r="AA211" s="12">
        <f t="shared" si="108"/>
        <v>3.045</v>
      </c>
      <c r="AB211" s="12">
        <v>526</v>
      </c>
      <c r="AC211" s="12">
        <v>2.33</v>
      </c>
      <c r="AD211" s="17">
        <f t="shared" si="109"/>
        <v>4.57940617577197</v>
      </c>
      <c r="AE211" s="12">
        <v>0.95</v>
      </c>
      <c r="AF211" s="12">
        <v>2.09</v>
      </c>
      <c r="AG211" s="8">
        <f t="shared" si="110"/>
        <v>2.9855</v>
      </c>
      <c r="AH211" s="9">
        <v>1.325</v>
      </c>
      <c r="AI211" s="18">
        <f t="shared" si="111"/>
        <v>110021.457117155</v>
      </c>
    </row>
    <row r="212" s="1" customFormat="1" customHeight="1" spans="1:35">
      <c r="E212" s="12">
        <v>2249</v>
      </c>
      <c r="F212" s="12">
        <v>0.65</v>
      </c>
      <c r="G212" s="13">
        <v>1.21</v>
      </c>
      <c r="H212" s="14">
        <f t="shared" si="102"/>
        <v>1768.8385</v>
      </c>
      <c r="I212" s="12">
        <f t="shared" si="103"/>
        <v>3.045</v>
      </c>
      <c r="J212" s="12">
        <v>518</v>
      </c>
      <c r="K212" s="12">
        <v>1.43</v>
      </c>
      <c r="L212" s="17">
        <f t="shared" si="104"/>
        <v>3.66431294678316</v>
      </c>
      <c r="M212" s="12">
        <v>0.94</v>
      </c>
      <c r="N212" s="12">
        <v>2.05</v>
      </c>
      <c r="O212" s="8">
        <f t="shared" si="105"/>
        <v>2.927</v>
      </c>
      <c r="P212" s="9">
        <v>1.325</v>
      </c>
      <c r="Q212" s="18">
        <f t="shared" si="106"/>
        <v>76543.2039709992</v>
      </c>
      <c r="W212" s="12">
        <v>2536</v>
      </c>
      <c r="X212" s="12">
        <v>0.65</v>
      </c>
      <c r="Y212" s="13">
        <v>1.21</v>
      </c>
      <c r="Z212" s="14">
        <f t="shared" si="107"/>
        <v>1994.564</v>
      </c>
      <c r="AA212" s="12">
        <f t="shared" si="108"/>
        <v>3.045</v>
      </c>
      <c r="AB212" s="12">
        <v>526</v>
      </c>
      <c r="AC212" s="12">
        <v>2.33</v>
      </c>
      <c r="AD212" s="17">
        <f t="shared" si="109"/>
        <v>4.57940617577197</v>
      </c>
      <c r="AE212" s="12">
        <v>0.95</v>
      </c>
      <c r="AF212" s="12">
        <v>2.09</v>
      </c>
      <c r="AG212" s="8">
        <f t="shared" si="110"/>
        <v>2.9855</v>
      </c>
      <c r="AH212" s="9">
        <v>1.325</v>
      </c>
      <c r="AI212" s="18">
        <f t="shared" si="111"/>
        <v>110021.457117155</v>
      </c>
    </row>
    <row r="213" s="1" customFormat="1" customHeight="1" spans="1:35">
      <c r="E213" s="12">
        <v>2249</v>
      </c>
      <c r="F213" s="12">
        <v>0.65</v>
      </c>
      <c r="G213" s="13">
        <v>1.21</v>
      </c>
      <c r="H213" s="14">
        <f t="shared" si="102"/>
        <v>1768.8385</v>
      </c>
      <c r="I213" s="12">
        <f t="shared" si="103"/>
        <v>3.045</v>
      </c>
      <c r="J213" s="12">
        <v>518</v>
      </c>
      <c r="K213" s="12">
        <v>1.43</v>
      </c>
      <c r="L213" s="17">
        <f t="shared" si="104"/>
        <v>3.66431294678316</v>
      </c>
      <c r="M213" s="12">
        <v>0.94</v>
      </c>
      <c r="N213" s="12">
        <v>2.05</v>
      </c>
      <c r="O213" s="8">
        <f t="shared" si="105"/>
        <v>2.927</v>
      </c>
      <c r="P213" s="9">
        <v>1.325</v>
      </c>
      <c r="Q213" s="18">
        <f t="shared" si="106"/>
        <v>76543.2039709992</v>
      </c>
      <c r="W213" s="12">
        <v>2536</v>
      </c>
      <c r="X213" s="12">
        <v>0.65</v>
      </c>
      <c r="Y213" s="13">
        <v>1.21</v>
      </c>
      <c r="Z213" s="14">
        <f t="shared" si="107"/>
        <v>1994.564</v>
      </c>
      <c r="AA213" s="12">
        <f t="shared" si="108"/>
        <v>3.045</v>
      </c>
      <c r="AB213" s="12">
        <v>526</v>
      </c>
      <c r="AC213" s="12">
        <v>2.33</v>
      </c>
      <c r="AD213" s="17">
        <f t="shared" si="109"/>
        <v>4.57940617577197</v>
      </c>
      <c r="AE213" s="12">
        <v>0.95</v>
      </c>
      <c r="AF213" s="12">
        <v>2.09</v>
      </c>
      <c r="AG213" s="8">
        <f t="shared" si="110"/>
        <v>2.9855</v>
      </c>
      <c r="AH213" s="9">
        <v>1.325</v>
      </c>
      <c r="AI213" s="18">
        <f t="shared" si="111"/>
        <v>110021.457117155</v>
      </c>
    </row>
    <row r="214" s="1" customFormat="1" customHeight="1" spans="1:35">
      <c r="E214" s="23" t="s">
        <v>28</v>
      </c>
      <c r="F214" s="24"/>
      <c r="G214" s="24"/>
      <c r="H214" s="24"/>
      <c r="I214" s="24"/>
      <c r="J214" s="24"/>
      <c r="K214" s="24"/>
      <c r="L214" s="25">
        <f>SUM(Q205:Q213)</f>
        <v>688888.835738993</v>
      </c>
      <c r="M214" s="25"/>
      <c r="N214" s="25"/>
      <c r="O214" s="25"/>
      <c r="P214" s="25"/>
      <c r="Q214" s="25"/>
      <c r="W214" s="23" t="s">
        <v>28</v>
      </c>
      <c r="X214" s="24"/>
      <c r="Y214" s="24"/>
      <c r="Z214" s="24"/>
      <c r="AA214" s="24"/>
      <c r="AB214" s="24"/>
      <c r="AC214" s="24"/>
      <c r="AD214" s="25">
        <f>SUM(AI205:AI213)</f>
        <v>990193.114054397</v>
      </c>
      <c r="AE214" s="25"/>
      <c r="AF214" s="25"/>
      <c r="AG214" s="25"/>
      <c r="AH214" s="25"/>
      <c r="AI214" s="25"/>
    </row>
    <row r="215" s="1" customFormat="1" customHeight="1" spans="1:35">
      <c r="E215" s="24"/>
      <c r="F215" s="24"/>
      <c r="G215" s="24"/>
      <c r="H215" s="24"/>
      <c r="I215" s="24"/>
      <c r="J215" s="24"/>
      <c r="K215" s="24"/>
      <c r="L215" s="25"/>
      <c r="M215" s="25"/>
      <c r="N215" s="25"/>
      <c r="O215" s="25"/>
      <c r="P215" s="25"/>
      <c r="Q215" s="25"/>
      <c r="W215" s="24"/>
      <c r="X215" s="24"/>
      <c r="Y215" s="24"/>
      <c r="Z215" s="24"/>
      <c r="AA215" s="24"/>
      <c r="AB215" s="24"/>
      <c r="AC215" s="24"/>
      <c r="AD215" s="25"/>
      <c r="AE215" s="25"/>
      <c r="AF215" s="25"/>
      <c r="AG215" s="25"/>
      <c r="AH215" s="25"/>
      <c r="AI215" s="25"/>
    </row>
    <row r="216" s="1" customFormat="1" customHeight="1" spans="1:35">
      <c r="A216" s="26" t="s">
        <v>30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8"/>
      <c r="Q216" s="29"/>
      <c r="S216" s="26" t="s">
        <v>30</v>
      </c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8"/>
      <c r="AI216" s="29"/>
    </row>
    <row r="217" s="1" customFormat="1" customHeight="1" spans="1:35">
      <c r="A217" s="30" t="s">
        <v>3</v>
      </c>
      <c r="B217" s="31"/>
      <c r="C217" s="31"/>
      <c r="D217" s="31"/>
      <c r="E217" s="32"/>
      <c r="F217" s="33" t="s">
        <v>31</v>
      </c>
      <c r="G217" s="34"/>
      <c r="H217" s="34"/>
      <c r="I217" s="35"/>
      <c r="J217" s="36" t="s">
        <v>4</v>
      </c>
      <c r="K217" s="37"/>
      <c r="L217" s="38"/>
      <c r="M217" s="39"/>
      <c r="N217" s="40" t="s">
        <v>32</v>
      </c>
      <c r="O217" s="41"/>
      <c r="P217" s="42" t="s">
        <v>7</v>
      </c>
      <c r="Q217" s="43" t="s">
        <v>33</v>
      </c>
      <c r="S217" s="30" t="s">
        <v>3</v>
      </c>
      <c r="T217" s="31"/>
      <c r="U217" s="31"/>
      <c r="V217" s="31"/>
      <c r="W217" s="32"/>
      <c r="X217" s="33" t="s">
        <v>31</v>
      </c>
      <c r="Y217" s="34"/>
      <c r="Z217" s="34"/>
      <c r="AA217" s="35"/>
      <c r="AB217" s="36" t="s">
        <v>4</v>
      </c>
      <c r="AC217" s="37"/>
      <c r="AD217" s="38"/>
      <c r="AE217" s="39"/>
      <c r="AF217" s="40" t="s">
        <v>32</v>
      </c>
      <c r="AG217" s="41"/>
      <c r="AH217" s="42" t="s">
        <v>7</v>
      </c>
      <c r="AI217" s="43" t="s">
        <v>33</v>
      </c>
    </row>
    <row r="218" s="1" customFormat="1" customHeight="1" spans="1:35">
      <c r="A218" s="44" t="s">
        <v>34</v>
      </c>
      <c r="B218" s="14" t="s">
        <v>35</v>
      </c>
      <c r="C218" s="14" t="s">
        <v>36</v>
      </c>
      <c r="D218" s="14" t="s">
        <v>37</v>
      </c>
      <c r="E218" s="45" t="s">
        <v>3</v>
      </c>
      <c r="F218" s="46" t="s">
        <v>38</v>
      </c>
      <c r="G218" s="8" t="s">
        <v>20</v>
      </c>
      <c r="H218" s="8" t="s">
        <v>19</v>
      </c>
      <c r="I218" s="47" t="s">
        <v>21</v>
      </c>
      <c r="J218" s="48" t="s">
        <v>39</v>
      </c>
      <c r="K218" s="7" t="s">
        <v>16</v>
      </c>
      <c r="L218" s="49" t="s">
        <v>17</v>
      </c>
      <c r="M218" s="50" t="s">
        <v>18</v>
      </c>
      <c r="N218" s="51" t="s">
        <v>40</v>
      </c>
      <c r="O218" s="52" t="s">
        <v>41</v>
      </c>
      <c r="P218" s="42"/>
      <c r="Q218" s="43"/>
      <c r="S218" s="44" t="s">
        <v>34</v>
      </c>
      <c r="T218" s="14" t="s">
        <v>35</v>
      </c>
      <c r="U218" s="14" t="s">
        <v>36</v>
      </c>
      <c r="V218" s="14" t="s">
        <v>37</v>
      </c>
      <c r="W218" s="45" t="s">
        <v>3</v>
      </c>
      <c r="X218" s="46" t="s">
        <v>38</v>
      </c>
      <c r="Y218" s="8" t="s">
        <v>20</v>
      </c>
      <c r="Z218" s="8" t="s">
        <v>19</v>
      </c>
      <c r="AA218" s="47" t="s">
        <v>21</v>
      </c>
      <c r="AB218" s="48" t="s">
        <v>39</v>
      </c>
      <c r="AC218" s="7" t="s">
        <v>16</v>
      </c>
      <c r="AD218" s="49" t="s">
        <v>17</v>
      </c>
      <c r="AE218" s="50" t="s">
        <v>18</v>
      </c>
      <c r="AF218" s="51" t="s">
        <v>40</v>
      </c>
      <c r="AG218" s="52" t="s">
        <v>41</v>
      </c>
      <c r="AH218" s="42"/>
      <c r="AI218" s="43"/>
    </row>
    <row r="219" s="1" customFormat="1" customHeight="1" spans="1:35">
      <c r="A219" s="53">
        <v>2535</v>
      </c>
      <c r="B219" s="14">
        <v>1.704</v>
      </c>
      <c r="C219" s="12">
        <v>1.75</v>
      </c>
      <c r="D219" s="12">
        <v>0</v>
      </c>
      <c r="E219" s="45">
        <f t="shared" ref="E219:E241" si="112">A219*B219*C219+D219</f>
        <v>7559.37</v>
      </c>
      <c r="F219" s="54">
        <v>1.36</v>
      </c>
      <c r="G219" s="12">
        <v>1.68</v>
      </c>
      <c r="H219" s="12">
        <v>0.79</v>
      </c>
      <c r="I219" s="47">
        <f t="shared" ref="I219:I241" si="113">G219*H219+1</f>
        <v>2.3272</v>
      </c>
      <c r="J219" s="55">
        <v>1.5</v>
      </c>
      <c r="K219" s="12">
        <v>370</v>
      </c>
      <c r="L219" s="12">
        <v>0</v>
      </c>
      <c r="M219" s="50">
        <f t="shared" ref="M219:M241" si="114">1+2.78*K219/(K219+1400)+L219</f>
        <v>1.58112994350282</v>
      </c>
      <c r="N219" s="54">
        <v>1.125</v>
      </c>
      <c r="O219" s="52">
        <v>0.5</v>
      </c>
      <c r="P219" s="56">
        <f t="shared" ref="P219:P241" si="115">E219*F219*I219*J219*(M219)*N219*O219</f>
        <v>31918.2865008879</v>
      </c>
      <c r="Q219" s="57"/>
      <c r="S219" s="53">
        <v>2535</v>
      </c>
      <c r="T219" s="14">
        <v>1.704</v>
      </c>
      <c r="U219" s="12">
        <v>1.75</v>
      </c>
      <c r="V219" s="12">
        <v>0</v>
      </c>
      <c r="W219" s="45">
        <f t="shared" ref="W219:W241" si="116">S219*T219*U219+V219</f>
        <v>7559.37</v>
      </c>
      <c r="X219" s="54">
        <v>1.36</v>
      </c>
      <c r="Y219" s="12">
        <v>1.68</v>
      </c>
      <c r="Z219" s="12">
        <v>0.79</v>
      </c>
      <c r="AA219" s="47">
        <f t="shared" ref="AA219:AA241" si="117">Y219*Z219+1</f>
        <v>2.3272</v>
      </c>
      <c r="AB219" s="55">
        <v>1.5</v>
      </c>
      <c r="AC219" s="12">
        <v>370</v>
      </c>
      <c r="AD219" s="12">
        <v>0</v>
      </c>
      <c r="AE219" s="50">
        <f t="shared" ref="AE219:AE241" si="118">1+2.78*AC219/(AC219+1400)+AD219</f>
        <v>1.58112994350282</v>
      </c>
      <c r="AF219" s="54">
        <v>1.125</v>
      </c>
      <c r="AG219" s="52">
        <v>0.5</v>
      </c>
      <c r="AH219" s="56">
        <f t="shared" ref="AH219:AH241" si="119">W219*X219*AA219*AB219*(AE219)*AF219*AG219</f>
        <v>31918.2865008879</v>
      </c>
      <c r="AI219" s="57"/>
    </row>
    <row r="220" s="1" customFormat="1" customHeight="1" spans="1:35">
      <c r="A220" s="53">
        <v>2535</v>
      </c>
      <c r="B220" s="14">
        <v>1.704</v>
      </c>
      <c r="C220" s="12">
        <v>1.75</v>
      </c>
      <c r="D220" s="12">
        <v>0</v>
      </c>
      <c r="E220" s="45">
        <f t="shared" si="112"/>
        <v>7559.37</v>
      </c>
      <c r="F220" s="54">
        <v>1.36</v>
      </c>
      <c r="G220" s="12">
        <v>1.68</v>
      </c>
      <c r="H220" s="12">
        <v>0.79</v>
      </c>
      <c r="I220" s="47">
        <f t="shared" si="113"/>
        <v>2.3272</v>
      </c>
      <c r="J220" s="55">
        <v>1</v>
      </c>
      <c r="K220" s="12">
        <v>0</v>
      </c>
      <c r="L220" s="12">
        <v>0</v>
      </c>
      <c r="M220" s="50">
        <f t="shared" si="114"/>
        <v>1</v>
      </c>
      <c r="N220" s="54">
        <v>1.125</v>
      </c>
      <c r="O220" s="52">
        <v>0.5</v>
      </c>
      <c r="P220" s="56">
        <f t="shared" si="115"/>
        <v>13458.00688596</v>
      </c>
      <c r="Q220" s="58"/>
      <c r="S220" s="53">
        <v>2535</v>
      </c>
      <c r="T220" s="14">
        <v>1.704</v>
      </c>
      <c r="U220" s="12">
        <v>1.75</v>
      </c>
      <c r="V220" s="12">
        <v>0</v>
      </c>
      <c r="W220" s="45">
        <f t="shared" si="116"/>
        <v>7559.37</v>
      </c>
      <c r="X220" s="54">
        <v>1.36</v>
      </c>
      <c r="Y220" s="12">
        <v>1.68</v>
      </c>
      <c r="Z220" s="12">
        <v>0.79</v>
      </c>
      <c r="AA220" s="47">
        <f t="shared" si="117"/>
        <v>2.3272</v>
      </c>
      <c r="AB220" s="55">
        <v>1</v>
      </c>
      <c r="AC220" s="12">
        <v>0</v>
      </c>
      <c r="AD220" s="12">
        <v>0</v>
      </c>
      <c r="AE220" s="50">
        <f t="shared" si="118"/>
        <v>1</v>
      </c>
      <c r="AF220" s="54">
        <v>1.125</v>
      </c>
      <c r="AG220" s="52">
        <v>0.5</v>
      </c>
      <c r="AH220" s="56">
        <f t="shared" si="119"/>
        <v>13458.00688596</v>
      </c>
      <c r="AI220" s="58"/>
    </row>
    <row r="221" s="1" customFormat="1" customHeight="1" spans="1:35">
      <c r="A221" s="53">
        <v>2535</v>
      </c>
      <c r="B221" s="14">
        <v>1.704</v>
      </c>
      <c r="C221" s="12">
        <v>1.75</v>
      </c>
      <c r="D221" s="12">
        <v>0</v>
      </c>
      <c r="E221" s="45">
        <f t="shared" si="112"/>
        <v>7559.37</v>
      </c>
      <c r="F221" s="54">
        <v>1.36</v>
      </c>
      <c r="G221" s="12">
        <v>1.68</v>
      </c>
      <c r="H221" s="12">
        <v>0.79</v>
      </c>
      <c r="I221" s="47">
        <f t="shared" si="113"/>
        <v>2.3272</v>
      </c>
      <c r="J221" s="55">
        <v>1.5</v>
      </c>
      <c r="K221" s="12">
        <v>370</v>
      </c>
      <c r="L221" s="12">
        <v>0</v>
      </c>
      <c r="M221" s="50">
        <f t="shared" si="114"/>
        <v>1.58112994350282</v>
      </c>
      <c r="N221" s="54">
        <v>1.125</v>
      </c>
      <c r="O221" s="52">
        <v>0.5</v>
      </c>
      <c r="P221" s="56">
        <f t="shared" si="115"/>
        <v>31918.2865008879</v>
      </c>
      <c r="Q221" s="58"/>
      <c r="S221" s="53">
        <v>2535</v>
      </c>
      <c r="T221" s="14">
        <v>1.704</v>
      </c>
      <c r="U221" s="12">
        <v>1.75</v>
      </c>
      <c r="V221" s="12">
        <v>0</v>
      </c>
      <c r="W221" s="45">
        <f t="shared" si="116"/>
        <v>7559.37</v>
      </c>
      <c r="X221" s="54">
        <v>1.36</v>
      </c>
      <c r="Y221" s="12">
        <v>1.68</v>
      </c>
      <c r="Z221" s="12">
        <v>0.79</v>
      </c>
      <c r="AA221" s="47">
        <f t="shared" si="117"/>
        <v>2.3272</v>
      </c>
      <c r="AB221" s="55">
        <v>1.5</v>
      </c>
      <c r="AC221" s="12">
        <v>370</v>
      </c>
      <c r="AD221" s="12">
        <v>0</v>
      </c>
      <c r="AE221" s="50">
        <f t="shared" si="118"/>
        <v>1.58112994350282</v>
      </c>
      <c r="AF221" s="54">
        <v>1.125</v>
      </c>
      <c r="AG221" s="52">
        <v>0.5</v>
      </c>
      <c r="AH221" s="56">
        <f t="shared" si="119"/>
        <v>31918.2865008879</v>
      </c>
      <c r="AI221" s="58"/>
    </row>
    <row r="222" s="1" customFormat="1" customHeight="1" spans="1:35">
      <c r="A222" s="53">
        <v>2535</v>
      </c>
      <c r="B222" s="14">
        <v>1.704</v>
      </c>
      <c r="C222" s="12">
        <v>1.75</v>
      </c>
      <c r="D222" s="12">
        <v>0</v>
      </c>
      <c r="E222" s="45">
        <f t="shared" si="112"/>
        <v>7559.37</v>
      </c>
      <c r="F222" s="54">
        <v>1.36</v>
      </c>
      <c r="G222" s="12">
        <v>1.68</v>
      </c>
      <c r="H222" s="12">
        <v>0.79</v>
      </c>
      <c r="I222" s="47">
        <f t="shared" si="113"/>
        <v>2.3272</v>
      </c>
      <c r="J222" s="55">
        <v>1</v>
      </c>
      <c r="K222" s="12">
        <v>0</v>
      </c>
      <c r="L222" s="12">
        <v>0</v>
      </c>
      <c r="M222" s="50">
        <f t="shared" si="114"/>
        <v>1</v>
      </c>
      <c r="N222" s="54">
        <v>1.125</v>
      </c>
      <c r="O222" s="52">
        <v>0.5</v>
      </c>
      <c r="P222" s="56">
        <f t="shared" si="115"/>
        <v>13458.00688596</v>
      </c>
      <c r="Q222" s="58"/>
      <c r="S222" s="53">
        <v>2535</v>
      </c>
      <c r="T222" s="14">
        <v>1.704</v>
      </c>
      <c r="U222" s="12">
        <v>1.75</v>
      </c>
      <c r="V222" s="12">
        <v>0</v>
      </c>
      <c r="W222" s="45">
        <f t="shared" si="116"/>
        <v>7559.37</v>
      </c>
      <c r="X222" s="54">
        <v>1.36</v>
      </c>
      <c r="Y222" s="12">
        <v>1.68</v>
      </c>
      <c r="Z222" s="12">
        <v>0.79</v>
      </c>
      <c r="AA222" s="47">
        <f t="shared" si="117"/>
        <v>2.3272</v>
      </c>
      <c r="AB222" s="55">
        <v>1</v>
      </c>
      <c r="AC222" s="12">
        <v>0</v>
      </c>
      <c r="AD222" s="12">
        <v>0</v>
      </c>
      <c r="AE222" s="50">
        <f t="shared" si="118"/>
        <v>1</v>
      </c>
      <c r="AF222" s="54">
        <v>1.125</v>
      </c>
      <c r="AG222" s="52">
        <v>0.5</v>
      </c>
      <c r="AH222" s="56">
        <f t="shared" si="119"/>
        <v>13458.00688596</v>
      </c>
      <c r="AI222" s="58"/>
    </row>
    <row r="223" s="1" customFormat="1" customHeight="1" spans="1:35">
      <c r="A223" s="53">
        <v>2535</v>
      </c>
      <c r="B223" s="14">
        <v>1.704</v>
      </c>
      <c r="C223" s="12">
        <v>1.75</v>
      </c>
      <c r="D223" s="12">
        <v>0</v>
      </c>
      <c r="E223" s="45">
        <f t="shared" si="112"/>
        <v>7559.37</v>
      </c>
      <c r="F223" s="54">
        <v>1.36</v>
      </c>
      <c r="G223" s="12">
        <v>1.68</v>
      </c>
      <c r="H223" s="12">
        <v>0.79</v>
      </c>
      <c r="I223" s="47">
        <f t="shared" si="113"/>
        <v>2.3272</v>
      </c>
      <c r="J223" s="55">
        <v>1.5</v>
      </c>
      <c r="K223" s="12">
        <v>370</v>
      </c>
      <c r="L223" s="12">
        <v>0</v>
      </c>
      <c r="M223" s="50">
        <f t="shared" si="114"/>
        <v>1.58112994350282</v>
      </c>
      <c r="N223" s="54">
        <v>1.125</v>
      </c>
      <c r="O223" s="52">
        <v>0.5</v>
      </c>
      <c r="P223" s="56">
        <f t="shared" si="115"/>
        <v>31918.2865008879</v>
      </c>
      <c r="Q223" s="58"/>
      <c r="S223" s="53">
        <v>2535</v>
      </c>
      <c r="T223" s="14">
        <v>1.704</v>
      </c>
      <c r="U223" s="12">
        <v>1.75</v>
      </c>
      <c r="V223" s="12">
        <v>0</v>
      </c>
      <c r="W223" s="45">
        <f t="shared" si="116"/>
        <v>7559.37</v>
      </c>
      <c r="X223" s="54">
        <v>1.36</v>
      </c>
      <c r="Y223" s="12">
        <v>1.68</v>
      </c>
      <c r="Z223" s="12">
        <v>0.79</v>
      </c>
      <c r="AA223" s="47">
        <f t="shared" si="117"/>
        <v>2.3272</v>
      </c>
      <c r="AB223" s="55">
        <v>1.5</v>
      </c>
      <c r="AC223" s="12">
        <v>370</v>
      </c>
      <c r="AD223" s="12">
        <v>0</v>
      </c>
      <c r="AE223" s="50">
        <f t="shared" si="118"/>
        <v>1.58112994350282</v>
      </c>
      <c r="AF223" s="54">
        <v>1.125</v>
      </c>
      <c r="AG223" s="52">
        <v>0.5</v>
      </c>
      <c r="AH223" s="56">
        <f t="shared" si="119"/>
        <v>31918.2865008879</v>
      </c>
      <c r="AI223" s="58"/>
    </row>
    <row r="224" s="1" customFormat="1" customHeight="1" spans="1:35">
      <c r="A224" s="53">
        <v>2535</v>
      </c>
      <c r="B224" s="14">
        <v>1.704</v>
      </c>
      <c r="C224" s="12">
        <v>1.75</v>
      </c>
      <c r="D224" s="12">
        <v>0</v>
      </c>
      <c r="E224" s="45">
        <f t="shared" si="112"/>
        <v>7559.37</v>
      </c>
      <c r="F224" s="54">
        <v>1.36</v>
      </c>
      <c r="G224" s="12">
        <v>1.68</v>
      </c>
      <c r="H224" s="12">
        <v>0.79</v>
      </c>
      <c r="I224" s="47">
        <f t="shared" si="113"/>
        <v>2.3272</v>
      </c>
      <c r="J224" s="55">
        <v>1</v>
      </c>
      <c r="K224" s="12">
        <v>0</v>
      </c>
      <c r="L224" s="12">
        <v>0</v>
      </c>
      <c r="M224" s="50">
        <f t="shared" si="114"/>
        <v>1</v>
      </c>
      <c r="N224" s="54">
        <v>1.125</v>
      </c>
      <c r="O224" s="52">
        <v>0.5</v>
      </c>
      <c r="P224" s="56">
        <f t="shared" si="115"/>
        <v>13458.00688596</v>
      </c>
      <c r="Q224" s="58"/>
      <c r="S224" s="53">
        <v>2535</v>
      </c>
      <c r="T224" s="14">
        <v>1.704</v>
      </c>
      <c r="U224" s="12">
        <v>1.75</v>
      </c>
      <c r="V224" s="12">
        <v>0</v>
      </c>
      <c r="W224" s="45">
        <f t="shared" si="116"/>
        <v>7559.37</v>
      </c>
      <c r="X224" s="54">
        <v>1.36</v>
      </c>
      <c r="Y224" s="12">
        <v>1.68</v>
      </c>
      <c r="Z224" s="12">
        <v>0.79</v>
      </c>
      <c r="AA224" s="47">
        <f t="shared" si="117"/>
        <v>2.3272</v>
      </c>
      <c r="AB224" s="55">
        <v>1</v>
      </c>
      <c r="AC224" s="12">
        <v>0</v>
      </c>
      <c r="AD224" s="12">
        <v>0</v>
      </c>
      <c r="AE224" s="50">
        <f t="shared" si="118"/>
        <v>1</v>
      </c>
      <c r="AF224" s="54">
        <v>1.125</v>
      </c>
      <c r="AG224" s="52">
        <v>0.5</v>
      </c>
      <c r="AH224" s="56">
        <f t="shared" si="119"/>
        <v>13458.00688596</v>
      </c>
      <c r="AI224" s="58"/>
    </row>
    <row r="225" s="1" customFormat="1" customHeight="1" spans="1:35">
      <c r="A225" s="53">
        <v>2535</v>
      </c>
      <c r="B225" s="14">
        <v>1.704</v>
      </c>
      <c r="C225" s="12">
        <v>1.75</v>
      </c>
      <c r="D225" s="12">
        <v>0</v>
      </c>
      <c r="E225" s="45">
        <f t="shared" si="112"/>
        <v>7559.37</v>
      </c>
      <c r="F225" s="54">
        <v>1.36</v>
      </c>
      <c r="G225" s="12">
        <v>1.68</v>
      </c>
      <c r="H225" s="12">
        <v>0.79</v>
      </c>
      <c r="I225" s="47">
        <f t="shared" si="113"/>
        <v>2.3272</v>
      </c>
      <c r="J225" s="55">
        <v>1.5</v>
      </c>
      <c r="K225" s="12">
        <v>370</v>
      </c>
      <c r="L225" s="12">
        <v>0</v>
      </c>
      <c r="M225" s="50">
        <f t="shared" si="114"/>
        <v>1.58112994350282</v>
      </c>
      <c r="N225" s="54">
        <v>1.125</v>
      </c>
      <c r="O225" s="52">
        <v>0.5</v>
      </c>
      <c r="P225" s="56">
        <f t="shared" si="115"/>
        <v>31918.2865008879</v>
      </c>
      <c r="Q225" s="58"/>
      <c r="S225" s="53">
        <v>2535</v>
      </c>
      <c r="T225" s="14">
        <v>1.704</v>
      </c>
      <c r="U225" s="12">
        <v>1.75</v>
      </c>
      <c r="V225" s="12">
        <v>0</v>
      </c>
      <c r="W225" s="45">
        <f t="shared" si="116"/>
        <v>7559.37</v>
      </c>
      <c r="X225" s="54">
        <v>1.36</v>
      </c>
      <c r="Y225" s="12">
        <v>1.68</v>
      </c>
      <c r="Z225" s="12">
        <v>0.79</v>
      </c>
      <c r="AA225" s="47">
        <f t="shared" si="117"/>
        <v>2.3272</v>
      </c>
      <c r="AB225" s="55">
        <v>1.5</v>
      </c>
      <c r="AC225" s="12">
        <v>370</v>
      </c>
      <c r="AD225" s="12">
        <v>0</v>
      </c>
      <c r="AE225" s="50">
        <f t="shared" si="118"/>
        <v>1.58112994350282</v>
      </c>
      <c r="AF225" s="54">
        <v>1.125</v>
      </c>
      <c r="AG225" s="52">
        <v>0.5</v>
      </c>
      <c r="AH225" s="56">
        <f t="shared" si="119"/>
        <v>31918.2865008879</v>
      </c>
      <c r="AI225" s="58"/>
    </row>
    <row r="226" s="1" customFormat="1" customHeight="1" spans="1:35">
      <c r="A226" s="53">
        <v>2535</v>
      </c>
      <c r="B226" s="14">
        <v>1.704</v>
      </c>
      <c r="C226" s="12">
        <v>1.75</v>
      </c>
      <c r="D226" s="12">
        <v>0</v>
      </c>
      <c r="E226" s="45">
        <f t="shared" si="112"/>
        <v>7559.37</v>
      </c>
      <c r="F226" s="54">
        <v>1.36</v>
      </c>
      <c r="G226" s="12">
        <v>1.68</v>
      </c>
      <c r="H226" s="12">
        <v>0.79</v>
      </c>
      <c r="I226" s="47">
        <f t="shared" si="113"/>
        <v>2.3272</v>
      </c>
      <c r="J226" s="55">
        <v>1</v>
      </c>
      <c r="K226" s="12">
        <v>0</v>
      </c>
      <c r="L226" s="12">
        <v>0</v>
      </c>
      <c r="M226" s="50">
        <f t="shared" si="114"/>
        <v>1</v>
      </c>
      <c r="N226" s="54">
        <v>1.125</v>
      </c>
      <c r="O226" s="52">
        <v>0.5</v>
      </c>
      <c r="P226" s="56">
        <f t="shared" si="115"/>
        <v>13458.00688596</v>
      </c>
      <c r="Q226" s="58"/>
      <c r="S226" s="53">
        <v>2535</v>
      </c>
      <c r="T226" s="14">
        <v>1.704</v>
      </c>
      <c r="U226" s="12">
        <v>1.75</v>
      </c>
      <c r="V226" s="12">
        <v>0</v>
      </c>
      <c r="W226" s="45">
        <f t="shared" si="116"/>
        <v>7559.37</v>
      </c>
      <c r="X226" s="54">
        <v>1.36</v>
      </c>
      <c r="Y226" s="12">
        <v>1.68</v>
      </c>
      <c r="Z226" s="12">
        <v>0.79</v>
      </c>
      <c r="AA226" s="47">
        <f t="shared" si="117"/>
        <v>2.3272</v>
      </c>
      <c r="AB226" s="55">
        <v>1</v>
      </c>
      <c r="AC226" s="12">
        <v>0</v>
      </c>
      <c r="AD226" s="12">
        <v>0</v>
      </c>
      <c r="AE226" s="50">
        <f t="shared" si="118"/>
        <v>1</v>
      </c>
      <c r="AF226" s="54">
        <v>1.125</v>
      </c>
      <c r="AG226" s="52">
        <v>0.5</v>
      </c>
      <c r="AH226" s="56">
        <f t="shared" si="119"/>
        <v>13458.00688596</v>
      </c>
      <c r="AI226" s="58"/>
    </row>
    <row r="227" s="1" customFormat="1" customHeight="1" spans="1:35">
      <c r="A227" s="53">
        <v>2535</v>
      </c>
      <c r="B227" s="14">
        <v>1.704</v>
      </c>
      <c r="C227" s="12">
        <v>1.75</v>
      </c>
      <c r="D227" s="12">
        <v>0</v>
      </c>
      <c r="E227" s="45">
        <f t="shared" si="112"/>
        <v>7559.37</v>
      </c>
      <c r="F227" s="54">
        <v>1.36</v>
      </c>
      <c r="G227" s="12">
        <v>1.68</v>
      </c>
      <c r="H227" s="12">
        <v>0.79</v>
      </c>
      <c r="I227" s="47">
        <f t="shared" si="113"/>
        <v>2.3272</v>
      </c>
      <c r="J227" s="55">
        <v>1.5</v>
      </c>
      <c r="K227" s="12">
        <v>370</v>
      </c>
      <c r="L227" s="12">
        <v>0</v>
      </c>
      <c r="M227" s="50">
        <f t="shared" si="114"/>
        <v>1.58112994350282</v>
      </c>
      <c r="N227" s="54">
        <v>1.125</v>
      </c>
      <c r="O227" s="52">
        <v>0.5</v>
      </c>
      <c r="P227" s="56">
        <f t="shared" si="115"/>
        <v>31918.2865008879</v>
      </c>
      <c r="Q227" s="58"/>
      <c r="S227" s="53">
        <v>2535</v>
      </c>
      <c r="T227" s="14">
        <v>1.704</v>
      </c>
      <c r="U227" s="12">
        <v>1.75</v>
      </c>
      <c r="V227" s="12">
        <v>0</v>
      </c>
      <c r="W227" s="45">
        <f t="shared" si="116"/>
        <v>7559.37</v>
      </c>
      <c r="X227" s="54">
        <v>1.36</v>
      </c>
      <c r="Y227" s="12">
        <v>1.68</v>
      </c>
      <c r="Z227" s="12">
        <v>0.79</v>
      </c>
      <c r="AA227" s="47">
        <f t="shared" si="117"/>
        <v>2.3272</v>
      </c>
      <c r="AB227" s="55">
        <v>1.5</v>
      </c>
      <c r="AC227" s="12">
        <v>370</v>
      </c>
      <c r="AD227" s="12">
        <v>0</v>
      </c>
      <c r="AE227" s="50">
        <f t="shared" si="118"/>
        <v>1.58112994350282</v>
      </c>
      <c r="AF227" s="54">
        <v>1.125</v>
      </c>
      <c r="AG227" s="52">
        <v>0.5</v>
      </c>
      <c r="AH227" s="56">
        <f t="shared" si="119"/>
        <v>31918.2865008879</v>
      </c>
      <c r="AI227" s="58"/>
    </row>
    <row r="228" s="1" customFormat="1" customHeight="1" spans="1:35">
      <c r="A228" s="53">
        <v>2535</v>
      </c>
      <c r="B228" s="14">
        <v>1.704</v>
      </c>
      <c r="C228" s="12">
        <v>1.75</v>
      </c>
      <c r="D228" s="12">
        <v>0</v>
      </c>
      <c r="E228" s="45">
        <f t="shared" si="112"/>
        <v>7559.37</v>
      </c>
      <c r="F228" s="54">
        <v>1.36</v>
      </c>
      <c r="G228" s="12">
        <v>1.68</v>
      </c>
      <c r="H228" s="12">
        <v>0.79</v>
      </c>
      <c r="I228" s="47">
        <f t="shared" si="113"/>
        <v>2.3272</v>
      </c>
      <c r="J228" s="55">
        <v>1</v>
      </c>
      <c r="K228" s="12">
        <v>0</v>
      </c>
      <c r="L228" s="12">
        <v>0</v>
      </c>
      <c r="M228" s="50">
        <f t="shared" si="114"/>
        <v>1</v>
      </c>
      <c r="N228" s="54">
        <v>1.125</v>
      </c>
      <c r="O228" s="52">
        <v>0.5</v>
      </c>
      <c r="P228" s="56">
        <f t="shared" si="115"/>
        <v>13458.00688596</v>
      </c>
      <c r="Q228" s="58"/>
      <c r="S228" s="53">
        <v>2535</v>
      </c>
      <c r="T228" s="14">
        <v>1.704</v>
      </c>
      <c r="U228" s="12">
        <v>1.75</v>
      </c>
      <c r="V228" s="12">
        <v>0</v>
      </c>
      <c r="W228" s="45">
        <f t="shared" si="116"/>
        <v>7559.37</v>
      </c>
      <c r="X228" s="54">
        <v>1.36</v>
      </c>
      <c r="Y228" s="12">
        <v>1.68</v>
      </c>
      <c r="Z228" s="12">
        <v>0.79</v>
      </c>
      <c r="AA228" s="47">
        <f t="shared" si="117"/>
        <v>2.3272</v>
      </c>
      <c r="AB228" s="55">
        <v>1</v>
      </c>
      <c r="AC228" s="12">
        <v>0</v>
      </c>
      <c r="AD228" s="12">
        <v>0</v>
      </c>
      <c r="AE228" s="50">
        <f t="shared" si="118"/>
        <v>1</v>
      </c>
      <c r="AF228" s="54">
        <v>1.125</v>
      </c>
      <c r="AG228" s="52">
        <v>0.5</v>
      </c>
      <c r="AH228" s="56">
        <f t="shared" si="119"/>
        <v>13458.00688596</v>
      </c>
      <c r="AI228" s="58"/>
    </row>
    <row r="229" s="1" customFormat="1" customHeight="1" spans="1:35">
      <c r="A229" s="53">
        <v>2535</v>
      </c>
      <c r="B229" s="14">
        <v>1.704</v>
      </c>
      <c r="C229" s="12">
        <v>1</v>
      </c>
      <c r="D229" s="12">
        <v>0</v>
      </c>
      <c r="E229" s="45">
        <f t="shared" si="112"/>
        <v>4319.64</v>
      </c>
      <c r="F229" s="54">
        <v>1.36</v>
      </c>
      <c r="G229" s="12">
        <v>1.68</v>
      </c>
      <c r="H229" s="12">
        <v>0.79</v>
      </c>
      <c r="I229" s="47">
        <f t="shared" si="113"/>
        <v>2.3272</v>
      </c>
      <c r="J229" s="55">
        <v>1.5</v>
      </c>
      <c r="K229" s="12">
        <v>370</v>
      </c>
      <c r="L229" s="12">
        <v>0</v>
      </c>
      <c r="M229" s="50">
        <f t="shared" si="114"/>
        <v>1.58112994350282</v>
      </c>
      <c r="N229" s="54">
        <v>1.125</v>
      </c>
      <c r="O229" s="52">
        <v>0.5</v>
      </c>
      <c r="P229" s="56">
        <f t="shared" si="115"/>
        <v>18239.0208576502</v>
      </c>
      <c r="Q229" s="58"/>
      <c r="S229" s="53">
        <v>2535</v>
      </c>
      <c r="T229" s="14">
        <v>1.704</v>
      </c>
      <c r="U229" s="12">
        <v>1</v>
      </c>
      <c r="V229" s="12">
        <v>0</v>
      </c>
      <c r="W229" s="45">
        <f t="shared" si="116"/>
        <v>4319.64</v>
      </c>
      <c r="X229" s="54">
        <v>1.36</v>
      </c>
      <c r="Y229" s="12">
        <v>1.68</v>
      </c>
      <c r="Z229" s="12">
        <v>0.79</v>
      </c>
      <c r="AA229" s="47">
        <f t="shared" si="117"/>
        <v>2.3272</v>
      </c>
      <c r="AB229" s="55">
        <v>1.5</v>
      </c>
      <c r="AC229" s="12">
        <v>370</v>
      </c>
      <c r="AD229" s="12">
        <v>0</v>
      </c>
      <c r="AE229" s="50">
        <f t="shared" si="118"/>
        <v>1.58112994350282</v>
      </c>
      <c r="AF229" s="54">
        <v>1.125</v>
      </c>
      <c r="AG229" s="52">
        <v>0.5</v>
      </c>
      <c r="AH229" s="56">
        <f t="shared" si="119"/>
        <v>18239.0208576502</v>
      </c>
      <c r="AI229" s="58"/>
    </row>
    <row r="230" s="1" customFormat="1" customHeight="1" spans="1:35">
      <c r="A230" s="53">
        <v>2535</v>
      </c>
      <c r="B230" s="14">
        <v>1.704</v>
      </c>
      <c r="C230" s="12">
        <v>1</v>
      </c>
      <c r="D230" s="12">
        <v>0</v>
      </c>
      <c r="E230" s="45">
        <f t="shared" si="112"/>
        <v>4319.64</v>
      </c>
      <c r="F230" s="54">
        <v>1.36</v>
      </c>
      <c r="G230" s="12">
        <v>1.68</v>
      </c>
      <c r="H230" s="12">
        <v>0.79</v>
      </c>
      <c r="I230" s="47">
        <f t="shared" si="113"/>
        <v>2.3272</v>
      </c>
      <c r="J230" s="55">
        <v>1</v>
      </c>
      <c r="K230" s="12">
        <v>0</v>
      </c>
      <c r="L230" s="12">
        <v>0</v>
      </c>
      <c r="M230" s="50">
        <f t="shared" si="114"/>
        <v>1</v>
      </c>
      <c r="N230" s="54">
        <v>1.125</v>
      </c>
      <c r="O230" s="52">
        <v>0.5</v>
      </c>
      <c r="P230" s="56">
        <f t="shared" si="115"/>
        <v>7690.28964912</v>
      </c>
      <c r="Q230" s="58"/>
      <c r="S230" s="53">
        <v>2535</v>
      </c>
      <c r="T230" s="14">
        <v>1.704</v>
      </c>
      <c r="U230" s="12">
        <v>1</v>
      </c>
      <c r="V230" s="12">
        <v>0</v>
      </c>
      <c r="W230" s="45">
        <f t="shared" si="116"/>
        <v>4319.64</v>
      </c>
      <c r="X230" s="54">
        <v>1.36</v>
      </c>
      <c r="Y230" s="12">
        <v>1.68</v>
      </c>
      <c r="Z230" s="12">
        <v>0.79</v>
      </c>
      <c r="AA230" s="47">
        <f t="shared" si="117"/>
        <v>2.3272</v>
      </c>
      <c r="AB230" s="55">
        <v>1</v>
      </c>
      <c r="AC230" s="12">
        <v>0</v>
      </c>
      <c r="AD230" s="12">
        <v>0</v>
      </c>
      <c r="AE230" s="50">
        <f t="shared" si="118"/>
        <v>1</v>
      </c>
      <c r="AF230" s="54">
        <v>1.125</v>
      </c>
      <c r="AG230" s="52">
        <v>0.5</v>
      </c>
      <c r="AH230" s="56">
        <f t="shared" si="119"/>
        <v>7690.28964912</v>
      </c>
      <c r="AI230" s="58"/>
    </row>
    <row r="231" s="1" customFormat="1" customHeight="1" spans="1:35">
      <c r="A231" s="53">
        <v>2535</v>
      </c>
      <c r="B231" s="14">
        <v>1.704</v>
      </c>
      <c r="C231" s="12">
        <v>1</v>
      </c>
      <c r="D231" s="12">
        <v>0</v>
      </c>
      <c r="E231" s="45">
        <f t="shared" si="112"/>
        <v>4319.64</v>
      </c>
      <c r="F231" s="54">
        <v>1.36</v>
      </c>
      <c r="G231" s="12">
        <v>1.68</v>
      </c>
      <c r="H231" s="12">
        <v>0.79</v>
      </c>
      <c r="I231" s="47">
        <f t="shared" si="113"/>
        <v>2.3272</v>
      </c>
      <c r="J231" s="55">
        <v>1.5</v>
      </c>
      <c r="K231" s="12">
        <v>370</v>
      </c>
      <c r="L231" s="12">
        <v>0</v>
      </c>
      <c r="M231" s="50">
        <f t="shared" si="114"/>
        <v>1.58112994350282</v>
      </c>
      <c r="N231" s="54">
        <v>1.125</v>
      </c>
      <c r="O231" s="52">
        <v>0.5</v>
      </c>
      <c r="P231" s="56">
        <f t="shared" si="115"/>
        <v>18239.0208576502</v>
      </c>
      <c r="Q231" s="58"/>
      <c r="S231" s="53">
        <v>2535</v>
      </c>
      <c r="T231" s="14">
        <v>1.704</v>
      </c>
      <c r="U231" s="12">
        <v>1</v>
      </c>
      <c r="V231" s="12">
        <v>0</v>
      </c>
      <c r="W231" s="45">
        <f t="shared" si="116"/>
        <v>4319.64</v>
      </c>
      <c r="X231" s="54">
        <v>1.36</v>
      </c>
      <c r="Y231" s="12">
        <v>1.68</v>
      </c>
      <c r="Z231" s="12">
        <v>0.79</v>
      </c>
      <c r="AA231" s="47">
        <f t="shared" si="117"/>
        <v>2.3272</v>
      </c>
      <c r="AB231" s="55">
        <v>1.5</v>
      </c>
      <c r="AC231" s="12">
        <v>370</v>
      </c>
      <c r="AD231" s="12">
        <v>0</v>
      </c>
      <c r="AE231" s="50">
        <f t="shared" si="118"/>
        <v>1.58112994350282</v>
      </c>
      <c r="AF231" s="54">
        <v>1.125</v>
      </c>
      <c r="AG231" s="52">
        <v>0.5</v>
      </c>
      <c r="AH231" s="56">
        <f t="shared" si="119"/>
        <v>18239.0208576502</v>
      </c>
      <c r="AI231" s="58"/>
    </row>
    <row r="232" s="1" customFormat="1" customHeight="1" spans="1:35">
      <c r="A232" s="53">
        <v>2535</v>
      </c>
      <c r="B232" s="14">
        <v>1.704</v>
      </c>
      <c r="C232" s="12">
        <v>1</v>
      </c>
      <c r="D232" s="12">
        <v>0</v>
      </c>
      <c r="E232" s="45">
        <f t="shared" si="112"/>
        <v>4319.64</v>
      </c>
      <c r="F232" s="54">
        <v>1.36</v>
      </c>
      <c r="G232" s="12">
        <v>1.68</v>
      </c>
      <c r="H232" s="12">
        <v>0.79</v>
      </c>
      <c r="I232" s="47">
        <f t="shared" si="113"/>
        <v>2.3272</v>
      </c>
      <c r="J232" s="55">
        <v>1</v>
      </c>
      <c r="K232" s="12">
        <v>0</v>
      </c>
      <c r="L232" s="12">
        <v>0</v>
      </c>
      <c r="M232" s="50">
        <f t="shared" si="114"/>
        <v>1</v>
      </c>
      <c r="N232" s="54">
        <v>1.125</v>
      </c>
      <c r="O232" s="52">
        <v>0.5</v>
      </c>
      <c r="P232" s="56">
        <f t="shared" si="115"/>
        <v>7690.28964912</v>
      </c>
      <c r="Q232" s="58"/>
      <c r="S232" s="53">
        <v>2535</v>
      </c>
      <c r="T232" s="14">
        <v>1.704</v>
      </c>
      <c r="U232" s="12">
        <v>1</v>
      </c>
      <c r="V232" s="12">
        <v>0</v>
      </c>
      <c r="W232" s="45">
        <f t="shared" si="116"/>
        <v>4319.64</v>
      </c>
      <c r="X232" s="54">
        <v>1.36</v>
      </c>
      <c r="Y232" s="12">
        <v>1.68</v>
      </c>
      <c r="Z232" s="12">
        <v>0.79</v>
      </c>
      <c r="AA232" s="47">
        <f t="shared" si="117"/>
        <v>2.3272</v>
      </c>
      <c r="AB232" s="55">
        <v>1</v>
      </c>
      <c r="AC232" s="12">
        <v>0</v>
      </c>
      <c r="AD232" s="12">
        <v>0</v>
      </c>
      <c r="AE232" s="50">
        <f t="shared" si="118"/>
        <v>1</v>
      </c>
      <c r="AF232" s="54">
        <v>1.125</v>
      </c>
      <c r="AG232" s="52">
        <v>0.5</v>
      </c>
      <c r="AH232" s="56">
        <f t="shared" si="119"/>
        <v>7690.28964912</v>
      </c>
      <c r="AI232" s="58"/>
    </row>
    <row r="233" s="1" customFormat="1" customHeight="1" spans="1:35">
      <c r="A233" s="53">
        <v>2535</v>
      </c>
      <c r="B233" s="14">
        <v>1.704</v>
      </c>
      <c r="C233" s="12">
        <v>1</v>
      </c>
      <c r="D233" s="12">
        <v>0</v>
      </c>
      <c r="E233" s="45">
        <f t="shared" si="112"/>
        <v>4319.64</v>
      </c>
      <c r="F233" s="54">
        <v>1.36</v>
      </c>
      <c r="G233" s="12">
        <v>1.68</v>
      </c>
      <c r="H233" s="12">
        <v>0.79</v>
      </c>
      <c r="I233" s="47">
        <f t="shared" si="113"/>
        <v>2.3272</v>
      </c>
      <c r="J233" s="55">
        <v>1.5</v>
      </c>
      <c r="K233" s="12">
        <v>370</v>
      </c>
      <c r="L233" s="12">
        <v>0</v>
      </c>
      <c r="M233" s="50">
        <f t="shared" si="114"/>
        <v>1.58112994350282</v>
      </c>
      <c r="N233" s="54">
        <v>1.125</v>
      </c>
      <c r="O233" s="52">
        <v>0.5</v>
      </c>
      <c r="P233" s="56">
        <f t="shared" si="115"/>
        <v>18239.0208576502</v>
      </c>
      <c r="Q233" s="58"/>
      <c r="S233" s="53">
        <v>2535</v>
      </c>
      <c r="T233" s="14">
        <v>1.704</v>
      </c>
      <c r="U233" s="12">
        <v>1</v>
      </c>
      <c r="V233" s="12">
        <v>0</v>
      </c>
      <c r="W233" s="45">
        <f t="shared" si="116"/>
        <v>4319.64</v>
      </c>
      <c r="X233" s="54">
        <v>1.36</v>
      </c>
      <c r="Y233" s="12">
        <v>1.68</v>
      </c>
      <c r="Z233" s="12">
        <v>0.79</v>
      </c>
      <c r="AA233" s="47">
        <f t="shared" si="117"/>
        <v>2.3272</v>
      </c>
      <c r="AB233" s="55">
        <v>1.5</v>
      </c>
      <c r="AC233" s="12">
        <v>370</v>
      </c>
      <c r="AD233" s="12">
        <v>0</v>
      </c>
      <c r="AE233" s="50">
        <f t="shared" si="118"/>
        <v>1.58112994350282</v>
      </c>
      <c r="AF233" s="54">
        <v>1.125</v>
      </c>
      <c r="AG233" s="52">
        <v>0.5</v>
      </c>
      <c r="AH233" s="56">
        <f t="shared" si="119"/>
        <v>18239.0208576502</v>
      </c>
      <c r="AI233" s="58"/>
    </row>
    <row r="234" s="1" customFormat="1" customHeight="1" spans="1:35">
      <c r="A234" s="53">
        <v>2535</v>
      </c>
      <c r="B234" s="14">
        <v>1.704</v>
      </c>
      <c r="C234" s="12">
        <v>1</v>
      </c>
      <c r="D234" s="12">
        <v>0</v>
      </c>
      <c r="E234" s="45">
        <f t="shared" si="112"/>
        <v>4319.64</v>
      </c>
      <c r="F234" s="54">
        <v>1.36</v>
      </c>
      <c r="G234" s="12">
        <v>1.68</v>
      </c>
      <c r="H234" s="12">
        <v>0.79</v>
      </c>
      <c r="I234" s="47">
        <f t="shared" si="113"/>
        <v>2.3272</v>
      </c>
      <c r="J234" s="55">
        <v>1</v>
      </c>
      <c r="K234" s="12">
        <v>0</v>
      </c>
      <c r="L234" s="12">
        <v>0</v>
      </c>
      <c r="M234" s="50">
        <f t="shared" si="114"/>
        <v>1</v>
      </c>
      <c r="N234" s="54">
        <v>1.125</v>
      </c>
      <c r="O234" s="52">
        <v>0.5</v>
      </c>
      <c r="P234" s="56">
        <f t="shared" si="115"/>
        <v>7690.28964912</v>
      </c>
      <c r="Q234" s="58"/>
      <c r="S234" s="53">
        <v>2535</v>
      </c>
      <c r="T234" s="14">
        <v>1.704</v>
      </c>
      <c r="U234" s="12">
        <v>1</v>
      </c>
      <c r="V234" s="12">
        <v>0</v>
      </c>
      <c r="W234" s="45">
        <f t="shared" si="116"/>
        <v>4319.64</v>
      </c>
      <c r="X234" s="54">
        <v>1.36</v>
      </c>
      <c r="Y234" s="12">
        <v>1.68</v>
      </c>
      <c r="Z234" s="12">
        <v>0.79</v>
      </c>
      <c r="AA234" s="47">
        <f t="shared" si="117"/>
        <v>2.3272</v>
      </c>
      <c r="AB234" s="55">
        <v>1</v>
      </c>
      <c r="AC234" s="12">
        <v>0</v>
      </c>
      <c r="AD234" s="12">
        <v>0</v>
      </c>
      <c r="AE234" s="50">
        <f t="shared" si="118"/>
        <v>1</v>
      </c>
      <c r="AF234" s="54">
        <v>1.125</v>
      </c>
      <c r="AG234" s="52">
        <v>0.5</v>
      </c>
      <c r="AH234" s="56">
        <f t="shared" si="119"/>
        <v>7690.28964912</v>
      </c>
      <c r="AI234" s="58"/>
    </row>
    <row r="235" s="1" customFormat="1" customHeight="1" spans="1:35">
      <c r="A235" s="53">
        <v>2535</v>
      </c>
      <c r="B235" s="14">
        <v>1.704</v>
      </c>
      <c r="C235" s="12">
        <v>1</v>
      </c>
      <c r="D235" s="12">
        <v>0</v>
      </c>
      <c r="E235" s="45">
        <f t="shared" si="112"/>
        <v>4319.64</v>
      </c>
      <c r="F235" s="54">
        <v>1.36</v>
      </c>
      <c r="G235" s="12">
        <v>1.68</v>
      </c>
      <c r="H235" s="12">
        <v>0.79</v>
      </c>
      <c r="I235" s="47">
        <f t="shared" si="113"/>
        <v>2.3272</v>
      </c>
      <c r="J235" s="55">
        <v>1.5</v>
      </c>
      <c r="K235" s="12">
        <v>370</v>
      </c>
      <c r="L235" s="12">
        <v>0</v>
      </c>
      <c r="M235" s="50">
        <f t="shared" si="114"/>
        <v>1.58112994350282</v>
      </c>
      <c r="N235" s="54">
        <v>1.125</v>
      </c>
      <c r="O235" s="52">
        <v>0.5</v>
      </c>
      <c r="P235" s="56">
        <f t="shared" si="115"/>
        <v>18239.0208576502</v>
      </c>
      <c r="Q235" s="58"/>
      <c r="S235" s="53">
        <v>2535</v>
      </c>
      <c r="T235" s="14">
        <v>1.704</v>
      </c>
      <c r="U235" s="12">
        <v>1</v>
      </c>
      <c r="V235" s="12">
        <v>0</v>
      </c>
      <c r="W235" s="45">
        <f t="shared" si="116"/>
        <v>4319.64</v>
      </c>
      <c r="X235" s="54">
        <v>1.36</v>
      </c>
      <c r="Y235" s="12">
        <v>1.68</v>
      </c>
      <c r="Z235" s="12">
        <v>0.79</v>
      </c>
      <c r="AA235" s="47">
        <f t="shared" si="117"/>
        <v>2.3272</v>
      </c>
      <c r="AB235" s="55">
        <v>1.5</v>
      </c>
      <c r="AC235" s="12">
        <v>370</v>
      </c>
      <c r="AD235" s="12">
        <v>0</v>
      </c>
      <c r="AE235" s="50">
        <f t="shared" si="118"/>
        <v>1.58112994350282</v>
      </c>
      <c r="AF235" s="54">
        <v>1.125</v>
      </c>
      <c r="AG235" s="52">
        <v>0.5</v>
      </c>
      <c r="AH235" s="56">
        <f t="shared" si="119"/>
        <v>18239.0208576502</v>
      </c>
      <c r="AI235" s="58"/>
    </row>
    <row r="236" s="1" customFormat="1" customHeight="1" spans="1:35">
      <c r="A236" s="53">
        <v>2535</v>
      </c>
      <c r="B236" s="14">
        <v>1.704</v>
      </c>
      <c r="C236" s="12">
        <v>1</v>
      </c>
      <c r="D236" s="12">
        <v>0</v>
      </c>
      <c r="E236" s="45">
        <f t="shared" si="112"/>
        <v>4319.64</v>
      </c>
      <c r="F236" s="54">
        <v>1.36</v>
      </c>
      <c r="G236" s="12">
        <v>1.68</v>
      </c>
      <c r="H236" s="12">
        <v>0.79</v>
      </c>
      <c r="I236" s="47">
        <f t="shared" si="113"/>
        <v>2.3272</v>
      </c>
      <c r="J236" s="55">
        <v>1</v>
      </c>
      <c r="K236" s="12">
        <v>0</v>
      </c>
      <c r="L236" s="12">
        <v>0</v>
      </c>
      <c r="M236" s="50">
        <f t="shared" si="114"/>
        <v>1</v>
      </c>
      <c r="N236" s="54">
        <v>1.125</v>
      </c>
      <c r="O236" s="52">
        <v>0.5</v>
      </c>
      <c r="P236" s="56">
        <f t="shared" si="115"/>
        <v>7690.28964912</v>
      </c>
      <c r="Q236" s="58"/>
      <c r="S236" s="53">
        <v>2535</v>
      </c>
      <c r="T236" s="14">
        <v>1.704</v>
      </c>
      <c r="U236" s="12">
        <v>1</v>
      </c>
      <c r="V236" s="12">
        <v>0</v>
      </c>
      <c r="W236" s="45">
        <f t="shared" si="116"/>
        <v>4319.64</v>
      </c>
      <c r="X236" s="54">
        <v>1.36</v>
      </c>
      <c r="Y236" s="12">
        <v>1.68</v>
      </c>
      <c r="Z236" s="12">
        <v>0.79</v>
      </c>
      <c r="AA236" s="47">
        <f t="shared" si="117"/>
        <v>2.3272</v>
      </c>
      <c r="AB236" s="55">
        <v>1</v>
      </c>
      <c r="AC236" s="12">
        <v>0</v>
      </c>
      <c r="AD236" s="12">
        <v>0</v>
      </c>
      <c r="AE236" s="50">
        <f t="shared" si="118"/>
        <v>1</v>
      </c>
      <c r="AF236" s="54">
        <v>1.125</v>
      </c>
      <c r="AG236" s="52">
        <v>0.5</v>
      </c>
      <c r="AH236" s="56">
        <f t="shared" si="119"/>
        <v>7690.28964912</v>
      </c>
      <c r="AI236" s="58"/>
    </row>
    <row r="237" s="1" customFormat="1" customHeight="1" spans="1:35">
      <c r="A237" s="53">
        <v>2535</v>
      </c>
      <c r="B237" s="14">
        <v>2.14</v>
      </c>
      <c r="C237" s="12">
        <v>1</v>
      </c>
      <c r="D237" s="12">
        <v>0</v>
      </c>
      <c r="E237" s="45">
        <f t="shared" si="112"/>
        <v>5424.9</v>
      </c>
      <c r="F237" s="54">
        <v>1.36</v>
      </c>
      <c r="G237" s="12">
        <v>1.68</v>
      </c>
      <c r="H237" s="12">
        <v>0.79</v>
      </c>
      <c r="I237" s="47">
        <f t="shared" si="113"/>
        <v>2.3272</v>
      </c>
      <c r="J237" s="55">
        <v>1.5</v>
      </c>
      <c r="K237" s="12">
        <v>370</v>
      </c>
      <c r="L237" s="12">
        <v>0</v>
      </c>
      <c r="M237" s="50">
        <f t="shared" si="114"/>
        <v>1.58112994350282</v>
      </c>
      <c r="N237" s="54">
        <v>1.125</v>
      </c>
      <c r="O237" s="52">
        <v>0.5</v>
      </c>
      <c r="P237" s="56">
        <f t="shared" si="115"/>
        <v>22905.8125794433</v>
      </c>
      <c r="Q237" s="58"/>
      <c r="S237" s="53">
        <v>2535</v>
      </c>
      <c r="T237" s="14">
        <v>2.14</v>
      </c>
      <c r="U237" s="12">
        <v>1</v>
      </c>
      <c r="V237" s="12">
        <v>0</v>
      </c>
      <c r="W237" s="45">
        <f t="shared" si="116"/>
        <v>5424.9</v>
      </c>
      <c r="X237" s="54">
        <v>1.36</v>
      </c>
      <c r="Y237" s="12">
        <v>1.68</v>
      </c>
      <c r="Z237" s="12">
        <v>0.79</v>
      </c>
      <c r="AA237" s="47">
        <f t="shared" si="117"/>
        <v>2.3272</v>
      </c>
      <c r="AB237" s="55">
        <v>1.5</v>
      </c>
      <c r="AC237" s="12">
        <v>370</v>
      </c>
      <c r="AD237" s="12">
        <v>0</v>
      </c>
      <c r="AE237" s="50">
        <f t="shared" si="118"/>
        <v>1.58112994350282</v>
      </c>
      <c r="AF237" s="54">
        <v>1.125</v>
      </c>
      <c r="AG237" s="52">
        <v>0.5</v>
      </c>
      <c r="AH237" s="56">
        <f t="shared" si="119"/>
        <v>22905.8125794433</v>
      </c>
      <c r="AI237" s="58"/>
    </row>
    <row r="238" s="1" customFormat="1" customHeight="1" spans="1:35">
      <c r="A238" s="53">
        <v>2535</v>
      </c>
      <c r="B238" s="14">
        <v>1.73</v>
      </c>
      <c r="C238" s="12">
        <v>1</v>
      </c>
      <c r="D238" s="12">
        <v>0</v>
      </c>
      <c r="E238" s="45">
        <f t="shared" si="112"/>
        <v>4385.55</v>
      </c>
      <c r="F238" s="54">
        <v>1.36</v>
      </c>
      <c r="G238" s="12">
        <v>1.68</v>
      </c>
      <c r="H238" s="12">
        <v>0.79</v>
      </c>
      <c r="I238" s="47">
        <f t="shared" si="113"/>
        <v>2.3272</v>
      </c>
      <c r="J238" s="55">
        <v>1</v>
      </c>
      <c r="K238" s="12">
        <v>0</v>
      </c>
      <c r="L238" s="12">
        <v>0</v>
      </c>
      <c r="M238" s="50">
        <f t="shared" si="114"/>
        <v>1</v>
      </c>
      <c r="N238" s="54">
        <v>1.125</v>
      </c>
      <c r="O238" s="52">
        <v>0.5</v>
      </c>
      <c r="P238" s="56">
        <f t="shared" si="115"/>
        <v>7807.6297494</v>
      </c>
      <c r="Q238" s="58"/>
      <c r="S238" s="53">
        <v>2535</v>
      </c>
      <c r="T238" s="14">
        <v>1.73</v>
      </c>
      <c r="U238" s="12">
        <v>1</v>
      </c>
      <c r="V238" s="12">
        <v>0</v>
      </c>
      <c r="W238" s="45">
        <f t="shared" si="116"/>
        <v>4385.55</v>
      </c>
      <c r="X238" s="54">
        <v>1.36</v>
      </c>
      <c r="Y238" s="12">
        <v>1.68</v>
      </c>
      <c r="Z238" s="12">
        <v>0.79</v>
      </c>
      <c r="AA238" s="47">
        <f t="shared" si="117"/>
        <v>2.3272</v>
      </c>
      <c r="AB238" s="55">
        <v>1</v>
      </c>
      <c r="AC238" s="12">
        <v>0</v>
      </c>
      <c r="AD238" s="12">
        <v>0</v>
      </c>
      <c r="AE238" s="50">
        <f t="shared" si="118"/>
        <v>1</v>
      </c>
      <c r="AF238" s="54">
        <v>1.125</v>
      </c>
      <c r="AG238" s="52">
        <v>0.5</v>
      </c>
      <c r="AH238" s="56">
        <f t="shared" si="119"/>
        <v>7807.6297494</v>
      </c>
      <c r="AI238" s="58"/>
    </row>
    <row r="239" s="1" customFormat="1" customHeight="1" spans="1:35">
      <c r="A239" s="53">
        <v>2535</v>
      </c>
      <c r="B239" s="14">
        <v>2.01</v>
      </c>
      <c r="C239" s="12">
        <v>1</v>
      </c>
      <c r="D239" s="12">
        <v>0</v>
      </c>
      <c r="E239" s="45">
        <f t="shared" si="112"/>
        <v>5095.35</v>
      </c>
      <c r="F239" s="54">
        <v>1.36</v>
      </c>
      <c r="G239" s="12">
        <v>1.68</v>
      </c>
      <c r="H239" s="12">
        <v>0.79</v>
      </c>
      <c r="I239" s="47">
        <f t="shared" si="113"/>
        <v>2.3272</v>
      </c>
      <c r="J239" s="55">
        <v>1</v>
      </c>
      <c r="K239" s="12">
        <v>0</v>
      </c>
      <c r="L239" s="12">
        <v>0</v>
      </c>
      <c r="M239" s="50">
        <f t="shared" si="114"/>
        <v>1</v>
      </c>
      <c r="N239" s="54">
        <v>1.125</v>
      </c>
      <c r="O239" s="52">
        <v>0.5</v>
      </c>
      <c r="P239" s="56">
        <f t="shared" si="115"/>
        <v>9071.2923678</v>
      </c>
      <c r="Q239" s="58"/>
      <c r="S239" s="53">
        <v>2535</v>
      </c>
      <c r="T239" s="14">
        <v>2.01</v>
      </c>
      <c r="U239" s="12">
        <v>1</v>
      </c>
      <c r="V239" s="12">
        <v>0</v>
      </c>
      <c r="W239" s="45">
        <f t="shared" si="116"/>
        <v>5095.35</v>
      </c>
      <c r="X239" s="54">
        <v>1.36</v>
      </c>
      <c r="Y239" s="12">
        <v>1.68</v>
      </c>
      <c r="Z239" s="12">
        <v>0.79</v>
      </c>
      <c r="AA239" s="47">
        <f t="shared" si="117"/>
        <v>2.3272</v>
      </c>
      <c r="AB239" s="55">
        <v>1</v>
      </c>
      <c r="AC239" s="12">
        <v>0</v>
      </c>
      <c r="AD239" s="12">
        <v>0</v>
      </c>
      <c r="AE239" s="50">
        <f t="shared" si="118"/>
        <v>1</v>
      </c>
      <c r="AF239" s="54">
        <v>1.125</v>
      </c>
      <c r="AG239" s="52">
        <v>0.5</v>
      </c>
      <c r="AH239" s="56">
        <f t="shared" si="119"/>
        <v>9071.2923678</v>
      </c>
      <c r="AI239" s="58"/>
    </row>
    <row r="240" s="1" customFormat="1" customHeight="1" spans="1:35">
      <c r="A240" s="53">
        <v>2535</v>
      </c>
      <c r="B240" s="14">
        <v>1.9</v>
      </c>
      <c r="C240" s="12">
        <v>1</v>
      </c>
      <c r="D240" s="12">
        <v>0</v>
      </c>
      <c r="E240" s="45">
        <f t="shared" si="112"/>
        <v>4816.5</v>
      </c>
      <c r="F240" s="54">
        <v>1.36</v>
      </c>
      <c r="G240" s="12">
        <v>1.68</v>
      </c>
      <c r="H240" s="12">
        <v>0.79</v>
      </c>
      <c r="I240" s="47">
        <f t="shared" si="113"/>
        <v>2.3272</v>
      </c>
      <c r="J240" s="55">
        <v>1.5</v>
      </c>
      <c r="K240" s="12">
        <v>370</v>
      </c>
      <c r="L240" s="12">
        <v>0</v>
      </c>
      <c r="M240" s="50">
        <f t="shared" si="114"/>
        <v>1.58112994350282</v>
      </c>
      <c r="N240" s="54">
        <v>1.125</v>
      </c>
      <c r="O240" s="52">
        <v>0.5</v>
      </c>
      <c r="P240" s="56">
        <f t="shared" si="115"/>
        <v>20336.9364023095</v>
      </c>
      <c r="Q240" s="58"/>
      <c r="S240" s="53">
        <v>2535</v>
      </c>
      <c r="T240" s="14">
        <v>1.9</v>
      </c>
      <c r="U240" s="12">
        <v>1</v>
      </c>
      <c r="V240" s="12">
        <v>0</v>
      </c>
      <c r="W240" s="45">
        <f t="shared" si="116"/>
        <v>4816.5</v>
      </c>
      <c r="X240" s="54">
        <v>1.36</v>
      </c>
      <c r="Y240" s="12">
        <v>1.68</v>
      </c>
      <c r="Z240" s="12">
        <v>0.79</v>
      </c>
      <c r="AA240" s="47">
        <f t="shared" si="117"/>
        <v>2.3272</v>
      </c>
      <c r="AB240" s="55">
        <v>1.5</v>
      </c>
      <c r="AC240" s="12">
        <v>370</v>
      </c>
      <c r="AD240" s="12">
        <v>0</v>
      </c>
      <c r="AE240" s="50">
        <f t="shared" si="118"/>
        <v>1.58112994350282</v>
      </c>
      <c r="AF240" s="54">
        <v>1.125</v>
      </c>
      <c r="AG240" s="52">
        <v>0.5</v>
      </c>
      <c r="AH240" s="56">
        <f t="shared" si="119"/>
        <v>20336.9364023095</v>
      </c>
      <c r="AI240" s="58"/>
    </row>
    <row r="241" s="1" customFormat="1" customHeight="1" spans="1:35">
      <c r="A241" s="53">
        <v>2535</v>
      </c>
      <c r="B241" s="14">
        <v>0</v>
      </c>
      <c r="C241" s="12">
        <v>1</v>
      </c>
      <c r="D241" s="12">
        <v>0</v>
      </c>
      <c r="E241" s="45">
        <f t="shared" si="112"/>
        <v>0</v>
      </c>
      <c r="F241" s="54">
        <v>1</v>
      </c>
      <c r="G241" s="12">
        <v>1.68</v>
      </c>
      <c r="H241" s="12">
        <v>0.79</v>
      </c>
      <c r="I241" s="47">
        <f t="shared" si="113"/>
        <v>2.3272</v>
      </c>
      <c r="J241" s="55">
        <v>1</v>
      </c>
      <c r="K241" s="12">
        <v>0</v>
      </c>
      <c r="L241" s="12">
        <v>0</v>
      </c>
      <c r="M241" s="50">
        <f t="shared" si="114"/>
        <v>1</v>
      </c>
      <c r="N241" s="54">
        <v>1.125</v>
      </c>
      <c r="O241" s="52">
        <v>0.5</v>
      </c>
      <c r="P241" s="56">
        <f t="shared" si="115"/>
        <v>0</v>
      </c>
      <c r="Q241" s="58"/>
      <c r="S241" s="53">
        <v>2535</v>
      </c>
      <c r="T241" s="14">
        <v>0</v>
      </c>
      <c r="U241" s="12">
        <v>1</v>
      </c>
      <c r="V241" s="12">
        <v>0</v>
      </c>
      <c r="W241" s="45">
        <f t="shared" si="116"/>
        <v>0</v>
      </c>
      <c r="X241" s="54">
        <v>1</v>
      </c>
      <c r="Y241" s="12">
        <v>1.68</v>
      </c>
      <c r="Z241" s="12">
        <v>0.79</v>
      </c>
      <c r="AA241" s="47">
        <f t="shared" si="117"/>
        <v>2.3272</v>
      </c>
      <c r="AB241" s="55">
        <v>1</v>
      </c>
      <c r="AC241" s="12">
        <v>0</v>
      </c>
      <c r="AD241" s="12">
        <v>0</v>
      </c>
      <c r="AE241" s="50">
        <f t="shared" si="118"/>
        <v>1</v>
      </c>
      <c r="AF241" s="54">
        <v>1.125</v>
      </c>
      <c r="AG241" s="52">
        <v>0.5</v>
      </c>
      <c r="AH241" s="56">
        <f t="shared" si="119"/>
        <v>0</v>
      </c>
      <c r="AI241" s="58"/>
    </row>
    <row r="242" s="1" customFormat="1" customHeight="1" spans="1:35">
      <c r="A242" s="59" t="s">
        <v>25</v>
      </c>
      <c r="B242" s="60"/>
      <c r="C242" s="60"/>
      <c r="D242" s="60"/>
      <c r="E242" s="60"/>
      <c r="F242" s="60"/>
      <c r="G242" s="61"/>
      <c r="H242" s="62">
        <f>SUM(P219:P241)</f>
        <v>390720.380060273</v>
      </c>
      <c r="I242" s="63"/>
      <c r="J242" s="63"/>
      <c r="K242" s="63"/>
      <c r="L242" s="63"/>
      <c r="M242" s="63"/>
      <c r="N242" s="63"/>
      <c r="O242" s="63"/>
      <c r="P242" s="63"/>
      <c r="Q242" s="64"/>
      <c r="S242" s="59" t="s">
        <v>25</v>
      </c>
      <c r="T242" s="60"/>
      <c r="U242" s="60"/>
      <c r="V242" s="60"/>
      <c r="W242" s="60"/>
      <c r="X242" s="60"/>
      <c r="Y242" s="61"/>
      <c r="Z242" s="62">
        <f>SUM(AH219:AH241)</f>
        <v>390720.380060273</v>
      </c>
      <c r="AA242" s="63"/>
      <c r="AB242" s="63"/>
      <c r="AC242" s="63"/>
      <c r="AD242" s="63"/>
      <c r="AE242" s="63"/>
      <c r="AF242" s="63"/>
      <c r="AG242" s="63"/>
      <c r="AH242" s="63"/>
      <c r="AI242" s="64"/>
    </row>
    <row r="243" s="1" customFormat="1" customHeight="1" spans="1:35">
      <c r="A243" s="65"/>
      <c r="B243" s="66"/>
      <c r="C243" s="66"/>
      <c r="D243" s="66"/>
      <c r="E243" s="66"/>
      <c r="F243" s="66"/>
      <c r="G243" s="67"/>
      <c r="H243" s="68"/>
      <c r="I243" s="69"/>
      <c r="J243" s="69"/>
      <c r="K243" s="69"/>
      <c r="L243" s="69"/>
      <c r="M243" s="69"/>
      <c r="N243" s="69"/>
      <c r="O243" s="69"/>
      <c r="P243" s="69"/>
      <c r="Q243" s="70"/>
      <c r="S243" s="65"/>
      <c r="T243" s="66"/>
      <c r="U243" s="66"/>
      <c r="V243" s="66"/>
      <c r="W243" s="66"/>
      <c r="X243" s="66"/>
      <c r="Y243" s="67"/>
      <c r="Z243" s="68"/>
      <c r="AA243" s="69"/>
      <c r="AB243" s="69"/>
      <c r="AC243" s="69"/>
      <c r="AD243" s="69"/>
      <c r="AE243" s="69"/>
      <c r="AF243" s="69"/>
      <c r="AG243" s="69"/>
      <c r="AH243" s="69"/>
      <c r="AI243" s="70"/>
    </row>
    <row r="244" s="1" customFormat="1" customHeight="1" spans="1:35">
      <c r="D244" s="3" t="s">
        <v>42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V244" s="3" t="s">
        <v>42</v>
      </c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="1" customFormat="1" customHeight="1" spans="1:35">
      <c r="D245" s="71" t="s">
        <v>43</v>
      </c>
      <c r="E245" s="14" t="s">
        <v>3</v>
      </c>
      <c r="F245" s="14"/>
      <c r="G245" s="14"/>
      <c r="H245" s="14"/>
      <c r="I245" s="7" t="s">
        <v>18</v>
      </c>
      <c r="J245" s="7"/>
      <c r="K245" s="7"/>
      <c r="L245" s="8" t="s">
        <v>5</v>
      </c>
      <c r="M245" s="8"/>
      <c r="N245" s="8"/>
      <c r="O245" s="9" t="s">
        <v>32</v>
      </c>
      <c r="P245" s="72" t="s">
        <v>7</v>
      </c>
      <c r="Q245" s="12" t="s">
        <v>44</v>
      </c>
      <c r="V245" s="71" t="s">
        <v>43</v>
      </c>
      <c r="W245" s="14" t="s">
        <v>3</v>
      </c>
      <c r="X245" s="14"/>
      <c r="Y245" s="14"/>
      <c r="Z245" s="14"/>
      <c r="AA245" s="7" t="s">
        <v>18</v>
      </c>
      <c r="AB245" s="7"/>
      <c r="AC245" s="7"/>
      <c r="AD245" s="8" t="s">
        <v>5</v>
      </c>
      <c r="AE245" s="8"/>
      <c r="AF245" s="8"/>
      <c r="AG245" s="9" t="s">
        <v>32</v>
      </c>
      <c r="AH245" s="72" t="s">
        <v>7</v>
      </c>
      <c r="AI245" s="12" t="s">
        <v>44</v>
      </c>
    </row>
    <row r="246" s="1" customFormat="1" customHeight="1" spans="1:35">
      <c r="D246" s="73"/>
      <c r="E246" s="12" t="s">
        <v>45</v>
      </c>
      <c r="F246" s="12" t="s">
        <v>59</v>
      </c>
      <c r="G246" s="12" t="s">
        <v>14</v>
      </c>
      <c r="H246" s="14" t="s">
        <v>3</v>
      </c>
      <c r="I246" s="12" t="s">
        <v>16</v>
      </c>
      <c r="J246" s="12" t="s">
        <v>17</v>
      </c>
      <c r="K246" s="7" t="s">
        <v>18</v>
      </c>
      <c r="L246" s="12" t="s">
        <v>19</v>
      </c>
      <c r="M246" s="12" t="s">
        <v>20</v>
      </c>
      <c r="N246" s="8" t="s">
        <v>21</v>
      </c>
      <c r="O246" s="9" t="s">
        <v>22</v>
      </c>
      <c r="P246" s="72"/>
      <c r="Q246" s="12"/>
      <c r="V246" s="73"/>
      <c r="W246" s="12" t="s">
        <v>45</v>
      </c>
      <c r="X246" s="12" t="s">
        <v>59</v>
      </c>
      <c r="Y246" s="12" t="s">
        <v>14</v>
      </c>
      <c r="Z246" s="14" t="s">
        <v>3</v>
      </c>
      <c r="AA246" s="12" t="s">
        <v>16</v>
      </c>
      <c r="AB246" s="12" t="s">
        <v>17</v>
      </c>
      <c r="AC246" s="7" t="s">
        <v>18</v>
      </c>
      <c r="AD246" s="12" t="s">
        <v>19</v>
      </c>
      <c r="AE246" s="12" t="s">
        <v>20</v>
      </c>
      <c r="AF246" s="8" t="s">
        <v>21</v>
      </c>
      <c r="AG246" s="9" t="s">
        <v>22</v>
      </c>
      <c r="AH246" s="72"/>
      <c r="AI246" s="12"/>
    </row>
    <row r="247" s="1" customFormat="1" customHeight="1" spans="1:35">
      <c r="D247" s="12">
        <f>_xlfn.RANK.EQ(P247,P247:P250,0)</f>
        <v>1</v>
      </c>
      <c r="E247" s="12">
        <v>1446.85</v>
      </c>
      <c r="F247" s="12">
        <f>1.8*1.015</f>
        <v>1.827</v>
      </c>
      <c r="G247" s="13">
        <v>1.21</v>
      </c>
      <c r="H247" s="14">
        <f t="shared" ref="H247:H250" si="120">E247*F247*G247</f>
        <v>3198.5078895</v>
      </c>
      <c r="I247" s="12">
        <v>638</v>
      </c>
      <c r="J247" s="12">
        <v>0.83</v>
      </c>
      <c r="K247" s="74">
        <f t="shared" ref="K247:K250" si="121">1+6*I247/(I247+2000)+J247</f>
        <v>3.2810993176649</v>
      </c>
      <c r="L247" s="12">
        <v>0.96</v>
      </c>
      <c r="M247" s="12">
        <v>2.47</v>
      </c>
      <c r="N247" s="8">
        <f t="shared" ref="N247:N250" si="122">1+L247*M247</f>
        <v>3.3712</v>
      </c>
      <c r="O247" s="9">
        <v>1.325</v>
      </c>
      <c r="P247" s="18">
        <f t="shared" ref="P247:P250" si="123">H247*K247*O247*N247</f>
        <v>46877.7975747256</v>
      </c>
      <c r="Q247" s="12">
        <f t="shared" ref="Q247:Q250" si="124">IF(D247=1,1,(IF(D247=2,2,12)))</f>
        <v>1</v>
      </c>
      <c r="V247" s="12">
        <f>_xlfn.RANK.EQ(AH247,AH247:AH250,0)</f>
        <v>1</v>
      </c>
      <c r="W247" s="12">
        <v>1446.85</v>
      </c>
      <c r="X247" s="12">
        <f>1.8*1.015</f>
        <v>1.827</v>
      </c>
      <c r="Y247" s="13">
        <v>1.21</v>
      </c>
      <c r="Z247" s="14">
        <f t="shared" ref="Z247:Z250" si="125">W247*X247*Y247</f>
        <v>3198.5078895</v>
      </c>
      <c r="AA247" s="12">
        <v>646</v>
      </c>
      <c r="AB247" s="12">
        <v>1.73</v>
      </c>
      <c r="AC247" s="74">
        <f t="shared" ref="AC247:AC250" si="126">1+6*AA247/(AA247+2000)+AB247</f>
        <v>4.19485260770975</v>
      </c>
      <c r="AD247" s="12">
        <v>0.96</v>
      </c>
      <c r="AE247" s="12">
        <v>2.47</v>
      </c>
      <c r="AF247" s="8">
        <f t="shared" ref="AF247:AF250" si="127">1+AD247*AE247</f>
        <v>3.3712</v>
      </c>
      <c r="AG247" s="9">
        <v>1.325</v>
      </c>
      <c r="AH247" s="18">
        <f t="shared" ref="AH247:AH250" si="128">Z247*AC247*AG247*AF247</f>
        <v>59932.7945793414</v>
      </c>
      <c r="AI247" s="12">
        <f t="shared" ref="AI247:AI250" si="129">IF(V247=1,1,(IF(V247=2,2,12)))</f>
        <v>1</v>
      </c>
    </row>
    <row r="248" s="1" customFormat="1" customHeight="1" spans="1:35">
      <c r="D248" s="12">
        <f>_xlfn.RANK.EQ(P248,P247:P250,0)</f>
        <v>2</v>
      </c>
      <c r="E248" s="12">
        <v>1446.85</v>
      </c>
      <c r="F248" s="12">
        <f>1.8*1.015</f>
        <v>1.827</v>
      </c>
      <c r="G248" s="13">
        <v>1.21</v>
      </c>
      <c r="H248" s="14">
        <f t="shared" si="120"/>
        <v>3198.5078895</v>
      </c>
      <c r="I248" s="12">
        <v>518</v>
      </c>
      <c r="J248" s="12">
        <v>1.43</v>
      </c>
      <c r="K248" s="74">
        <f t="shared" si="121"/>
        <v>3.66431294678316</v>
      </c>
      <c r="L248" s="12">
        <v>0.94</v>
      </c>
      <c r="M248" s="12">
        <v>2.05</v>
      </c>
      <c r="N248" s="8">
        <f t="shared" si="122"/>
        <v>2.927</v>
      </c>
      <c r="O248" s="9">
        <v>1.325</v>
      </c>
      <c r="P248" s="18">
        <f t="shared" si="123"/>
        <v>45454.6778392202</v>
      </c>
      <c r="Q248" s="12">
        <f t="shared" si="124"/>
        <v>2</v>
      </c>
      <c r="V248" s="12">
        <f>_xlfn.RANK.EQ(AH248,AH247:AH250,0)</f>
        <v>2</v>
      </c>
      <c r="W248" s="12">
        <v>1446.85</v>
      </c>
      <c r="X248" s="12">
        <f>1.8*1.015</f>
        <v>1.827</v>
      </c>
      <c r="Y248" s="13">
        <v>1.21</v>
      </c>
      <c r="Z248" s="14">
        <f t="shared" si="125"/>
        <v>3198.5078895</v>
      </c>
      <c r="AA248" s="12">
        <v>526</v>
      </c>
      <c r="AB248" s="12">
        <v>2.33</v>
      </c>
      <c r="AC248" s="74">
        <f t="shared" si="126"/>
        <v>4.57940617577197</v>
      </c>
      <c r="AD248" s="12">
        <v>0.95</v>
      </c>
      <c r="AE248" s="12">
        <v>2.09</v>
      </c>
      <c r="AF248" s="8">
        <f t="shared" si="127"/>
        <v>2.9855</v>
      </c>
      <c r="AG248" s="9">
        <v>1.325</v>
      </c>
      <c r="AH248" s="18">
        <f t="shared" si="128"/>
        <v>57941.4748471084</v>
      </c>
      <c r="AI248" s="12">
        <f t="shared" si="129"/>
        <v>2</v>
      </c>
    </row>
    <row r="249" s="1" customFormat="1" customHeight="1" spans="1:35">
      <c r="D249" s="12">
        <f>_xlfn.RANK.EQ(P249,P247:P250,0)</f>
        <v>3</v>
      </c>
      <c r="E249" s="12">
        <v>0</v>
      </c>
      <c r="F249" s="12">
        <v>1.8</v>
      </c>
      <c r="G249" s="13">
        <v>1.21</v>
      </c>
      <c r="H249" s="14">
        <f t="shared" si="120"/>
        <v>0</v>
      </c>
      <c r="I249" s="12">
        <v>0</v>
      </c>
      <c r="J249" s="12">
        <v>0</v>
      </c>
      <c r="K249" s="74">
        <f t="shared" si="121"/>
        <v>1</v>
      </c>
      <c r="L249" s="12">
        <v>0</v>
      </c>
      <c r="M249" s="12">
        <v>0</v>
      </c>
      <c r="N249" s="8">
        <f t="shared" si="122"/>
        <v>1</v>
      </c>
      <c r="O249" s="9">
        <v>1</v>
      </c>
      <c r="P249" s="18">
        <f t="shared" si="123"/>
        <v>0</v>
      </c>
      <c r="Q249" s="12">
        <f t="shared" si="124"/>
        <v>12</v>
      </c>
      <c r="V249" s="12">
        <f>_xlfn.RANK.EQ(AH249,AH247:AH250,0)</f>
        <v>3</v>
      </c>
      <c r="W249" s="12">
        <v>0</v>
      </c>
      <c r="X249" s="12">
        <v>1.8</v>
      </c>
      <c r="Y249" s="13">
        <v>1.21</v>
      </c>
      <c r="Z249" s="14">
        <f t="shared" si="125"/>
        <v>0</v>
      </c>
      <c r="AA249" s="12">
        <v>0</v>
      </c>
      <c r="AB249" s="12">
        <v>0</v>
      </c>
      <c r="AC249" s="74">
        <f t="shared" si="126"/>
        <v>1</v>
      </c>
      <c r="AD249" s="12">
        <v>0</v>
      </c>
      <c r="AE249" s="12">
        <v>0</v>
      </c>
      <c r="AF249" s="8">
        <f t="shared" si="127"/>
        <v>1</v>
      </c>
      <c r="AG249" s="9">
        <v>1</v>
      </c>
      <c r="AH249" s="18">
        <f t="shared" si="128"/>
        <v>0</v>
      </c>
      <c r="AI249" s="12">
        <f t="shared" si="129"/>
        <v>12</v>
      </c>
    </row>
    <row r="250" s="1" customFormat="1" customHeight="1" spans="1:35">
      <c r="D250" s="12">
        <f>_xlfn.RANK.EQ(P250,P247:P250,0)</f>
        <v>3</v>
      </c>
      <c r="E250" s="12">
        <v>0</v>
      </c>
      <c r="F250" s="12">
        <v>1.8</v>
      </c>
      <c r="G250" s="13">
        <v>1.21</v>
      </c>
      <c r="H250" s="14">
        <f t="shared" si="120"/>
        <v>0</v>
      </c>
      <c r="I250" s="12">
        <v>0</v>
      </c>
      <c r="J250" s="12">
        <v>0</v>
      </c>
      <c r="K250" s="74">
        <f t="shared" si="121"/>
        <v>1</v>
      </c>
      <c r="L250" s="71">
        <v>0</v>
      </c>
      <c r="M250" s="71">
        <v>0</v>
      </c>
      <c r="N250" s="8">
        <f t="shared" si="122"/>
        <v>1</v>
      </c>
      <c r="O250" s="9">
        <v>1</v>
      </c>
      <c r="P250" s="18">
        <f t="shared" si="123"/>
        <v>0</v>
      </c>
      <c r="Q250" s="71">
        <f t="shared" si="124"/>
        <v>12</v>
      </c>
      <c r="V250" s="12">
        <f>_xlfn.RANK.EQ(AH250,AH247:AH250,0)</f>
        <v>3</v>
      </c>
      <c r="W250" s="12">
        <v>0</v>
      </c>
      <c r="X250" s="12">
        <v>1.8</v>
      </c>
      <c r="Y250" s="13">
        <v>1.21</v>
      </c>
      <c r="Z250" s="14">
        <f t="shared" si="125"/>
        <v>0</v>
      </c>
      <c r="AA250" s="12">
        <v>0</v>
      </c>
      <c r="AB250" s="12">
        <v>0</v>
      </c>
      <c r="AC250" s="74">
        <f t="shared" si="126"/>
        <v>1</v>
      </c>
      <c r="AD250" s="71">
        <v>0</v>
      </c>
      <c r="AE250" s="71">
        <v>0</v>
      </c>
      <c r="AF250" s="8">
        <f t="shared" si="127"/>
        <v>1</v>
      </c>
      <c r="AG250" s="9">
        <v>1</v>
      </c>
      <c r="AH250" s="18">
        <f t="shared" si="128"/>
        <v>0</v>
      </c>
      <c r="AI250" s="71">
        <f t="shared" si="129"/>
        <v>12</v>
      </c>
    </row>
    <row r="251" s="1" customFormat="1" customHeight="1" spans="1:35">
      <c r="D251" s="75" t="s">
        <v>47</v>
      </c>
      <c r="E251" s="76">
        <f>LARGE(P247:P250,1)/1</f>
        <v>46877.7975747256</v>
      </c>
      <c r="F251" s="75" t="s">
        <v>48</v>
      </c>
      <c r="G251" s="76">
        <f>LARGE(P247:P250,2)/2</f>
        <v>22727.3389196101</v>
      </c>
      <c r="H251" s="75" t="s">
        <v>49</v>
      </c>
      <c r="I251" s="76">
        <f>LARGE(P247:P250,3)/12</f>
        <v>0</v>
      </c>
      <c r="J251" s="75" t="s">
        <v>50</v>
      </c>
      <c r="K251" s="77">
        <f>LARGE(P247:P250,4)/12</f>
        <v>0</v>
      </c>
      <c r="L251" s="78" t="s">
        <v>51</v>
      </c>
      <c r="M251" s="79">
        <f>E251+G251+I251+K251</f>
        <v>69605.1364943357</v>
      </c>
      <c r="N251" s="78" t="s">
        <v>52</v>
      </c>
      <c r="O251" s="78">
        <v>12</v>
      </c>
      <c r="P251" s="78" t="s">
        <v>53</v>
      </c>
      <c r="Q251" s="79">
        <f>M251*O251</f>
        <v>835261.637932029</v>
      </c>
      <c r="V251" s="75" t="s">
        <v>47</v>
      </c>
      <c r="W251" s="76">
        <f>LARGE(AH247:AH250,1)/1</f>
        <v>59932.7945793414</v>
      </c>
      <c r="X251" s="75" t="s">
        <v>48</v>
      </c>
      <c r="Y251" s="76">
        <f>LARGE(AH247:AH250,2)/2</f>
        <v>28970.7374235542</v>
      </c>
      <c r="Z251" s="75" t="s">
        <v>49</v>
      </c>
      <c r="AA251" s="76">
        <f>LARGE(AH247:AH250,3)/12</f>
        <v>0</v>
      </c>
      <c r="AB251" s="75" t="s">
        <v>50</v>
      </c>
      <c r="AC251" s="77">
        <f>LARGE(AH247:AH250,4)/12</f>
        <v>0</v>
      </c>
      <c r="AD251" s="78" t="s">
        <v>51</v>
      </c>
      <c r="AE251" s="79">
        <f>W251+Y251+AA251+AC251</f>
        <v>88903.5320028956</v>
      </c>
      <c r="AF251" s="78" t="s">
        <v>52</v>
      </c>
      <c r="AG251" s="78">
        <v>12</v>
      </c>
      <c r="AH251" s="78" t="s">
        <v>53</v>
      </c>
      <c r="AI251" s="79">
        <f>AE251*AG251</f>
        <v>1066842.38403475</v>
      </c>
    </row>
    <row r="252" s="1" customFormat="1" customHeight="1" spans="1:35">
      <c r="D252" s="75"/>
      <c r="E252" s="76"/>
      <c r="F252" s="75"/>
      <c r="G252" s="76"/>
      <c r="H252" s="75"/>
      <c r="I252" s="76"/>
      <c r="J252" s="75"/>
      <c r="K252" s="77"/>
      <c r="L252" s="78"/>
      <c r="M252" s="79"/>
      <c r="N252" s="78"/>
      <c r="O252" s="78"/>
      <c r="P252" s="78"/>
      <c r="Q252" s="79"/>
      <c r="V252" s="75"/>
      <c r="W252" s="76"/>
      <c r="X252" s="75"/>
      <c r="Y252" s="76"/>
      <c r="Z252" s="75"/>
      <c r="AA252" s="76"/>
      <c r="AB252" s="75"/>
      <c r="AC252" s="77"/>
      <c r="AD252" s="78"/>
      <c r="AE252" s="79"/>
      <c r="AF252" s="78"/>
      <c r="AG252" s="78"/>
      <c r="AH252" s="78"/>
      <c r="AI252" s="79"/>
    </row>
    <row r="253" s="1" customFormat="1" customHeight="1" spans="1:35">
      <c r="F253" s="78" t="s">
        <v>24</v>
      </c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X253" s="78" t="s">
        <v>24</v>
      </c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="1" customFormat="1" customHeight="1" spans="1:35">
      <c r="F254" s="14" t="s">
        <v>3</v>
      </c>
      <c r="G254" s="14"/>
      <c r="H254" s="14"/>
      <c r="I254" s="14"/>
      <c r="J254" s="14"/>
      <c r="K254" s="8" t="s">
        <v>31</v>
      </c>
      <c r="L254" s="8"/>
      <c r="M254" s="8"/>
      <c r="N254" s="8"/>
      <c r="O254" s="9" t="s">
        <v>32</v>
      </c>
      <c r="P254" s="9"/>
      <c r="Q254" s="80" t="s">
        <v>7</v>
      </c>
      <c r="X254" s="14" t="s">
        <v>3</v>
      </c>
      <c r="Y254" s="14"/>
      <c r="Z254" s="14"/>
      <c r="AA254" s="14"/>
      <c r="AB254" s="14"/>
      <c r="AC254" s="8" t="s">
        <v>31</v>
      </c>
      <c r="AD254" s="8"/>
      <c r="AE254" s="8"/>
      <c r="AF254" s="8"/>
      <c r="AG254" s="9" t="s">
        <v>32</v>
      </c>
      <c r="AH254" s="9"/>
      <c r="AI254" s="80" t="s">
        <v>7</v>
      </c>
    </row>
    <row r="255" s="1" customFormat="1" customHeight="1" spans="1:35">
      <c r="F255" s="14" t="s">
        <v>34</v>
      </c>
      <c r="G255" s="14" t="s">
        <v>35</v>
      </c>
      <c r="H255" s="14" t="s">
        <v>36</v>
      </c>
      <c r="I255" s="14" t="s">
        <v>37</v>
      </c>
      <c r="J255" s="14" t="s">
        <v>3</v>
      </c>
      <c r="K255" s="8" t="s">
        <v>38</v>
      </c>
      <c r="L255" s="8" t="s">
        <v>20</v>
      </c>
      <c r="M255" s="8" t="s">
        <v>19</v>
      </c>
      <c r="N255" s="81" t="s">
        <v>21</v>
      </c>
      <c r="O255" s="9" t="s">
        <v>40</v>
      </c>
      <c r="P255" s="9" t="s">
        <v>41</v>
      </c>
      <c r="Q255" s="80"/>
      <c r="X255" s="14" t="s">
        <v>34</v>
      </c>
      <c r="Y255" s="14" t="s">
        <v>35</v>
      </c>
      <c r="Z255" s="14" t="s">
        <v>36</v>
      </c>
      <c r="AA255" s="14" t="s">
        <v>37</v>
      </c>
      <c r="AB255" s="14" t="s">
        <v>3</v>
      </c>
      <c r="AC255" s="8" t="s">
        <v>38</v>
      </c>
      <c r="AD255" s="8" t="s">
        <v>20</v>
      </c>
      <c r="AE255" s="8" t="s">
        <v>19</v>
      </c>
      <c r="AF255" s="81" t="s">
        <v>21</v>
      </c>
      <c r="AG255" s="9" t="s">
        <v>40</v>
      </c>
      <c r="AH255" s="9" t="s">
        <v>41</v>
      </c>
      <c r="AI255" s="80"/>
    </row>
    <row r="256" s="1" customFormat="1" customHeight="1" spans="1:35">
      <c r="F256" s="12">
        <v>2249</v>
      </c>
      <c r="G256" s="13">
        <v>1.728</v>
      </c>
      <c r="H256" s="12">
        <v>1</v>
      </c>
      <c r="I256" s="12">
        <v>0</v>
      </c>
      <c r="J256" s="14">
        <f t="shared" ref="J256:J266" si="130">F256*G256*H256+I256</f>
        <v>3886.272</v>
      </c>
      <c r="K256" s="12">
        <v>1</v>
      </c>
      <c r="L256" s="12">
        <v>2.05</v>
      </c>
      <c r="M256" s="12">
        <v>0.94</v>
      </c>
      <c r="N256" s="81">
        <f t="shared" ref="N256:N266" si="131">L256*M256+1</f>
        <v>2.927</v>
      </c>
      <c r="O256" s="12">
        <v>1.325</v>
      </c>
      <c r="P256" s="9">
        <v>0.5</v>
      </c>
      <c r="Q256" s="82">
        <f t="shared" ref="Q256:Q266" si="132">J256*K256*N256*O256*P256</f>
        <v>7536.0157704</v>
      </c>
      <c r="X256" s="12">
        <v>2536</v>
      </c>
      <c r="Y256" s="13">
        <v>1.728</v>
      </c>
      <c r="Z256" s="12">
        <v>1</v>
      </c>
      <c r="AA256" s="12">
        <v>0</v>
      </c>
      <c r="AB256" s="14">
        <f t="shared" ref="AB256:AB266" si="133">X256*Y256*Z256+AA256</f>
        <v>4382.208</v>
      </c>
      <c r="AC256" s="12">
        <v>1</v>
      </c>
      <c r="AD256" s="12">
        <v>2.09</v>
      </c>
      <c r="AE256" s="12">
        <v>0.95</v>
      </c>
      <c r="AF256" s="81">
        <f t="shared" ref="AF256:AF266" si="134">AD256*AE256+1</f>
        <v>2.9855</v>
      </c>
      <c r="AG256" s="12">
        <v>1.325</v>
      </c>
      <c r="AH256" s="9">
        <v>0.5</v>
      </c>
      <c r="AI256" s="82">
        <f t="shared" ref="AI256:AI266" si="135">AB256*AC256*AF256*AG256*AH256</f>
        <v>8667.5418144</v>
      </c>
    </row>
    <row r="257" s="1" customFormat="1" customHeight="1" spans="6:35">
      <c r="F257" s="12">
        <v>2249</v>
      </c>
      <c r="G257" s="13">
        <v>1.728</v>
      </c>
      <c r="H257" s="12">
        <v>1</v>
      </c>
      <c r="I257" s="12">
        <v>0</v>
      </c>
      <c r="J257" s="14">
        <f t="shared" si="130"/>
        <v>3886.272</v>
      </c>
      <c r="K257" s="12">
        <v>1</v>
      </c>
      <c r="L257" s="12">
        <v>2.05</v>
      </c>
      <c r="M257" s="12">
        <v>0.94</v>
      </c>
      <c r="N257" s="81">
        <f t="shared" si="131"/>
        <v>2.927</v>
      </c>
      <c r="O257" s="12">
        <v>1.325</v>
      </c>
      <c r="P257" s="9">
        <v>0.5</v>
      </c>
      <c r="Q257" s="82">
        <f t="shared" si="132"/>
        <v>7536.0157704</v>
      </c>
      <c r="X257" s="12">
        <v>2536</v>
      </c>
      <c r="Y257" s="13">
        <v>1.728</v>
      </c>
      <c r="Z257" s="12">
        <v>1</v>
      </c>
      <c r="AA257" s="12">
        <v>0</v>
      </c>
      <c r="AB257" s="14">
        <f t="shared" si="133"/>
        <v>4382.208</v>
      </c>
      <c r="AC257" s="12">
        <v>1</v>
      </c>
      <c r="AD257" s="12">
        <v>2.09</v>
      </c>
      <c r="AE257" s="12">
        <v>0.95</v>
      </c>
      <c r="AF257" s="81">
        <f t="shared" si="134"/>
        <v>2.9855</v>
      </c>
      <c r="AG257" s="12">
        <v>1.325</v>
      </c>
      <c r="AH257" s="9">
        <v>0.5</v>
      </c>
      <c r="AI257" s="82">
        <f t="shared" si="135"/>
        <v>8667.5418144</v>
      </c>
    </row>
    <row r="258" s="1" customFormat="1" customHeight="1" spans="6:35">
      <c r="F258" s="12">
        <v>2249</v>
      </c>
      <c r="G258" s="13">
        <v>1.728</v>
      </c>
      <c r="H258" s="12">
        <v>1</v>
      </c>
      <c r="I258" s="12">
        <v>0</v>
      </c>
      <c r="J258" s="14">
        <f t="shared" si="130"/>
        <v>3886.272</v>
      </c>
      <c r="K258" s="12">
        <v>1</v>
      </c>
      <c r="L258" s="12">
        <v>2.05</v>
      </c>
      <c r="M258" s="12">
        <v>0.94</v>
      </c>
      <c r="N258" s="81">
        <f t="shared" si="131"/>
        <v>2.927</v>
      </c>
      <c r="O258" s="12">
        <v>1.325</v>
      </c>
      <c r="P258" s="9">
        <v>0.5</v>
      </c>
      <c r="Q258" s="82">
        <f t="shared" si="132"/>
        <v>7536.0157704</v>
      </c>
      <c r="X258" s="12">
        <v>2536</v>
      </c>
      <c r="Y258" s="13">
        <v>1.728</v>
      </c>
      <c r="Z258" s="12">
        <v>1</v>
      </c>
      <c r="AA258" s="12">
        <v>0</v>
      </c>
      <c r="AB258" s="14">
        <f t="shared" si="133"/>
        <v>4382.208</v>
      </c>
      <c r="AC258" s="12">
        <v>1</v>
      </c>
      <c r="AD258" s="12">
        <v>2.09</v>
      </c>
      <c r="AE258" s="12">
        <v>0.95</v>
      </c>
      <c r="AF258" s="81">
        <f t="shared" si="134"/>
        <v>2.9855</v>
      </c>
      <c r="AG258" s="12">
        <v>1.325</v>
      </c>
      <c r="AH258" s="9">
        <v>0.5</v>
      </c>
      <c r="AI258" s="82">
        <f t="shared" si="135"/>
        <v>8667.5418144</v>
      </c>
    </row>
    <row r="259" s="1" customFormat="1" customHeight="1" spans="6:35">
      <c r="F259" s="12">
        <v>2249</v>
      </c>
      <c r="G259" s="13">
        <v>1.728</v>
      </c>
      <c r="H259" s="12">
        <v>1</v>
      </c>
      <c r="I259" s="12">
        <v>0</v>
      </c>
      <c r="J259" s="14">
        <f t="shared" si="130"/>
        <v>3886.272</v>
      </c>
      <c r="K259" s="12">
        <v>1</v>
      </c>
      <c r="L259" s="12">
        <v>2.05</v>
      </c>
      <c r="M259" s="12">
        <v>0.94</v>
      </c>
      <c r="N259" s="81">
        <f t="shared" si="131"/>
        <v>2.927</v>
      </c>
      <c r="O259" s="12">
        <v>1.325</v>
      </c>
      <c r="P259" s="9">
        <v>0.5</v>
      </c>
      <c r="Q259" s="82">
        <f t="shared" si="132"/>
        <v>7536.0157704</v>
      </c>
      <c r="X259" s="12">
        <v>2536</v>
      </c>
      <c r="Y259" s="13">
        <v>1.728</v>
      </c>
      <c r="Z259" s="12">
        <v>1</v>
      </c>
      <c r="AA259" s="12">
        <v>0</v>
      </c>
      <c r="AB259" s="14">
        <f t="shared" si="133"/>
        <v>4382.208</v>
      </c>
      <c r="AC259" s="12">
        <v>1</v>
      </c>
      <c r="AD259" s="12">
        <v>2.09</v>
      </c>
      <c r="AE259" s="12">
        <v>0.95</v>
      </c>
      <c r="AF259" s="81">
        <f t="shared" si="134"/>
        <v>2.9855</v>
      </c>
      <c r="AG259" s="12">
        <v>1.325</v>
      </c>
      <c r="AH259" s="9">
        <v>0.5</v>
      </c>
      <c r="AI259" s="82">
        <f t="shared" si="135"/>
        <v>8667.5418144</v>
      </c>
    </row>
    <row r="260" s="1" customFormat="1" customHeight="1" spans="6:35">
      <c r="F260" s="12">
        <v>2249</v>
      </c>
      <c r="G260" s="13">
        <v>1.728</v>
      </c>
      <c r="H260" s="12">
        <v>1</v>
      </c>
      <c r="I260" s="12">
        <v>0</v>
      </c>
      <c r="J260" s="14">
        <f t="shared" si="130"/>
        <v>3886.272</v>
      </c>
      <c r="K260" s="12">
        <v>1</v>
      </c>
      <c r="L260" s="12">
        <v>2.05</v>
      </c>
      <c r="M260" s="12">
        <v>0.94</v>
      </c>
      <c r="N260" s="81">
        <f t="shared" si="131"/>
        <v>2.927</v>
      </c>
      <c r="O260" s="12">
        <v>1.325</v>
      </c>
      <c r="P260" s="9">
        <v>0.5</v>
      </c>
      <c r="Q260" s="82">
        <f t="shared" si="132"/>
        <v>7536.0157704</v>
      </c>
      <c r="X260" s="12">
        <v>2536</v>
      </c>
      <c r="Y260" s="13">
        <v>1.728</v>
      </c>
      <c r="Z260" s="12">
        <v>1</v>
      </c>
      <c r="AA260" s="12">
        <v>0</v>
      </c>
      <c r="AB260" s="14">
        <f t="shared" si="133"/>
        <v>4382.208</v>
      </c>
      <c r="AC260" s="12">
        <v>1</v>
      </c>
      <c r="AD260" s="12">
        <v>2.09</v>
      </c>
      <c r="AE260" s="12">
        <v>0.95</v>
      </c>
      <c r="AF260" s="81">
        <f t="shared" si="134"/>
        <v>2.9855</v>
      </c>
      <c r="AG260" s="12">
        <v>1.325</v>
      </c>
      <c r="AH260" s="9">
        <v>0.5</v>
      </c>
      <c r="AI260" s="82">
        <f t="shared" si="135"/>
        <v>8667.5418144</v>
      </c>
    </row>
    <row r="261" s="1" customFormat="1" customHeight="1" spans="6:35">
      <c r="F261" s="12">
        <v>2249</v>
      </c>
      <c r="G261" s="13">
        <v>1.728</v>
      </c>
      <c r="H261" s="12">
        <v>1</v>
      </c>
      <c r="I261" s="12">
        <v>0</v>
      </c>
      <c r="J261" s="14">
        <f t="shared" si="130"/>
        <v>3886.272</v>
      </c>
      <c r="K261" s="12">
        <v>1</v>
      </c>
      <c r="L261" s="12">
        <v>2.05</v>
      </c>
      <c r="M261" s="12">
        <v>0.94</v>
      </c>
      <c r="N261" s="81">
        <f t="shared" si="131"/>
        <v>2.927</v>
      </c>
      <c r="O261" s="12">
        <v>1.325</v>
      </c>
      <c r="P261" s="9">
        <v>0.5</v>
      </c>
      <c r="Q261" s="82">
        <f t="shared" si="132"/>
        <v>7536.0157704</v>
      </c>
      <c r="X261" s="12">
        <v>2536</v>
      </c>
      <c r="Y261" s="13">
        <v>1.728</v>
      </c>
      <c r="Z261" s="12">
        <v>1</v>
      </c>
      <c r="AA261" s="12">
        <v>0</v>
      </c>
      <c r="AB261" s="14">
        <f t="shared" si="133"/>
        <v>4382.208</v>
      </c>
      <c r="AC261" s="12">
        <v>1</v>
      </c>
      <c r="AD261" s="12">
        <v>2.09</v>
      </c>
      <c r="AE261" s="12">
        <v>0.95</v>
      </c>
      <c r="AF261" s="81">
        <f t="shared" si="134"/>
        <v>2.9855</v>
      </c>
      <c r="AG261" s="12">
        <v>1.325</v>
      </c>
      <c r="AH261" s="9">
        <v>0.5</v>
      </c>
      <c r="AI261" s="82">
        <f t="shared" si="135"/>
        <v>8667.5418144</v>
      </c>
    </row>
    <row r="262" s="1" customFormat="1" customHeight="1" spans="6:35">
      <c r="F262" s="12">
        <v>2249</v>
      </c>
      <c r="G262" s="13">
        <v>1.728</v>
      </c>
      <c r="H262" s="12">
        <v>1</v>
      </c>
      <c r="I262" s="12">
        <v>0</v>
      </c>
      <c r="J262" s="14">
        <f t="shared" si="130"/>
        <v>3886.272</v>
      </c>
      <c r="K262" s="12">
        <v>1</v>
      </c>
      <c r="L262" s="12">
        <v>2.05</v>
      </c>
      <c r="M262" s="12">
        <v>0.94</v>
      </c>
      <c r="N262" s="81">
        <f t="shared" si="131"/>
        <v>2.927</v>
      </c>
      <c r="O262" s="12">
        <v>1.325</v>
      </c>
      <c r="P262" s="9">
        <v>0.5</v>
      </c>
      <c r="Q262" s="82">
        <f t="shared" si="132"/>
        <v>7536.0157704</v>
      </c>
      <c r="X262" s="12">
        <v>2536</v>
      </c>
      <c r="Y262" s="13">
        <v>1.728</v>
      </c>
      <c r="Z262" s="12">
        <v>1</v>
      </c>
      <c r="AA262" s="12">
        <v>0</v>
      </c>
      <c r="AB262" s="14">
        <f t="shared" si="133"/>
        <v>4382.208</v>
      </c>
      <c r="AC262" s="12">
        <v>1</v>
      </c>
      <c r="AD262" s="12">
        <v>2.09</v>
      </c>
      <c r="AE262" s="12">
        <v>0.95</v>
      </c>
      <c r="AF262" s="81">
        <f t="shared" si="134"/>
        <v>2.9855</v>
      </c>
      <c r="AG262" s="12">
        <v>1.325</v>
      </c>
      <c r="AH262" s="9">
        <v>0.5</v>
      </c>
      <c r="AI262" s="82">
        <f t="shared" si="135"/>
        <v>8667.5418144</v>
      </c>
    </row>
    <row r="263" s="1" customFormat="1" customHeight="1" spans="6:35">
      <c r="F263" s="12">
        <v>2249</v>
      </c>
      <c r="G263" s="13">
        <v>1.728</v>
      </c>
      <c r="H263" s="12">
        <v>1</v>
      </c>
      <c r="I263" s="12">
        <v>0</v>
      </c>
      <c r="J263" s="14">
        <f t="shared" si="130"/>
        <v>3886.272</v>
      </c>
      <c r="K263" s="12">
        <v>1</v>
      </c>
      <c r="L263" s="12">
        <v>2.05</v>
      </c>
      <c r="M263" s="12">
        <v>0.94</v>
      </c>
      <c r="N263" s="81">
        <f t="shared" si="131"/>
        <v>2.927</v>
      </c>
      <c r="O263" s="12">
        <v>1.325</v>
      </c>
      <c r="P263" s="9">
        <v>0.5</v>
      </c>
      <c r="Q263" s="82">
        <f t="shared" si="132"/>
        <v>7536.0157704</v>
      </c>
      <c r="X263" s="12">
        <v>2536</v>
      </c>
      <c r="Y263" s="13">
        <v>1.728</v>
      </c>
      <c r="Z263" s="12">
        <v>1</v>
      </c>
      <c r="AA263" s="12">
        <v>0</v>
      </c>
      <c r="AB263" s="14">
        <f t="shared" si="133"/>
        <v>4382.208</v>
      </c>
      <c r="AC263" s="12">
        <v>1</v>
      </c>
      <c r="AD263" s="12">
        <v>2.09</v>
      </c>
      <c r="AE263" s="12">
        <v>0.95</v>
      </c>
      <c r="AF263" s="81">
        <f t="shared" si="134"/>
        <v>2.9855</v>
      </c>
      <c r="AG263" s="12">
        <v>1.325</v>
      </c>
      <c r="AH263" s="9">
        <v>0.5</v>
      </c>
      <c r="AI263" s="82">
        <f t="shared" si="135"/>
        <v>8667.5418144</v>
      </c>
    </row>
    <row r="264" s="1" customFormat="1" customHeight="1" spans="6:35">
      <c r="F264" s="12">
        <v>2249</v>
      </c>
      <c r="G264" s="13">
        <v>1.728</v>
      </c>
      <c r="H264" s="12">
        <v>1</v>
      </c>
      <c r="I264" s="12">
        <v>0</v>
      </c>
      <c r="J264" s="14">
        <f t="shared" si="130"/>
        <v>3886.272</v>
      </c>
      <c r="K264" s="12">
        <v>1</v>
      </c>
      <c r="L264" s="12">
        <v>2.05</v>
      </c>
      <c r="M264" s="12">
        <v>0.94</v>
      </c>
      <c r="N264" s="81">
        <f t="shared" si="131"/>
        <v>2.927</v>
      </c>
      <c r="O264" s="12">
        <v>1.325</v>
      </c>
      <c r="P264" s="9">
        <v>0.5</v>
      </c>
      <c r="Q264" s="82">
        <f t="shared" si="132"/>
        <v>7536.0157704</v>
      </c>
      <c r="X264" s="12">
        <v>2536</v>
      </c>
      <c r="Y264" s="13">
        <v>1.728</v>
      </c>
      <c r="Z264" s="12">
        <v>1</v>
      </c>
      <c r="AA264" s="12">
        <v>0</v>
      </c>
      <c r="AB264" s="14">
        <f t="shared" si="133"/>
        <v>4382.208</v>
      </c>
      <c r="AC264" s="12">
        <v>1</v>
      </c>
      <c r="AD264" s="12">
        <v>2.09</v>
      </c>
      <c r="AE264" s="12">
        <v>0.95</v>
      </c>
      <c r="AF264" s="81">
        <f t="shared" si="134"/>
        <v>2.9855</v>
      </c>
      <c r="AG264" s="12">
        <v>1.325</v>
      </c>
      <c r="AH264" s="9">
        <v>0.5</v>
      </c>
      <c r="AI264" s="82">
        <f t="shared" si="135"/>
        <v>8667.5418144</v>
      </c>
    </row>
    <row r="265" s="1" customFormat="1" customHeight="1" spans="6:35">
      <c r="F265" s="12">
        <v>2249</v>
      </c>
      <c r="G265" s="13">
        <v>1.55</v>
      </c>
      <c r="H265" s="12">
        <v>1</v>
      </c>
      <c r="I265" s="12">
        <v>0</v>
      </c>
      <c r="J265" s="14">
        <f t="shared" si="130"/>
        <v>3485.95</v>
      </c>
      <c r="K265" s="12">
        <v>1</v>
      </c>
      <c r="L265" s="12">
        <v>2.05</v>
      </c>
      <c r="M265" s="12">
        <v>0.94</v>
      </c>
      <c r="N265" s="81">
        <f t="shared" si="131"/>
        <v>2.927</v>
      </c>
      <c r="O265" s="12">
        <v>1.325</v>
      </c>
      <c r="P265" s="9">
        <v>0.5</v>
      </c>
      <c r="Q265" s="82">
        <f t="shared" si="132"/>
        <v>6759.736368125</v>
      </c>
      <c r="X265" s="12">
        <v>2536</v>
      </c>
      <c r="Y265" s="13">
        <v>1.55</v>
      </c>
      <c r="Z265" s="12">
        <v>1</v>
      </c>
      <c r="AA265" s="12">
        <v>0</v>
      </c>
      <c r="AB265" s="14">
        <f t="shared" si="133"/>
        <v>3930.8</v>
      </c>
      <c r="AC265" s="12">
        <v>1</v>
      </c>
      <c r="AD265" s="12">
        <v>2.09</v>
      </c>
      <c r="AE265" s="12">
        <v>0.95</v>
      </c>
      <c r="AF265" s="81">
        <f t="shared" si="134"/>
        <v>2.9855</v>
      </c>
      <c r="AG265" s="12">
        <v>1.325</v>
      </c>
      <c r="AH265" s="9">
        <v>0.5</v>
      </c>
      <c r="AI265" s="82">
        <f t="shared" si="135"/>
        <v>7774.7047525</v>
      </c>
    </row>
    <row r="266" s="1" customFormat="1" customHeight="1" spans="6:35">
      <c r="F266" s="12">
        <v>2249</v>
      </c>
      <c r="G266" s="13">
        <v>12.18</v>
      </c>
      <c r="H266" s="12">
        <v>1</v>
      </c>
      <c r="I266" s="12">
        <v>0</v>
      </c>
      <c r="J266" s="14">
        <f t="shared" si="130"/>
        <v>27392.82</v>
      </c>
      <c r="K266" s="12">
        <v>1</v>
      </c>
      <c r="L266" s="12">
        <v>2.05</v>
      </c>
      <c r="M266" s="12">
        <v>0.94</v>
      </c>
      <c r="N266" s="81">
        <f t="shared" si="131"/>
        <v>2.927</v>
      </c>
      <c r="O266" s="12">
        <v>1.325</v>
      </c>
      <c r="P266" s="9">
        <v>0.5</v>
      </c>
      <c r="Q266" s="82">
        <f t="shared" si="132"/>
        <v>53118.44449275</v>
      </c>
      <c r="X266" s="12">
        <v>2536</v>
      </c>
      <c r="Y266" s="13">
        <v>12.18</v>
      </c>
      <c r="Z266" s="12">
        <v>1</v>
      </c>
      <c r="AA266" s="12">
        <v>0</v>
      </c>
      <c r="AB266" s="14">
        <f t="shared" si="133"/>
        <v>30888.48</v>
      </c>
      <c r="AC266" s="12">
        <v>1</v>
      </c>
      <c r="AD266" s="12">
        <v>2.09</v>
      </c>
      <c r="AE266" s="12">
        <v>0.95</v>
      </c>
      <c r="AF266" s="81">
        <f t="shared" si="134"/>
        <v>2.9855</v>
      </c>
      <c r="AG266" s="12">
        <v>1.325</v>
      </c>
      <c r="AH266" s="9">
        <v>0.5</v>
      </c>
      <c r="AI266" s="82">
        <f t="shared" si="135"/>
        <v>61094.131539</v>
      </c>
    </row>
    <row r="267" s="1" customFormat="1" customHeight="1" spans="6:35">
      <c r="F267" s="83" t="s">
        <v>24</v>
      </c>
      <c r="G267" s="84"/>
      <c r="H267" s="84"/>
      <c r="I267" s="84"/>
      <c r="J267" s="84"/>
      <c r="K267" s="84"/>
      <c r="L267" s="84"/>
      <c r="M267" s="85">
        <f>SUM(Q256:Q266)</f>
        <v>127702.322794475</v>
      </c>
      <c r="N267" s="85"/>
      <c r="O267" s="85"/>
      <c r="P267" s="85"/>
      <c r="Q267" s="85"/>
      <c r="X267" s="83" t="s">
        <v>24</v>
      </c>
      <c r="Y267" s="84"/>
      <c r="Z267" s="84"/>
      <c r="AA267" s="84"/>
      <c r="AB267" s="84"/>
      <c r="AC267" s="84"/>
      <c r="AD267" s="84"/>
      <c r="AE267" s="85">
        <f>SUM(AI256:AI266)</f>
        <v>146876.7126211</v>
      </c>
      <c r="AF267" s="85"/>
      <c r="AG267" s="85"/>
      <c r="AH267" s="85"/>
      <c r="AI267" s="85"/>
    </row>
    <row r="268" s="1" customFormat="1" customHeight="1" spans="6:35">
      <c r="F268" s="84"/>
      <c r="G268" s="84"/>
      <c r="H268" s="84"/>
      <c r="I268" s="84"/>
      <c r="J268" s="84"/>
      <c r="K268" s="84"/>
      <c r="L268" s="84"/>
      <c r="M268" s="85"/>
      <c r="N268" s="85"/>
      <c r="O268" s="85"/>
      <c r="P268" s="85"/>
      <c r="Q268" s="85"/>
      <c r="X268" s="84"/>
      <c r="Y268" s="84"/>
      <c r="Z268" s="84"/>
      <c r="AA268" s="84"/>
      <c r="AB268" s="84"/>
      <c r="AC268" s="84"/>
      <c r="AD268" s="84"/>
      <c r="AE268" s="85"/>
      <c r="AF268" s="85"/>
      <c r="AG268" s="85"/>
      <c r="AH268" s="85"/>
      <c r="AI268" s="85"/>
    </row>
    <row r="269" s="1" customFormat="1" customHeight="1" spans="6:35">
      <c r="F269" s="84"/>
      <c r="G269" s="84"/>
      <c r="H269" s="84"/>
      <c r="I269" s="84"/>
      <c r="J269" s="84"/>
      <c r="K269" s="84"/>
      <c r="L269" s="84"/>
      <c r="M269" s="85"/>
      <c r="N269" s="85"/>
      <c r="O269" s="85"/>
      <c r="P269" s="85"/>
      <c r="Q269" s="85"/>
      <c r="X269" s="84"/>
      <c r="Y269" s="84"/>
      <c r="Z269" s="84"/>
      <c r="AA269" s="84"/>
      <c r="AB269" s="84"/>
      <c r="AC269" s="84"/>
      <c r="AD269" s="84"/>
      <c r="AE269" s="85"/>
      <c r="AF269" s="85"/>
      <c r="AG269" s="85"/>
      <c r="AH269" s="85"/>
      <c r="AI269" s="85"/>
    </row>
    <row r="270" s="1" customFormat="1" customHeight="1" spans="6:35">
      <c r="F270" s="78" t="s">
        <v>23</v>
      </c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X270" s="78" t="s">
        <v>23</v>
      </c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="1" customFormat="1" customHeight="1" spans="6:35">
      <c r="F271" s="14" t="s">
        <v>3</v>
      </c>
      <c r="G271" s="14"/>
      <c r="H271" s="14"/>
      <c r="I271" s="14"/>
      <c r="J271" s="14"/>
      <c r="K271" s="8" t="s">
        <v>31</v>
      </c>
      <c r="L271" s="8"/>
      <c r="M271" s="8"/>
      <c r="N271" s="8"/>
      <c r="O271" s="9" t="s">
        <v>32</v>
      </c>
      <c r="P271" s="9"/>
      <c r="Q271" s="80" t="s">
        <v>7</v>
      </c>
      <c r="X271" s="14" t="s">
        <v>3</v>
      </c>
      <c r="Y271" s="14"/>
      <c r="Z271" s="14"/>
      <c r="AA271" s="14"/>
      <c r="AB271" s="14"/>
      <c r="AC271" s="8" t="s">
        <v>31</v>
      </c>
      <c r="AD271" s="8"/>
      <c r="AE271" s="8"/>
      <c r="AF271" s="8"/>
      <c r="AG271" s="9" t="s">
        <v>32</v>
      </c>
      <c r="AH271" s="9"/>
      <c r="AI271" s="80" t="s">
        <v>7</v>
      </c>
    </row>
    <row r="272" s="1" customFormat="1" customHeight="1" spans="6:35">
      <c r="F272" s="14" t="s">
        <v>34</v>
      </c>
      <c r="G272" s="14" t="s">
        <v>35</v>
      </c>
      <c r="H272" s="14" t="s">
        <v>36</v>
      </c>
      <c r="I272" s="14" t="s">
        <v>37</v>
      </c>
      <c r="J272" s="14" t="s">
        <v>3</v>
      </c>
      <c r="K272" s="8" t="s">
        <v>38</v>
      </c>
      <c r="L272" s="8" t="s">
        <v>20</v>
      </c>
      <c r="M272" s="8" t="s">
        <v>19</v>
      </c>
      <c r="N272" s="81" t="s">
        <v>21</v>
      </c>
      <c r="O272" s="9" t="s">
        <v>40</v>
      </c>
      <c r="P272" s="9" t="s">
        <v>41</v>
      </c>
      <c r="Q272" s="80"/>
      <c r="X272" s="14" t="s">
        <v>34</v>
      </c>
      <c r="Y272" s="14" t="s">
        <v>35</v>
      </c>
      <c r="Z272" s="14" t="s">
        <v>36</v>
      </c>
      <c r="AA272" s="14" t="s">
        <v>37</v>
      </c>
      <c r="AB272" s="14" t="s">
        <v>3</v>
      </c>
      <c r="AC272" s="8" t="s">
        <v>38</v>
      </c>
      <c r="AD272" s="8" t="s">
        <v>20</v>
      </c>
      <c r="AE272" s="8" t="s">
        <v>19</v>
      </c>
      <c r="AF272" s="81" t="s">
        <v>21</v>
      </c>
      <c r="AG272" s="9" t="s">
        <v>40</v>
      </c>
      <c r="AH272" s="9" t="s">
        <v>41</v>
      </c>
      <c r="AI272" s="80"/>
    </row>
    <row r="273" s="1" customFormat="1" customHeight="1" spans="1:35">
      <c r="F273" s="12">
        <v>38314</v>
      </c>
      <c r="G273" s="13">
        <v>0.168</v>
      </c>
      <c r="H273" s="12">
        <v>1</v>
      </c>
      <c r="I273" s="12">
        <v>0</v>
      </c>
      <c r="J273" s="14">
        <f t="shared" ref="J273:J282" si="136">F273*G273*H273+I273</f>
        <v>6436.752</v>
      </c>
      <c r="K273" s="12">
        <v>1</v>
      </c>
      <c r="L273" s="12">
        <v>2.47</v>
      </c>
      <c r="M273" s="12">
        <v>0.96</v>
      </c>
      <c r="N273" s="81">
        <f t="shared" ref="N273:N282" si="137">L273*M273+1</f>
        <v>3.3712</v>
      </c>
      <c r="O273" s="12">
        <v>0.9</v>
      </c>
      <c r="P273" s="9">
        <v>0.5</v>
      </c>
      <c r="Q273" s="82">
        <f t="shared" ref="Q273:Q282" si="138">J273*K273*N273*O273*P273</f>
        <v>9764.81025408</v>
      </c>
      <c r="X273" s="12">
        <v>38314</v>
      </c>
      <c r="Y273" s="13">
        <v>0.168</v>
      </c>
      <c r="Z273" s="12">
        <v>1</v>
      </c>
      <c r="AA273" s="12">
        <v>0</v>
      </c>
      <c r="AB273" s="14">
        <f t="shared" ref="AB273:AB282" si="139">X273*Y273*Z273+AA273</f>
        <v>6436.752</v>
      </c>
      <c r="AC273" s="12">
        <v>1</v>
      </c>
      <c r="AD273" s="12">
        <v>2.47</v>
      </c>
      <c r="AE273" s="12">
        <v>0.96</v>
      </c>
      <c r="AF273" s="81">
        <f t="shared" ref="AF273:AF282" si="140">AD273*AE273+1</f>
        <v>3.3712</v>
      </c>
      <c r="AG273" s="12">
        <v>0.9</v>
      </c>
      <c r="AH273" s="9">
        <v>0.5</v>
      </c>
      <c r="AI273" s="82">
        <f t="shared" ref="AI273:AI282" si="141">AB273*AC273*AF273*AG273*AH273</f>
        <v>9764.81025408</v>
      </c>
    </row>
    <row r="274" s="1" customFormat="1" customHeight="1" spans="1:35">
      <c r="F274" s="12">
        <v>38314</v>
      </c>
      <c r="G274" s="13">
        <v>0.168</v>
      </c>
      <c r="H274" s="12">
        <v>1</v>
      </c>
      <c r="I274" s="12">
        <v>0</v>
      </c>
      <c r="J274" s="14">
        <f t="shared" si="136"/>
        <v>6436.752</v>
      </c>
      <c r="K274" s="12">
        <v>1</v>
      </c>
      <c r="L274" s="12">
        <v>2.47</v>
      </c>
      <c r="M274" s="12">
        <v>0.96</v>
      </c>
      <c r="N274" s="81">
        <f t="shared" si="137"/>
        <v>3.3712</v>
      </c>
      <c r="O274" s="12">
        <v>0.9</v>
      </c>
      <c r="P274" s="9">
        <v>0.5</v>
      </c>
      <c r="Q274" s="82">
        <f t="shared" si="138"/>
        <v>9764.81025408</v>
      </c>
      <c r="X274" s="12">
        <v>38314</v>
      </c>
      <c r="Y274" s="13">
        <v>0.168</v>
      </c>
      <c r="Z274" s="12">
        <v>1</v>
      </c>
      <c r="AA274" s="12">
        <v>0</v>
      </c>
      <c r="AB274" s="14">
        <f t="shared" si="139"/>
        <v>6436.752</v>
      </c>
      <c r="AC274" s="12">
        <v>1</v>
      </c>
      <c r="AD274" s="12">
        <v>2.47</v>
      </c>
      <c r="AE274" s="12">
        <v>0.96</v>
      </c>
      <c r="AF274" s="81">
        <f t="shared" si="140"/>
        <v>3.3712</v>
      </c>
      <c r="AG274" s="12">
        <v>0.9</v>
      </c>
      <c r="AH274" s="9">
        <v>0.5</v>
      </c>
      <c r="AI274" s="82">
        <f t="shared" si="141"/>
        <v>9764.81025408</v>
      </c>
    </row>
    <row r="275" s="1" customFormat="1" customHeight="1" spans="1:35">
      <c r="F275" s="12">
        <v>38314</v>
      </c>
      <c r="G275" s="13">
        <v>0.168</v>
      </c>
      <c r="H275" s="12">
        <v>1</v>
      </c>
      <c r="I275" s="12">
        <v>0</v>
      </c>
      <c r="J275" s="14">
        <f t="shared" si="136"/>
        <v>6436.752</v>
      </c>
      <c r="K275" s="12">
        <v>1</v>
      </c>
      <c r="L275" s="12">
        <v>2.47</v>
      </c>
      <c r="M275" s="12">
        <v>0.96</v>
      </c>
      <c r="N275" s="81">
        <f t="shared" si="137"/>
        <v>3.3712</v>
      </c>
      <c r="O275" s="12">
        <v>0.9</v>
      </c>
      <c r="P275" s="9">
        <v>0.5</v>
      </c>
      <c r="Q275" s="82">
        <f t="shared" si="138"/>
        <v>9764.81025408</v>
      </c>
      <c r="X275" s="12">
        <v>38314</v>
      </c>
      <c r="Y275" s="13">
        <v>0.168</v>
      </c>
      <c r="Z275" s="12">
        <v>1</v>
      </c>
      <c r="AA275" s="12">
        <v>0</v>
      </c>
      <c r="AB275" s="14">
        <f t="shared" si="139"/>
        <v>6436.752</v>
      </c>
      <c r="AC275" s="12">
        <v>1</v>
      </c>
      <c r="AD275" s="12">
        <v>2.47</v>
      </c>
      <c r="AE275" s="12">
        <v>0.96</v>
      </c>
      <c r="AF275" s="81">
        <f t="shared" si="140"/>
        <v>3.3712</v>
      </c>
      <c r="AG275" s="12">
        <v>0.9</v>
      </c>
      <c r="AH275" s="9">
        <v>0.5</v>
      </c>
      <c r="AI275" s="82">
        <f t="shared" si="141"/>
        <v>9764.81025408</v>
      </c>
    </row>
    <row r="276" s="1" customFormat="1" customHeight="1" spans="1:35">
      <c r="F276" s="12">
        <v>38314</v>
      </c>
      <c r="G276" s="13">
        <v>0.168</v>
      </c>
      <c r="H276" s="12">
        <v>1</v>
      </c>
      <c r="I276" s="12">
        <v>0</v>
      </c>
      <c r="J276" s="14">
        <f t="shared" si="136"/>
        <v>6436.752</v>
      </c>
      <c r="K276" s="12">
        <v>1</v>
      </c>
      <c r="L276" s="12">
        <v>2.47</v>
      </c>
      <c r="M276" s="12">
        <v>0.96</v>
      </c>
      <c r="N276" s="81">
        <f t="shared" si="137"/>
        <v>3.3712</v>
      </c>
      <c r="O276" s="12">
        <v>0.9</v>
      </c>
      <c r="P276" s="9">
        <v>0.5</v>
      </c>
      <c r="Q276" s="82">
        <f t="shared" si="138"/>
        <v>9764.81025408</v>
      </c>
      <c r="X276" s="12">
        <v>38314</v>
      </c>
      <c r="Y276" s="13">
        <v>0.168</v>
      </c>
      <c r="Z276" s="12">
        <v>1</v>
      </c>
      <c r="AA276" s="12">
        <v>0</v>
      </c>
      <c r="AB276" s="14">
        <f t="shared" si="139"/>
        <v>6436.752</v>
      </c>
      <c r="AC276" s="12">
        <v>1</v>
      </c>
      <c r="AD276" s="12">
        <v>2.47</v>
      </c>
      <c r="AE276" s="12">
        <v>0.96</v>
      </c>
      <c r="AF276" s="81">
        <f t="shared" si="140"/>
        <v>3.3712</v>
      </c>
      <c r="AG276" s="12">
        <v>0.9</v>
      </c>
      <c r="AH276" s="9">
        <v>0.5</v>
      </c>
      <c r="AI276" s="82">
        <f t="shared" si="141"/>
        <v>9764.81025408</v>
      </c>
    </row>
    <row r="277" s="1" customFormat="1" customHeight="1" spans="1:35">
      <c r="F277" s="12">
        <v>38314</v>
      </c>
      <c r="G277" s="13">
        <v>0.168</v>
      </c>
      <c r="H277" s="12">
        <v>1</v>
      </c>
      <c r="I277" s="12">
        <v>0</v>
      </c>
      <c r="J277" s="14">
        <f t="shared" si="136"/>
        <v>6436.752</v>
      </c>
      <c r="K277" s="12">
        <v>1</v>
      </c>
      <c r="L277" s="12">
        <v>2.47</v>
      </c>
      <c r="M277" s="12">
        <v>0.96</v>
      </c>
      <c r="N277" s="81">
        <f t="shared" si="137"/>
        <v>3.3712</v>
      </c>
      <c r="O277" s="12">
        <v>0.9</v>
      </c>
      <c r="P277" s="9">
        <v>0.5</v>
      </c>
      <c r="Q277" s="82">
        <f t="shared" si="138"/>
        <v>9764.81025408</v>
      </c>
      <c r="X277" s="12">
        <v>38314</v>
      </c>
      <c r="Y277" s="13">
        <v>0.168</v>
      </c>
      <c r="Z277" s="12">
        <v>1</v>
      </c>
      <c r="AA277" s="12">
        <v>0</v>
      </c>
      <c r="AB277" s="14">
        <f t="shared" si="139"/>
        <v>6436.752</v>
      </c>
      <c r="AC277" s="12">
        <v>1</v>
      </c>
      <c r="AD277" s="12">
        <v>2.47</v>
      </c>
      <c r="AE277" s="12">
        <v>0.96</v>
      </c>
      <c r="AF277" s="81">
        <f t="shared" si="140"/>
        <v>3.3712</v>
      </c>
      <c r="AG277" s="12">
        <v>0.9</v>
      </c>
      <c r="AH277" s="9">
        <v>0.5</v>
      </c>
      <c r="AI277" s="82">
        <f t="shared" si="141"/>
        <v>9764.81025408</v>
      </c>
    </row>
    <row r="278" s="1" customFormat="1" customHeight="1" spans="1:35">
      <c r="F278" s="12">
        <v>38314</v>
      </c>
      <c r="G278" s="13">
        <v>0.168</v>
      </c>
      <c r="H278" s="12">
        <v>1</v>
      </c>
      <c r="I278" s="12">
        <v>0</v>
      </c>
      <c r="J278" s="14">
        <f t="shared" si="136"/>
        <v>6436.752</v>
      </c>
      <c r="K278" s="12">
        <v>1</v>
      </c>
      <c r="L278" s="12">
        <v>2.47</v>
      </c>
      <c r="M278" s="12">
        <v>0.96</v>
      </c>
      <c r="N278" s="81">
        <f t="shared" si="137"/>
        <v>3.3712</v>
      </c>
      <c r="O278" s="12">
        <v>0.9</v>
      </c>
      <c r="P278" s="9">
        <v>0.5</v>
      </c>
      <c r="Q278" s="82">
        <f t="shared" si="138"/>
        <v>9764.81025408</v>
      </c>
      <c r="X278" s="12">
        <v>38314</v>
      </c>
      <c r="Y278" s="13">
        <v>0.168</v>
      </c>
      <c r="Z278" s="12">
        <v>1</v>
      </c>
      <c r="AA278" s="12">
        <v>0</v>
      </c>
      <c r="AB278" s="14">
        <f t="shared" si="139"/>
        <v>6436.752</v>
      </c>
      <c r="AC278" s="12">
        <v>1</v>
      </c>
      <c r="AD278" s="12">
        <v>2.47</v>
      </c>
      <c r="AE278" s="12">
        <v>0.96</v>
      </c>
      <c r="AF278" s="81">
        <f t="shared" si="140"/>
        <v>3.3712</v>
      </c>
      <c r="AG278" s="12">
        <v>0.9</v>
      </c>
      <c r="AH278" s="9">
        <v>0.5</v>
      </c>
      <c r="AI278" s="82">
        <f t="shared" si="141"/>
        <v>9764.81025408</v>
      </c>
    </row>
    <row r="279" s="1" customFormat="1" customHeight="1" spans="1:35">
      <c r="F279" s="12">
        <v>38314</v>
      </c>
      <c r="G279" s="13">
        <v>0.168</v>
      </c>
      <c r="H279" s="12">
        <v>1</v>
      </c>
      <c r="I279" s="12">
        <v>0</v>
      </c>
      <c r="J279" s="14">
        <f t="shared" si="136"/>
        <v>6436.752</v>
      </c>
      <c r="K279" s="12">
        <v>1</v>
      </c>
      <c r="L279" s="12">
        <v>2.47</v>
      </c>
      <c r="M279" s="12">
        <v>0.96</v>
      </c>
      <c r="N279" s="81">
        <f t="shared" si="137"/>
        <v>3.3712</v>
      </c>
      <c r="O279" s="12">
        <v>0.9</v>
      </c>
      <c r="P279" s="9">
        <v>0.5</v>
      </c>
      <c r="Q279" s="82">
        <f t="shared" si="138"/>
        <v>9764.81025408</v>
      </c>
      <c r="X279" s="12">
        <v>38314</v>
      </c>
      <c r="Y279" s="13">
        <v>0.168</v>
      </c>
      <c r="Z279" s="12">
        <v>1</v>
      </c>
      <c r="AA279" s="12">
        <v>0</v>
      </c>
      <c r="AB279" s="14">
        <f t="shared" si="139"/>
        <v>6436.752</v>
      </c>
      <c r="AC279" s="12">
        <v>1</v>
      </c>
      <c r="AD279" s="12">
        <v>2.47</v>
      </c>
      <c r="AE279" s="12">
        <v>0.96</v>
      </c>
      <c r="AF279" s="81">
        <f t="shared" si="140"/>
        <v>3.3712</v>
      </c>
      <c r="AG279" s="12">
        <v>0.9</v>
      </c>
      <c r="AH279" s="9">
        <v>0.5</v>
      </c>
      <c r="AI279" s="82">
        <f t="shared" si="141"/>
        <v>9764.81025408</v>
      </c>
    </row>
    <row r="280" s="1" customFormat="1" customHeight="1" spans="1:35">
      <c r="F280" s="12">
        <v>38314</v>
      </c>
      <c r="G280" s="13">
        <v>0.168</v>
      </c>
      <c r="H280" s="12">
        <v>1</v>
      </c>
      <c r="I280" s="12">
        <v>0</v>
      </c>
      <c r="J280" s="14">
        <f t="shared" si="136"/>
        <v>6436.752</v>
      </c>
      <c r="K280" s="12">
        <v>1</v>
      </c>
      <c r="L280" s="12">
        <v>2.47</v>
      </c>
      <c r="M280" s="12">
        <v>0.96</v>
      </c>
      <c r="N280" s="81">
        <f t="shared" si="137"/>
        <v>3.3712</v>
      </c>
      <c r="O280" s="12">
        <v>0.9</v>
      </c>
      <c r="P280" s="9">
        <v>0.5</v>
      </c>
      <c r="Q280" s="82">
        <f t="shared" si="138"/>
        <v>9764.81025408</v>
      </c>
      <c r="X280" s="12">
        <v>38314</v>
      </c>
      <c r="Y280" s="13">
        <v>0.168</v>
      </c>
      <c r="Z280" s="12">
        <v>1</v>
      </c>
      <c r="AA280" s="12">
        <v>0</v>
      </c>
      <c r="AB280" s="14">
        <f t="shared" si="139"/>
        <v>6436.752</v>
      </c>
      <c r="AC280" s="12">
        <v>1</v>
      </c>
      <c r="AD280" s="12">
        <v>2.47</v>
      </c>
      <c r="AE280" s="12">
        <v>0.96</v>
      </c>
      <c r="AF280" s="81">
        <f t="shared" si="140"/>
        <v>3.3712</v>
      </c>
      <c r="AG280" s="12">
        <v>0.9</v>
      </c>
      <c r="AH280" s="9">
        <v>0.5</v>
      </c>
      <c r="AI280" s="82">
        <f t="shared" si="141"/>
        <v>9764.81025408</v>
      </c>
    </row>
    <row r="281" s="1" customFormat="1" customHeight="1" spans="1:35">
      <c r="F281" s="12">
        <v>38314</v>
      </c>
      <c r="G281" s="13">
        <v>0.3</v>
      </c>
      <c r="H281" s="12">
        <v>1</v>
      </c>
      <c r="I281" s="12">
        <v>0</v>
      </c>
      <c r="J281" s="14">
        <f t="shared" si="136"/>
        <v>11494.2</v>
      </c>
      <c r="K281" s="12">
        <v>1</v>
      </c>
      <c r="L281" s="12">
        <v>2.47</v>
      </c>
      <c r="M281" s="12">
        <v>0.96</v>
      </c>
      <c r="N281" s="81">
        <f t="shared" si="137"/>
        <v>3.3712</v>
      </c>
      <c r="O281" s="12">
        <v>0.9</v>
      </c>
      <c r="P281" s="9">
        <v>0.5</v>
      </c>
      <c r="Q281" s="82">
        <f t="shared" si="138"/>
        <v>17437.161168</v>
      </c>
      <c r="X281" s="12">
        <v>38314</v>
      </c>
      <c r="Y281" s="13">
        <v>0.3</v>
      </c>
      <c r="Z281" s="12">
        <v>1</v>
      </c>
      <c r="AA281" s="12">
        <v>0</v>
      </c>
      <c r="AB281" s="14">
        <f t="shared" si="139"/>
        <v>11494.2</v>
      </c>
      <c r="AC281" s="12">
        <v>1</v>
      </c>
      <c r="AD281" s="12">
        <v>2.47</v>
      </c>
      <c r="AE281" s="12">
        <v>0.96</v>
      </c>
      <c r="AF281" s="81">
        <f t="shared" si="140"/>
        <v>3.3712</v>
      </c>
      <c r="AG281" s="12">
        <v>0.9</v>
      </c>
      <c r="AH281" s="9">
        <v>0.5</v>
      </c>
      <c r="AI281" s="82">
        <f t="shared" si="141"/>
        <v>17437.161168</v>
      </c>
    </row>
    <row r="282" s="1" customFormat="1" customHeight="1" spans="1:35">
      <c r="F282" s="12">
        <v>38314</v>
      </c>
      <c r="G282" s="13">
        <v>0.58</v>
      </c>
      <c r="H282" s="12">
        <v>1</v>
      </c>
      <c r="I282" s="12">
        <v>0</v>
      </c>
      <c r="J282" s="14">
        <f t="shared" si="136"/>
        <v>22222.12</v>
      </c>
      <c r="K282" s="12">
        <v>1</v>
      </c>
      <c r="L282" s="12">
        <v>2.47</v>
      </c>
      <c r="M282" s="12">
        <v>0.96</v>
      </c>
      <c r="N282" s="81">
        <f t="shared" si="137"/>
        <v>3.3712</v>
      </c>
      <c r="O282" s="12">
        <v>0.9</v>
      </c>
      <c r="P282" s="9">
        <v>0.5</v>
      </c>
      <c r="Q282" s="82">
        <f t="shared" si="138"/>
        <v>33711.8449248</v>
      </c>
      <c r="X282" s="12">
        <v>38314</v>
      </c>
      <c r="Y282" s="13">
        <v>0.58</v>
      </c>
      <c r="Z282" s="12">
        <v>1</v>
      </c>
      <c r="AA282" s="12">
        <v>0</v>
      </c>
      <c r="AB282" s="14">
        <f t="shared" si="139"/>
        <v>22222.12</v>
      </c>
      <c r="AC282" s="12">
        <v>1</v>
      </c>
      <c r="AD282" s="12">
        <v>2.47</v>
      </c>
      <c r="AE282" s="12">
        <v>0.96</v>
      </c>
      <c r="AF282" s="81">
        <f t="shared" si="140"/>
        <v>3.3712</v>
      </c>
      <c r="AG282" s="12">
        <v>0.9</v>
      </c>
      <c r="AH282" s="9">
        <v>0.5</v>
      </c>
      <c r="AI282" s="82">
        <f t="shared" si="141"/>
        <v>33711.8449248</v>
      </c>
    </row>
    <row r="283" s="1" customFormat="1" customHeight="1" spans="1:35">
      <c r="F283" s="83" t="s">
        <v>23</v>
      </c>
      <c r="G283" s="84"/>
      <c r="H283" s="84"/>
      <c r="I283" s="84"/>
      <c r="J283" s="84"/>
      <c r="K283" s="84"/>
      <c r="L283" s="84"/>
      <c r="M283" s="85">
        <f>SUM(Q273:Q282)</f>
        <v>129267.48812544</v>
      </c>
      <c r="N283" s="85"/>
      <c r="O283" s="85"/>
      <c r="P283" s="85"/>
      <c r="Q283" s="85"/>
      <c r="X283" s="83" t="s">
        <v>23</v>
      </c>
      <c r="Y283" s="84"/>
      <c r="Z283" s="84"/>
      <c r="AA283" s="84"/>
      <c r="AB283" s="84"/>
      <c r="AC283" s="84"/>
      <c r="AD283" s="84"/>
      <c r="AE283" s="85">
        <f>SUM(AI273:AI282)</f>
        <v>129267.48812544</v>
      </c>
      <c r="AF283" s="85"/>
      <c r="AG283" s="85"/>
      <c r="AH283" s="85"/>
      <c r="AI283" s="85"/>
    </row>
    <row r="284" s="1" customFormat="1" customHeight="1" spans="1:35">
      <c r="F284" s="84"/>
      <c r="G284" s="84"/>
      <c r="H284" s="84"/>
      <c r="I284" s="84"/>
      <c r="J284" s="84"/>
      <c r="K284" s="84"/>
      <c r="L284" s="84"/>
      <c r="M284" s="85"/>
      <c r="N284" s="85"/>
      <c r="O284" s="85"/>
      <c r="P284" s="85"/>
      <c r="Q284" s="85"/>
      <c r="X284" s="84"/>
      <c r="Y284" s="84"/>
      <c r="Z284" s="84"/>
      <c r="AA284" s="84"/>
      <c r="AB284" s="84"/>
      <c r="AC284" s="84"/>
      <c r="AD284" s="84"/>
      <c r="AE284" s="85"/>
      <c r="AF284" s="85"/>
      <c r="AG284" s="85"/>
      <c r="AH284" s="85"/>
      <c r="AI284" s="85"/>
    </row>
    <row r="285" s="1" customFormat="1" customHeight="1" spans="1:35">
      <c r="F285" s="84"/>
      <c r="G285" s="84"/>
      <c r="H285" s="84"/>
      <c r="I285" s="84"/>
      <c r="J285" s="84"/>
      <c r="K285" s="84"/>
      <c r="L285" s="84"/>
      <c r="M285" s="85"/>
      <c r="N285" s="85"/>
      <c r="O285" s="85"/>
      <c r="P285" s="85"/>
      <c r="Q285" s="85"/>
      <c r="X285" s="84"/>
      <c r="Y285" s="84"/>
      <c r="Z285" s="84"/>
      <c r="AA285" s="84"/>
      <c r="AB285" s="84"/>
      <c r="AC285" s="84"/>
      <c r="AD285" s="84"/>
      <c r="AE285" s="85"/>
      <c r="AF285" s="85"/>
      <c r="AG285" s="85"/>
      <c r="AH285" s="85"/>
      <c r="AI285" s="85"/>
    </row>
    <row r="287" s="1" customFormat="1" customHeight="1" spans="1:35">
      <c r="A287" s="2" t="s">
        <v>60</v>
      </c>
      <c r="B287" s="2"/>
      <c r="C287" s="2"/>
      <c r="D287" s="2"/>
      <c r="E287" s="3" t="s">
        <v>1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S287" s="2" t="s">
        <v>61</v>
      </c>
      <c r="T287" s="2"/>
      <c r="U287" s="2"/>
      <c r="V287" s="2"/>
      <c r="W287" s="3" t="s">
        <v>1</v>
      </c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="1" customFormat="1" customHeight="1" spans="1:35">
      <c r="A288" s="2"/>
      <c r="B288" s="2"/>
      <c r="C288" s="2"/>
      <c r="D288" s="2"/>
      <c r="E288" s="4" t="s">
        <v>3</v>
      </c>
      <c r="F288" s="5"/>
      <c r="G288" s="5"/>
      <c r="H288" s="6"/>
      <c r="I288" s="7" t="s">
        <v>4</v>
      </c>
      <c r="J288" s="7"/>
      <c r="K288" s="7"/>
      <c r="L288" s="7"/>
      <c r="M288" s="8" t="s">
        <v>5</v>
      </c>
      <c r="N288" s="8"/>
      <c r="O288" s="8"/>
      <c r="P288" s="9" t="s">
        <v>6</v>
      </c>
      <c r="Q288" s="10" t="s">
        <v>7</v>
      </c>
      <c r="S288" s="2"/>
      <c r="T288" s="2"/>
      <c r="U288" s="2"/>
      <c r="V288" s="2"/>
      <c r="W288" s="4" t="s">
        <v>3</v>
      </c>
      <c r="X288" s="5"/>
      <c r="Y288" s="5"/>
      <c r="Z288" s="6"/>
      <c r="AA288" s="7" t="s">
        <v>4</v>
      </c>
      <c r="AB288" s="7"/>
      <c r="AC288" s="7"/>
      <c r="AD288" s="7"/>
      <c r="AE288" s="8" t="s">
        <v>5</v>
      </c>
      <c r="AF288" s="8"/>
      <c r="AG288" s="8"/>
      <c r="AH288" s="9" t="s">
        <v>6</v>
      </c>
      <c r="AI288" s="10" t="s">
        <v>7</v>
      </c>
    </row>
    <row r="289" s="1" customFormat="1" customHeight="1" spans="1:35">
      <c r="A289" s="11" t="s">
        <v>8</v>
      </c>
      <c r="B289" s="11" t="s">
        <v>9</v>
      </c>
      <c r="C289" s="11" t="s">
        <v>10</v>
      </c>
      <c r="D289" s="11" t="s">
        <v>11</v>
      </c>
      <c r="E289" s="12" t="s">
        <v>12</v>
      </c>
      <c r="F289" s="12" t="s">
        <v>13</v>
      </c>
      <c r="G289" s="13" t="s">
        <v>14</v>
      </c>
      <c r="H289" s="14" t="s">
        <v>3</v>
      </c>
      <c r="I289" s="12" t="s">
        <v>58</v>
      </c>
      <c r="J289" s="12" t="s">
        <v>16</v>
      </c>
      <c r="K289" s="12" t="s">
        <v>17</v>
      </c>
      <c r="L289" s="7" t="s">
        <v>18</v>
      </c>
      <c r="M289" s="12" t="s">
        <v>19</v>
      </c>
      <c r="N289" s="12" t="s">
        <v>20</v>
      </c>
      <c r="O289" s="8" t="s">
        <v>21</v>
      </c>
      <c r="P289" s="9" t="s">
        <v>22</v>
      </c>
      <c r="Q289" s="15"/>
      <c r="S289" s="11" t="s">
        <v>8</v>
      </c>
      <c r="T289" s="11" t="s">
        <v>9</v>
      </c>
      <c r="U289" s="11" t="s">
        <v>10</v>
      </c>
      <c r="V289" s="11" t="s">
        <v>11</v>
      </c>
      <c r="W289" s="12" t="s">
        <v>12</v>
      </c>
      <c r="X289" s="12" t="s">
        <v>13</v>
      </c>
      <c r="Y289" s="13" t="s">
        <v>14</v>
      </c>
      <c r="Z289" s="14" t="s">
        <v>3</v>
      </c>
      <c r="AA289" s="12" t="s">
        <v>58</v>
      </c>
      <c r="AB289" s="12" t="s">
        <v>16</v>
      </c>
      <c r="AC289" s="12" t="s">
        <v>17</v>
      </c>
      <c r="AD289" s="7" t="s">
        <v>18</v>
      </c>
      <c r="AE289" s="12" t="s">
        <v>19</v>
      </c>
      <c r="AF289" s="12" t="s">
        <v>20</v>
      </c>
      <c r="AG289" s="8" t="s">
        <v>21</v>
      </c>
      <c r="AH289" s="9" t="s">
        <v>22</v>
      </c>
      <c r="AI289" s="15"/>
    </row>
    <row r="290" s="1" customFormat="1" customHeight="1" spans="1:35">
      <c r="A290" s="16">
        <f>L295</f>
        <v>953164.433949158</v>
      </c>
      <c r="B290" s="16">
        <f>L309</f>
        <v>688888.835738993</v>
      </c>
      <c r="C290" s="16">
        <f>Q346</f>
        <v>973180.062149904</v>
      </c>
      <c r="D290" s="16">
        <v>18</v>
      </c>
      <c r="E290" s="12">
        <v>41841</v>
      </c>
      <c r="F290" s="12">
        <v>0.0847</v>
      </c>
      <c r="G290" s="13">
        <v>1.21</v>
      </c>
      <c r="H290" s="14">
        <f t="shared" ref="H290:H294" si="142">E290*F290*G290</f>
        <v>4288.158567</v>
      </c>
      <c r="I290" s="12">
        <f t="shared" ref="I290:I294" si="143">3*1.015</f>
        <v>3.045</v>
      </c>
      <c r="J290" s="12">
        <v>518</v>
      </c>
      <c r="K290" s="12">
        <v>0.83</v>
      </c>
      <c r="L290" s="17">
        <f t="shared" ref="L290:L294" si="144">1+6*J290/(J290+2000)+K290</f>
        <v>3.06431294678316</v>
      </c>
      <c r="M290" s="12">
        <v>0.99</v>
      </c>
      <c r="N290" s="12">
        <v>3.53</v>
      </c>
      <c r="O290" s="8">
        <f t="shared" ref="O290:O294" si="145">1+M290*N290</f>
        <v>4.4947</v>
      </c>
      <c r="P290" s="9">
        <v>1.325</v>
      </c>
      <c r="Q290" s="18">
        <f t="shared" ref="Q290:Q294" si="146">H290*I290*P290*O290*L290</f>
        <v>238291.108487289</v>
      </c>
      <c r="S290" s="16">
        <f>AD295</f>
        <v>1237807.13682175</v>
      </c>
      <c r="T290" s="16">
        <f>AD309</f>
        <v>990193.114054397</v>
      </c>
      <c r="U290" s="16">
        <f>AI346</f>
        <v>1257276.24145356</v>
      </c>
      <c r="V290" s="16">
        <v>18</v>
      </c>
      <c r="W290" s="12">
        <v>41841</v>
      </c>
      <c r="X290" s="12">
        <v>0.0847</v>
      </c>
      <c r="Y290" s="13">
        <v>1.21</v>
      </c>
      <c r="Z290" s="14">
        <f t="shared" ref="Z290:Z294" si="147">W290*X290*Y290</f>
        <v>4288.158567</v>
      </c>
      <c r="AA290" s="12">
        <f t="shared" ref="AA290:AA294" si="148">3*1.015</f>
        <v>3.045</v>
      </c>
      <c r="AB290" s="12">
        <v>526</v>
      </c>
      <c r="AC290" s="12">
        <v>1.73</v>
      </c>
      <c r="AD290" s="17">
        <f t="shared" ref="AD290:AD294" si="149">1+6*AB290/(AB290+2000)+AC290</f>
        <v>3.97940617577197</v>
      </c>
      <c r="AE290" s="12">
        <v>0.99</v>
      </c>
      <c r="AF290" s="12">
        <v>3.53</v>
      </c>
      <c r="AG290" s="8">
        <f t="shared" ref="AG290:AG294" si="150">1+AE290*AF290</f>
        <v>4.4947</v>
      </c>
      <c r="AH290" s="9">
        <v>1.325</v>
      </c>
      <c r="AI290" s="18">
        <f t="shared" ref="AI290:AI294" si="151">Z290*AA290*AH290*AG290*AD290</f>
        <v>309451.784205437</v>
      </c>
    </row>
    <row r="291" s="1" customFormat="1" customHeight="1" spans="1:35">
      <c r="A291" s="11" t="s">
        <v>23</v>
      </c>
      <c r="B291" s="11" t="s">
        <v>24</v>
      </c>
      <c r="C291" s="11" t="s">
        <v>25</v>
      </c>
      <c r="D291" s="11"/>
      <c r="E291" s="12">
        <v>41841</v>
      </c>
      <c r="F291" s="12">
        <v>0.0847</v>
      </c>
      <c r="G291" s="13">
        <v>1.21</v>
      </c>
      <c r="H291" s="14">
        <f t="shared" si="142"/>
        <v>4288.158567</v>
      </c>
      <c r="I291" s="12">
        <f t="shared" si="143"/>
        <v>3.045</v>
      </c>
      <c r="J291" s="12">
        <v>518</v>
      </c>
      <c r="K291" s="12">
        <v>0.83</v>
      </c>
      <c r="L291" s="17">
        <f t="shared" si="144"/>
        <v>3.06431294678316</v>
      </c>
      <c r="M291" s="12">
        <v>0.99</v>
      </c>
      <c r="N291" s="12">
        <v>3.53</v>
      </c>
      <c r="O291" s="8">
        <f t="shared" si="145"/>
        <v>4.4947</v>
      </c>
      <c r="P291" s="9">
        <v>1.325</v>
      </c>
      <c r="Q291" s="18">
        <f t="shared" si="146"/>
        <v>238291.108487289</v>
      </c>
      <c r="S291" s="11" t="s">
        <v>23</v>
      </c>
      <c r="T291" s="11" t="s">
        <v>24</v>
      </c>
      <c r="U291" s="11" t="s">
        <v>25</v>
      </c>
      <c r="V291" s="11"/>
      <c r="W291" s="12">
        <v>41841</v>
      </c>
      <c r="X291" s="12">
        <v>0.0847</v>
      </c>
      <c r="Y291" s="13">
        <v>1.21</v>
      </c>
      <c r="Z291" s="14">
        <f t="shared" si="147"/>
        <v>4288.158567</v>
      </c>
      <c r="AA291" s="12">
        <f t="shared" si="148"/>
        <v>3.045</v>
      </c>
      <c r="AB291" s="12">
        <v>526</v>
      </c>
      <c r="AC291" s="12">
        <v>1.73</v>
      </c>
      <c r="AD291" s="17">
        <f t="shared" si="149"/>
        <v>3.97940617577197</v>
      </c>
      <c r="AE291" s="12">
        <v>0.99</v>
      </c>
      <c r="AF291" s="12">
        <v>3.53</v>
      </c>
      <c r="AG291" s="8">
        <f t="shared" si="150"/>
        <v>4.4947</v>
      </c>
      <c r="AH291" s="9">
        <v>1.325</v>
      </c>
      <c r="AI291" s="18">
        <f t="shared" si="151"/>
        <v>309451.784205437</v>
      </c>
    </row>
    <row r="292" s="1" customFormat="1" customHeight="1" spans="1:35">
      <c r="A292" s="16">
        <f>M378</f>
        <v>159658.98989184</v>
      </c>
      <c r="B292" s="16">
        <f>M362</f>
        <v>127702.322794475</v>
      </c>
      <c r="C292" s="11">
        <f>H337</f>
        <v>390720.380060273</v>
      </c>
      <c r="D292" s="11"/>
      <c r="E292" s="12">
        <v>41841</v>
      </c>
      <c r="F292" s="12">
        <v>0.0847</v>
      </c>
      <c r="G292" s="13">
        <v>1.21</v>
      </c>
      <c r="H292" s="14">
        <f t="shared" si="142"/>
        <v>4288.158567</v>
      </c>
      <c r="I292" s="12">
        <f t="shared" si="143"/>
        <v>3.045</v>
      </c>
      <c r="J292" s="12">
        <v>518</v>
      </c>
      <c r="K292" s="12">
        <v>0.83</v>
      </c>
      <c r="L292" s="17">
        <f t="shared" si="144"/>
        <v>3.06431294678316</v>
      </c>
      <c r="M292" s="12">
        <v>0.99</v>
      </c>
      <c r="N292" s="12">
        <v>3.53</v>
      </c>
      <c r="O292" s="8">
        <f t="shared" si="145"/>
        <v>4.4947</v>
      </c>
      <c r="P292" s="9">
        <v>1.325</v>
      </c>
      <c r="Q292" s="18">
        <f t="shared" si="146"/>
        <v>238291.108487289</v>
      </c>
      <c r="S292" s="16">
        <f>AE378</f>
        <v>159658.98989184</v>
      </c>
      <c r="T292" s="16">
        <f>AE362</f>
        <v>146876.7126211</v>
      </c>
      <c r="U292" s="11">
        <f>Z337</f>
        <v>390720.380060273</v>
      </c>
      <c r="V292" s="11"/>
      <c r="W292" s="12">
        <v>41841</v>
      </c>
      <c r="X292" s="12">
        <v>0.0847</v>
      </c>
      <c r="Y292" s="13">
        <v>1.21</v>
      </c>
      <c r="Z292" s="14">
        <f t="shared" si="147"/>
        <v>4288.158567</v>
      </c>
      <c r="AA292" s="12">
        <f t="shared" si="148"/>
        <v>3.045</v>
      </c>
      <c r="AB292" s="12">
        <v>526</v>
      </c>
      <c r="AC292" s="12">
        <v>1.73</v>
      </c>
      <c r="AD292" s="17">
        <f t="shared" si="149"/>
        <v>3.97940617577197</v>
      </c>
      <c r="AE292" s="12">
        <v>0.99</v>
      </c>
      <c r="AF292" s="12">
        <v>3.53</v>
      </c>
      <c r="AG292" s="8">
        <f t="shared" si="150"/>
        <v>4.4947</v>
      </c>
      <c r="AH292" s="9">
        <v>1.325</v>
      </c>
      <c r="AI292" s="18">
        <f t="shared" si="151"/>
        <v>309451.784205437</v>
      </c>
    </row>
    <row r="293" s="1" customFormat="1" customHeight="1" spans="1:35">
      <c r="A293" s="19" t="s">
        <v>26</v>
      </c>
      <c r="B293" s="19"/>
      <c r="C293" s="20" t="s">
        <v>27</v>
      </c>
      <c r="D293" s="20"/>
      <c r="E293" s="12">
        <v>41841</v>
      </c>
      <c r="F293" s="12">
        <v>0.0847</v>
      </c>
      <c r="G293" s="13">
        <v>1.21</v>
      </c>
      <c r="H293" s="14">
        <f t="shared" si="142"/>
        <v>4288.158567</v>
      </c>
      <c r="I293" s="12">
        <f t="shared" si="143"/>
        <v>3.045</v>
      </c>
      <c r="J293" s="12">
        <v>518</v>
      </c>
      <c r="K293" s="12">
        <v>0.83</v>
      </c>
      <c r="L293" s="17">
        <f t="shared" si="144"/>
        <v>3.06431294678316</v>
      </c>
      <c r="M293" s="12">
        <v>0.99</v>
      </c>
      <c r="N293" s="12">
        <v>3.53</v>
      </c>
      <c r="O293" s="8">
        <f t="shared" si="145"/>
        <v>4.4947</v>
      </c>
      <c r="P293" s="9">
        <v>1.325</v>
      </c>
      <c r="Q293" s="18">
        <f t="shared" si="146"/>
        <v>238291.108487289</v>
      </c>
      <c r="S293" s="19" t="s">
        <v>26</v>
      </c>
      <c r="T293" s="19"/>
      <c r="U293" s="20" t="s">
        <v>27</v>
      </c>
      <c r="V293" s="20"/>
      <c r="W293" s="12">
        <v>41841</v>
      </c>
      <c r="X293" s="12">
        <v>0.0847</v>
      </c>
      <c r="Y293" s="13">
        <v>1.21</v>
      </c>
      <c r="Z293" s="14">
        <f t="shared" si="147"/>
        <v>4288.158567</v>
      </c>
      <c r="AA293" s="12">
        <f t="shared" si="148"/>
        <v>3.045</v>
      </c>
      <c r="AB293" s="12">
        <v>526</v>
      </c>
      <c r="AC293" s="12">
        <v>1.73</v>
      </c>
      <c r="AD293" s="17">
        <f t="shared" si="149"/>
        <v>3.97940617577197</v>
      </c>
      <c r="AE293" s="12">
        <v>0.99</v>
      </c>
      <c r="AF293" s="12">
        <v>3.53</v>
      </c>
      <c r="AG293" s="8">
        <f t="shared" si="150"/>
        <v>4.4947</v>
      </c>
      <c r="AH293" s="9">
        <v>1.325</v>
      </c>
      <c r="AI293" s="18">
        <f t="shared" si="151"/>
        <v>309451.784205437</v>
      </c>
    </row>
    <row r="294" s="1" customFormat="1" customHeight="1" spans="1:35">
      <c r="A294" s="19"/>
      <c r="B294" s="19"/>
      <c r="C294" s="20"/>
      <c r="D294" s="20"/>
      <c r="E294" s="12">
        <v>41841</v>
      </c>
      <c r="F294" s="12">
        <v>0</v>
      </c>
      <c r="G294" s="13">
        <v>0</v>
      </c>
      <c r="H294" s="14">
        <f t="shared" si="142"/>
        <v>0</v>
      </c>
      <c r="I294" s="12">
        <f t="shared" si="143"/>
        <v>3.045</v>
      </c>
      <c r="J294" s="12">
        <v>518</v>
      </c>
      <c r="K294" s="12">
        <v>0.83</v>
      </c>
      <c r="L294" s="17">
        <f t="shared" si="144"/>
        <v>3.06431294678316</v>
      </c>
      <c r="M294" s="12">
        <v>0.99</v>
      </c>
      <c r="N294" s="12">
        <v>3.53</v>
      </c>
      <c r="O294" s="8">
        <f t="shared" si="145"/>
        <v>4.4947</v>
      </c>
      <c r="P294" s="9">
        <v>1.325</v>
      </c>
      <c r="Q294" s="18">
        <f t="shared" si="146"/>
        <v>0</v>
      </c>
      <c r="S294" s="19"/>
      <c r="T294" s="19"/>
      <c r="U294" s="20"/>
      <c r="V294" s="20"/>
      <c r="W294" s="12">
        <v>41841</v>
      </c>
      <c r="X294" s="12">
        <v>0</v>
      </c>
      <c r="Y294" s="13">
        <v>0</v>
      </c>
      <c r="Z294" s="14">
        <f t="shared" si="147"/>
        <v>0</v>
      </c>
      <c r="AA294" s="12">
        <f t="shared" si="148"/>
        <v>3.045</v>
      </c>
      <c r="AB294" s="12">
        <v>526</v>
      </c>
      <c r="AC294" s="12">
        <v>1.73</v>
      </c>
      <c r="AD294" s="17">
        <f t="shared" si="149"/>
        <v>3.97940617577197</v>
      </c>
      <c r="AE294" s="12">
        <v>0.99</v>
      </c>
      <c r="AF294" s="12">
        <v>3.53</v>
      </c>
      <c r="AG294" s="8">
        <f t="shared" si="150"/>
        <v>4.4947</v>
      </c>
      <c r="AH294" s="9">
        <v>1.325</v>
      </c>
      <c r="AI294" s="18">
        <f t="shared" si="151"/>
        <v>0</v>
      </c>
    </row>
    <row r="295" s="1" customFormat="1" customHeight="1" spans="1:35">
      <c r="A295" s="21">
        <f>A290+B290+C290+A292+B292+C292</f>
        <v>3293315.02458464</v>
      </c>
      <c r="B295" s="21"/>
      <c r="C295" s="22">
        <f>A295/D290</f>
        <v>182961.945810258</v>
      </c>
      <c r="D295" s="22"/>
      <c r="E295" s="23" t="s">
        <v>1</v>
      </c>
      <c r="F295" s="24"/>
      <c r="G295" s="24"/>
      <c r="H295" s="24"/>
      <c r="I295" s="24"/>
      <c r="J295" s="24"/>
      <c r="K295" s="24"/>
      <c r="L295" s="25">
        <f>SUM(Q290:Q294)</f>
        <v>953164.433949158</v>
      </c>
      <c r="M295" s="25"/>
      <c r="N295" s="25"/>
      <c r="O295" s="25"/>
      <c r="P295" s="25"/>
      <c r="Q295" s="25"/>
      <c r="S295" s="21">
        <f>S290+T290+U290+S292+T292+U292</f>
        <v>4182532.57490291</v>
      </c>
      <c r="T295" s="21"/>
      <c r="U295" s="22">
        <f>S295/V290</f>
        <v>232362.92082794</v>
      </c>
      <c r="V295" s="22"/>
      <c r="W295" s="23" t="s">
        <v>1</v>
      </c>
      <c r="X295" s="24"/>
      <c r="Y295" s="24"/>
      <c r="Z295" s="24"/>
      <c r="AA295" s="24"/>
      <c r="AB295" s="24"/>
      <c r="AC295" s="24"/>
      <c r="AD295" s="25">
        <f>SUM(AI290:AI294)</f>
        <v>1237807.13682175</v>
      </c>
      <c r="AE295" s="25"/>
      <c r="AF295" s="25"/>
      <c r="AG295" s="25"/>
      <c r="AH295" s="25"/>
      <c r="AI295" s="25"/>
    </row>
    <row r="296" s="1" customFormat="1" customHeight="1" spans="1:35">
      <c r="A296" s="21"/>
      <c r="B296" s="21"/>
      <c r="C296" s="22"/>
      <c r="D296" s="22"/>
      <c r="E296" s="24"/>
      <c r="F296" s="24"/>
      <c r="G296" s="24"/>
      <c r="H296" s="24"/>
      <c r="I296" s="24"/>
      <c r="J296" s="24"/>
      <c r="K296" s="24"/>
      <c r="L296" s="25"/>
      <c r="M296" s="25"/>
      <c r="N296" s="25"/>
      <c r="O296" s="25"/>
      <c r="P296" s="25"/>
      <c r="Q296" s="25"/>
      <c r="S296" s="21"/>
      <c r="T296" s="21"/>
      <c r="U296" s="22"/>
      <c r="V296" s="22"/>
      <c r="W296" s="24"/>
      <c r="X296" s="24"/>
      <c r="Y296" s="24"/>
      <c r="Z296" s="24"/>
      <c r="AA296" s="24"/>
      <c r="AB296" s="24"/>
      <c r="AC296" s="24"/>
      <c r="AD296" s="25"/>
      <c r="AE296" s="25"/>
      <c r="AF296" s="25"/>
      <c r="AG296" s="25"/>
      <c r="AH296" s="25"/>
      <c r="AI296" s="25"/>
    </row>
    <row r="297" s="1" customFormat="1" customHeight="1" spans="1:35">
      <c r="E297" s="3" t="s">
        <v>28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W297" s="3" t="s">
        <v>28</v>
      </c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="1" customFormat="1" customHeight="1" spans="1:35">
      <c r="E298" s="4" t="s">
        <v>3</v>
      </c>
      <c r="F298" s="5"/>
      <c r="G298" s="5"/>
      <c r="H298" s="6"/>
      <c r="I298" s="7" t="s">
        <v>4</v>
      </c>
      <c r="J298" s="7"/>
      <c r="K298" s="7"/>
      <c r="L298" s="7"/>
      <c r="M298" s="8" t="s">
        <v>5</v>
      </c>
      <c r="N298" s="8"/>
      <c r="O298" s="8"/>
      <c r="P298" s="9" t="s">
        <v>6</v>
      </c>
      <c r="Q298" s="10" t="s">
        <v>7</v>
      </c>
      <c r="W298" s="4" t="s">
        <v>3</v>
      </c>
      <c r="X298" s="5"/>
      <c r="Y298" s="5"/>
      <c r="Z298" s="6"/>
      <c r="AA298" s="7" t="s">
        <v>4</v>
      </c>
      <c r="AB298" s="7"/>
      <c r="AC298" s="7"/>
      <c r="AD298" s="7"/>
      <c r="AE298" s="8" t="s">
        <v>5</v>
      </c>
      <c r="AF298" s="8"/>
      <c r="AG298" s="8"/>
      <c r="AH298" s="9" t="s">
        <v>6</v>
      </c>
      <c r="AI298" s="10" t="s">
        <v>7</v>
      </c>
    </row>
    <row r="299" s="1" customFormat="1" customHeight="1" spans="1:35">
      <c r="E299" s="12" t="s">
        <v>29</v>
      </c>
      <c r="F299" s="12" t="s">
        <v>13</v>
      </c>
      <c r="G299" s="13" t="s">
        <v>14</v>
      </c>
      <c r="H299" s="14" t="s">
        <v>3</v>
      </c>
      <c r="I299" s="12" t="s">
        <v>58</v>
      </c>
      <c r="J299" s="12" t="s">
        <v>16</v>
      </c>
      <c r="K299" s="12" t="s">
        <v>17</v>
      </c>
      <c r="L299" s="7" t="s">
        <v>18</v>
      </c>
      <c r="M299" s="12" t="s">
        <v>19</v>
      </c>
      <c r="N299" s="12" t="s">
        <v>20</v>
      </c>
      <c r="O299" s="8" t="s">
        <v>21</v>
      </c>
      <c r="P299" s="9" t="s">
        <v>22</v>
      </c>
      <c r="Q299" s="15"/>
      <c r="W299" s="12" t="s">
        <v>29</v>
      </c>
      <c r="X299" s="12" t="s">
        <v>13</v>
      </c>
      <c r="Y299" s="13" t="s">
        <v>14</v>
      </c>
      <c r="Z299" s="14" t="s">
        <v>3</v>
      </c>
      <c r="AA299" s="12" t="s">
        <v>58</v>
      </c>
      <c r="AB299" s="12" t="s">
        <v>16</v>
      </c>
      <c r="AC299" s="12" t="s">
        <v>17</v>
      </c>
      <c r="AD299" s="7" t="s">
        <v>18</v>
      </c>
      <c r="AE299" s="12" t="s">
        <v>19</v>
      </c>
      <c r="AF299" s="12" t="s">
        <v>20</v>
      </c>
      <c r="AG299" s="8" t="s">
        <v>21</v>
      </c>
      <c r="AH299" s="9" t="s">
        <v>22</v>
      </c>
      <c r="AI299" s="15"/>
    </row>
    <row r="300" s="1" customFormat="1" customHeight="1" spans="1:35">
      <c r="E300" s="12">
        <v>2249</v>
      </c>
      <c r="F300" s="12">
        <v>0.65</v>
      </c>
      <c r="G300" s="13">
        <v>1.21</v>
      </c>
      <c r="H300" s="14">
        <f t="shared" ref="H300:H308" si="152">E300*F300*G300</f>
        <v>1768.8385</v>
      </c>
      <c r="I300" s="12">
        <f t="shared" ref="I300:I308" si="153">3*1.015</f>
        <v>3.045</v>
      </c>
      <c r="J300" s="12">
        <v>518</v>
      </c>
      <c r="K300" s="12">
        <v>1.43</v>
      </c>
      <c r="L300" s="17">
        <f t="shared" ref="L300:L308" si="154">1+6*J300/(J300+2000)+K300</f>
        <v>3.66431294678316</v>
      </c>
      <c r="M300" s="12">
        <v>0.94</v>
      </c>
      <c r="N300" s="12">
        <v>2.05</v>
      </c>
      <c r="O300" s="8">
        <f t="shared" ref="O300:O308" si="155">1+M300*N300</f>
        <v>2.927</v>
      </c>
      <c r="P300" s="9">
        <v>1.325</v>
      </c>
      <c r="Q300" s="18">
        <f t="shared" ref="Q300:Q308" si="156">H300*I300*P300*O300*L300</f>
        <v>76543.2039709992</v>
      </c>
      <c r="W300" s="12">
        <v>2536</v>
      </c>
      <c r="X300" s="12">
        <v>0.65</v>
      </c>
      <c r="Y300" s="13">
        <v>1.21</v>
      </c>
      <c r="Z300" s="14">
        <f t="shared" ref="Z300:Z308" si="157">W300*X300*Y300</f>
        <v>1994.564</v>
      </c>
      <c r="AA300" s="12">
        <f t="shared" ref="AA300:AA308" si="158">3*1.015</f>
        <v>3.045</v>
      </c>
      <c r="AB300" s="12">
        <v>526</v>
      </c>
      <c r="AC300" s="12">
        <v>2.33</v>
      </c>
      <c r="AD300" s="17">
        <f t="shared" ref="AD300:AD308" si="159">1+6*AB300/(AB300+2000)+AC300</f>
        <v>4.57940617577197</v>
      </c>
      <c r="AE300" s="12">
        <v>0.95</v>
      </c>
      <c r="AF300" s="12">
        <v>2.09</v>
      </c>
      <c r="AG300" s="8">
        <f t="shared" ref="AG300:AG308" si="160">1+AE300*AF300</f>
        <v>2.9855</v>
      </c>
      <c r="AH300" s="9">
        <v>1.325</v>
      </c>
      <c r="AI300" s="18">
        <f t="shared" ref="AI300:AI308" si="161">Z300*AA300*AH300*AG300*AD300</f>
        <v>110021.457117155</v>
      </c>
    </row>
    <row r="301" s="1" customFormat="1" customHeight="1" spans="1:35">
      <c r="E301" s="12">
        <v>2249</v>
      </c>
      <c r="F301" s="12">
        <v>0.65</v>
      </c>
      <c r="G301" s="13">
        <v>1.21</v>
      </c>
      <c r="H301" s="14">
        <f t="shared" si="152"/>
        <v>1768.8385</v>
      </c>
      <c r="I301" s="12">
        <f t="shared" si="153"/>
        <v>3.045</v>
      </c>
      <c r="J301" s="12">
        <v>518</v>
      </c>
      <c r="K301" s="12">
        <v>1.43</v>
      </c>
      <c r="L301" s="17">
        <f t="shared" si="154"/>
        <v>3.66431294678316</v>
      </c>
      <c r="M301" s="12">
        <v>0.94</v>
      </c>
      <c r="N301" s="12">
        <v>2.05</v>
      </c>
      <c r="O301" s="8">
        <f t="shared" si="155"/>
        <v>2.927</v>
      </c>
      <c r="P301" s="9">
        <v>1.325</v>
      </c>
      <c r="Q301" s="18">
        <f t="shared" si="156"/>
        <v>76543.2039709992</v>
      </c>
      <c r="W301" s="12">
        <v>2536</v>
      </c>
      <c r="X301" s="12">
        <v>0.65</v>
      </c>
      <c r="Y301" s="13">
        <v>1.21</v>
      </c>
      <c r="Z301" s="14">
        <f t="shared" si="157"/>
        <v>1994.564</v>
      </c>
      <c r="AA301" s="12">
        <f t="shared" si="158"/>
        <v>3.045</v>
      </c>
      <c r="AB301" s="12">
        <v>526</v>
      </c>
      <c r="AC301" s="12">
        <v>2.33</v>
      </c>
      <c r="AD301" s="17">
        <f t="shared" si="159"/>
        <v>4.57940617577197</v>
      </c>
      <c r="AE301" s="12">
        <v>0.95</v>
      </c>
      <c r="AF301" s="12">
        <v>2.09</v>
      </c>
      <c r="AG301" s="8">
        <f t="shared" si="160"/>
        <v>2.9855</v>
      </c>
      <c r="AH301" s="9">
        <v>1.325</v>
      </c>
      <c r="AI301" s="18">
        <f t="shared" si="161"/>
        <v>110021.457117155</v>
      </c>
    </row>
    <row r="302" s="1" customFormat="1" customHeight="1" spans="1:35">
      <c r="E302" s="12">
        <v>2249</v>
      </c>
      <c r="F302" s="12">
        <v>0.65</v>
      </c>
      <c r="G302" s="13">
        <v>1.21</v>
      </c>
      <c r="H302" s="14">
        <f t="shared" si="152"/>
        <v>1768.8385</v>
      </c>
      <c r="I302" s="12">
        <f t="shared" si="153"/>
        <v>3.045</v>
      </c>
      <c r="J302" s="12">
        <v>518</v>
      </c>
      <c r="K302" s="12">
        <v>1.43</v>
      </c>
      <c r="L302" s="17">
        <f t="shared" si="154"/>
        <v>3.66431294678316</v>
      </c>
      <c r="M302" s="12">
        <v>0.94</v>
      </c>
      <c r="N302" s="12">
        <v>2.05</v>
      </c>
      <c r="O302" s="8">
        <f t="shared" si="155"/>
        <v>2.927</v>
      </c>
      <c r="P302" s="9">
        <v>1.325</v>
      </c>
      <c r="Q302" s="18">
        <f t="shared" si="156"/>
        <v>76543.2039709992</v>
      </c>
      <c r="W302" s="12">
        <v>2536</v>
      </c>
      <c r="X302" s="12">
        <v>0.65</v>
      </c>
      <c r="Y302" s="13">
        <v>1.21</v>
      </c>
      <c r="Z302" s="14">
        <f t="shared" si="157"/>
        <v>1994.564</v>
      </c>
      <c r="AA302" s="12">
        <f t="shared" si="158"/>
        <v>3.045</v>
      </c>
      <c r="AB302" s="12">
        <v>526</v>
      </c>
      <c r="AC302" s="12">
        <v>2.33</v>
      </c>
      <c r="AD302" s="17">
        <f t="shared" si="159"/>
        <v>4.57940617577197</v>
      </c>
      <c r="AE302" s="12">
        <v>0.95</v>
      </c>
      <c r="AF302" s="12">
        <v>2.09</v>
      </c>
      <c r="AG302" s="8">
        <f t="shared" si="160"/>
        <v>2.9855</v>
      </c>
      <c r="AH302" s="9">
        <v>1.325</v>
      </c>
      <c r="AI302" s="18">
        <f t="shared" si="161"/>
        <v>110021.457117155</v>
      </c>
    </row>
    <row r="303" s="1" customFormat="1" customHeight="1" spans="1:35">
      <c r="E303" s="12">
        <v>2249</v>
      </c>
      <c r="F303" s="12">
        <v>0.65</v>
      </c>
      <c r="G303" s="13">
        <v>1.21</v>
      </c>
      <c r="H303" s="14">
        <f t="shared" si="152"/>
        <v>1768.8385</v>
      </c>
      <c r="I303" s="12">
        <f t="shared" si="153"/>
        <v>3.045</v>
      </c>
      <c r="J303" s="12">
        <v>518</v>
      </c>
      <c r="K303" s="12">
        <v>1.43</v>
      </c>
      <c r="L303" s="17">
        <f t="shared" si="154"/>
        <v>3.66431294678316</v>
      </c>
      <c r="M303" s="12">
        <v>0.94</v>
      </c>
      <c r="N303" s="12">
        <v>2.05</v>
      </c>
      <c r="O303" s="8">
        <f t="shared" si="155"/>
        <v>2.927</v>
      </c>
      <c r="P303" s="9">
        <v>1.325</v>
      </c>
      <c r="Q303" s="18">
        <f t="shared" si="156"/>
        <v>76543.2039709992</v>
      </c>
      <c r="W303" s="12">
        <v>2536</v>
      </c>
      <c r="X303" s="12">
        <v>0.65</v>
      </c>
      <c r="Y303" s="13">
        <v>1.21</v>
      </c>
      <c r="Z303" s="14">
        <f t="shared" si="157"/>
        <v>1994.564</v>
      </c>
      <c r="AA303" s="12">
        <f t="shared" si="158"/>
        <v>3.045</v>
      </c>
      <c r="AB303" s="12">
        <v>526</v>
      </c>
      <c r="AC303" s="12">
        <v>2.33</v>
      </c>
      <c r="AD303" s="17">
        <f t="shared" si="159"/>
        <v>4.57940617577197</v>
      </c>
      <c r="AE303" s="12">
        <v>0.95</v>
      </c>
      <c r="AF303" s="12">
        <v>2.09</v>
      </c>
      <c r="AG303" s="8">
        <f t="shared" si="160"/>
        <v>2.9855</v>
      </c>
      <c r="AH303" s="9">
        <v>1.325</v>
      </c>
      <c r="AI303" s="18">
        <f t="shared" si="161"/>
        <v>110021.457117155</v>
      </c>
    </row>
    <row r="304" s="1" customFormat="1" customHeight="1" spans="1:35">
      <c r="E304" s="12">
        <v>2249</v>
      </c>
      <c r="F304" s="12">
        <v>0.65</v>
      </c>
      <c r="G304" s="13">
        <v>1.21</v>
      </c>
      <c r="H304" s="14">
        <f t="shared" si="152"/>
        <v>1768.8385</v>
      </c>
      <c r="I304" s="12">
        <f t="shared" si="153"/>
        <v>3.045</v>
      </c>
      <c r="J304" s="12">
        <v>518</v>
      </c>
      <c r="K304" s="12">
        <v>1.43</v>
      </c>
      <c r="L304" s="17">
        <f t="shared" si="154"/>
        <v>3.66431294678316</v>
      </c>
      <c r="M304" s="12">
        <v>0.94</v>
      </c>
      <c r="N304" s="12">
        <v>2.05</v>
      </c>
      <c r="O304" s="8">
        <f t="shared" si="155"/>
        <v>2.927</v>
      </c>
      <c r="P304" s="9">
        <v>1.325</v>
      </c>
      <c r="Q304" s="18">
        <f t="shared" si="156"/>
        <v>76543.2039709992</v>
      </c>
      <c r="W304" s="12">
        <v>2536</v>
      </c>
      <c r="X304" s="12">
        <v>0.65</v>
      </c>
      <c r="Y304" s="13">
        <v>1.21</v>
      </c>
      <c r="Z304" s="14">
        <f t="shared" si="157"/>
        <v>1994.564</v>
      </c>
      <c r="AA304" s="12">
        <f t="shared" si="158"/>
        <v>3.045</v>
      </c>
      <c r="AB304" s="12">
        <v>526</v>
      </c>
      <c r="AC304" s="12">
        <v>2.33</v>
      </c>
      <c r="AD304" s="17">
        <f t="shared" si="159"/>
        <v>4.57940617577197</v>
      </c>
      <c r="AE304" s="12">
        <v>0.95</v>
      </c>
      <c r="AF304" s="12">
        <v>2.09</v>
      </c>
      <c r="AG304" s="8">
        <f t="shared" si="160"/>
        <v>2.9855</v>
      </c>
      <c r="AH304" s="9">
        <v>1.325</v>
      </c>
      <c r="AI304" s="18">
        <f t="shared" si="161"/>
        <v>110021.457117155</v>
      </c>
    </row>
    <row r="305" s="1" customFormat="1" customHeight="1" spans="1:35">
      <c r="E305" s="12">
        <v>2249</v>
      </c>
      <c r="F305" s="12">
        <v>0.65</v>
      </c>
      <c r="G305" s="13">
        <v>1.21</v>
      </c>
      <c r="H305" s="14">
        <f t="shared" si="152"/>
        <v>1768.8385</v>
      </c>
      <c r="I305" s="12">
        <f t="shared" si="153"/>
        <v>3.045</v>
      </c>
      <c r="J305" s="12">
        <v>518</v>
      </c>
      <c r="K305" s="12">
        <v>1.43</v>
      </c>
      <c r="L305" s="17">
        <f t="shared" si="154"/>
        <v>3.66431294678316</v>
      </c>
      <c r="M305" s="12">
        <v>0.94</v>
      </c>
      <c r="N305" s="12">
        <v>2.05</v>
      </c>
      <c r="O305" s="8">
        <f t="shared" si="155"/>
        <v>2.927</v>
      </c>
      <c r="P305" s="9">
        <v>1.325</v>
      </c>
      <c r="Q305" s="18">
        <f t="shared" si="156"/>
        <v>76543.2039709992</v>
      </c>
      <c r="W305" s="12">
        <v>2536</v>
      </c>
      <c r="X305" s="12">
        <v>0.65</v>
      </c>
      <c r="Y305" s="13">
        <v>1.21</v>
      </c>
      <c r="Z305" s="14">
        <f t="shared" si="157"/>
        <v>1994.564</v>
      </c>
      <c r="AA305" s="12">
        <f t="shared" si="158"/>
        <v>3.045</v>
      </c>
      <c r="AB305" s="12">
        <v>526</v>
      </c>
      <c r="AC305" s="12">
        <v>2.33</v>
      </c>
      <c r="AD305" s="17">
        <f t="shared" si="159"/>
        <v>4.57940617577197</v>
      </c>
      <c r="AE305" s="12">
        <v>0.95</v>
      </c>
      <c r="AF305" s="12">
        <v>2.09</v>
      </c>
      <c r="AG305" s="8">
        <f t="shared" si="160"/>
        <v>2.9855</v>
      </c>
      <c r="AH305" s="9">
        <v>1.325</v>
      </c>
      <c r="AI305" s="18">
        <f t="shared" si="161"/>
        <v>110021.457117155</v>
      </c>
    </row>
    <row r="306" s="1" customFormat="1" customHeight="1" spans="1:35">
      <c r="E306" s="12">
        <v>2249</v>
      </c>
      <c r="F306" s="12">
        <v>0.65</v>
      </c>
      <c r="G306" s="13">
        <v>1.21</v>
      </c>
      <c r="H306" s="14">
        <f t="shared" si="152"/>
        <v>1768.8385</v>
      </c>
      <c r="I306" s="12">
        <f t="shared" si="153"/>
        <v>3.045</v>
      </c>
      <c r="J306" s="12">
        <v>518</v>
      </c>
      <c r="K306" s="12">
        <v>1.43</v>
      </c>
      <c r="L306" s="17">
        <f t="shared" si="154"/>
        <v>3.66431294678316</v>
      </c>
      <c r="M306" s="12">
        <v>0.94</v>
      </c>
      <c r="N306" s="12">
        <v>2.05</v>
      </c>
      <c r="O306" s="8">
        <f t="shared" si="155"/>
        <v>2.927</v>
      </c>
      <c r="P306" s="9">
        <v>1.325</v>
      </c>
      <c r="Q306" s="18">
        <f t="shared" si="156"/>
        <v>76543.2039709992</v>
      </c>
      <c r="W306" s="12">
        <v>2536</v>
      </c>
      <c r="X306" s="12">
        <v>0.65</v>
      </c>
      <c r="Y306" s="13">
        <v>1.21</v>
      </c>
      <c r="Z306" s="14">
        <f t="shared" si="157"/>
        <v>1994.564</v>
      </c>
      <c r="AA306" s="12">
        <f t="shared" si="158"/>
        <v>3.045</v>
      </c>
      <c r="AB306" s="12">
        <v>526</v>
      </c>
      <c r="AC306" s="12">
        <v>2.33</v>
      </c>
      <c r="AD306" s="17">
        <f t="shared" si="159"/>
        <v>4.57940617577197</v>
      </c>
      <c r="AE306" s="12">
        <v>0.95</v>
      </c>
      <c r="AF306" s="12">
        <v>2.09</v>
      </c>
      <c r="AG306" s="8">
        <f t="shared" si="160"/>
        <v>2.9855</v>
      </c>
      <c r="AH306" s="9">
        <v>1.325</v>
      </c>
      <c r="AI306" s="18">
        <f t="shared" si="161"/>
        <v>110021.457117155</v>
      </c>
    </row>
    <row r="307" s="1" customFormat="1" customHeight="1" spans="1:35">
      <c r="E307" s="12">
        <v>2249</v>
      </c>
      <c r="F307" s="12">
        <v>0.65</v>
      </c>
      <c r="G307" s="13">
        <v>1.21</v>
      </c>
      <c r="H307" s="14">
        <f t="shared" si="152"/>
        <v>1768.8385</v>
      </c>
      <c r="I307" s="12">
        <f t="shared" si="153"/>
        <v>3.045</v>
      </c>
      <c r="J307" s="12">
        <v>518</v>
      </c>
      <c r="K307" s="12">
        <v>1.43</v>
      </c>
      <c r="L307" s="17">
        <f t="shared" si="154"/>
        <v>3.66431294678316</v>
      </c>
      <c r="M307" s="12">
        <v>0.94</v>
      </c>
      <c r="N307" s="12">
        <v>2.05</v>
      </c>
      <c r="O307" s="8">
        <f t="shared" si="155"/>
        <v>2.927</v>
      </c>
      <c r="P307" s="9">
        <v>1.325</v>
      </c>
      <c r="Q307" s="18">
        <f t="shared" si="156"/>
        <v>76543.2039709992</v>
      </c>
      <c r="W307" s="12">
        <v>2536</v>
      </c>
      <c r="X307" s="12">
        <v>0.65</v>
      </c>
      <c r="Y307" s="13">
        <v>1.21</v>
      </c>
      <c r="Z307" s="14">
        <f t="shared" si="157"/>
        <v>1994.564</v>
      </c>
      <c r="AA307" s="12">
        <f t="shared" si="158"/>
        <v>3.045</v>
      </c>
      <c r="AB307" s="12">
        <v>526</v>
      </c>
      <c r="AC307" s="12">
        <v>2.33</v>
      </c>
      <c r="AD307" s="17">
        <f t="shared" si="159"/>
        <v>4.57940617577197</v>
      </c>
      <c r="AE307" s="12">
        <v>0.95</v>
      </c>
      <c r="AF307" s="12">
        <v>2.09</v>
      </c>
      <c r="AG307" s="8">
        <f t="shared" si="160"/>
        <v>2.9855</v>
      </c>
      <c r="AH307" s="9">
        <v>1.325</v>
      </c>
      <c r="AI307" s="18">
        <f t="shared" si="161"/>
        <v>110021.457117155</v>
      </c>
    </row>
    <row r="308" s="1" customFormat="1" customHeight="1" spans="1:35">
      <c r="E308" s="12">
        <v>2249</v>
      </c>
      <c r="F308" s="12">
        <v>0.65</v>
      </c>
      <c r="G308" s="13">
        <v>1.21</v>
      </c>
      <c r="H308" s="14">
        <f t="shared" si="152"/>
        <v>1768.8385</v>
      </c>
      <c r="I308" s="12">
        <f t="shared" si="153"/>
        <v>3.045</v>
      </c>
      <c r="J308" s="12">
        <v>518</v>
      </c>
      <c r="K308" s="12">
        <v>1.43</v>
      </c>
      <c r="L308" s="17">
        <f t="shared" si="154"/>
        <v>3.66431294678316</v>
      </c>
      <c r="M308" s="12">
        <v>0.94</v>
      </c>
      <c r="N308" s="12">
        <v>2.05</v>
      </c>
      <c r="O308" s="8">
        <f t="shared" si="155"/>
        <v>2.927</v>
      </c>
      <c r="P308" s="9">
        <v>1.325</v>
      </c>
      <c r="Q308" s="18">
        <f t="shared" si="156"/>
        <v>76543.2039709992</v>
      </c>
      <c r="W308" s="12">
        <v>2536</v>
      </c>
      <c r="X308" s="12">
        <v>0.65</v>
      </c>
      <c r="Y308" s="13">
        <v>1.21</v>
      </c>
      <c r="Z308" s="14">
        <f t="shared" si="157"/>
        <v>1994.564</v>
      </c>
      <c r="AA308" s="12">
        <f t="shared" si="158"/>
        <v>3.045</v>
      </c>
      <c r="AB308" s="12">
        <v>526</v>
      </c>
      <c r="AC308" s="12">
        <v>2.33</v>
      </c>
      <c r="AD308" s="17">
        <f t="shared" si="159"/>
        <v>4.57940617577197</v>
      </c>
      <c r="AE308" s="12">
        <v>0.95</v>
      </c>
      <c r="AF308" s="12">
        <v>2.09</v>
      </c>
      <c r="AG308" s="8">
        <f t="shared" si="160"/>
        <v>2.9855</v>
      </c>
      <c r="AH308" s="9">
        <v>1.325</v>
      </c>
      <c r="AI308" s="18">
        <f t="shared" si="161"/>
        <v>110021.457117155</v>
      </c>
    </row>
    <row r="309" s="1" customFormat="1" customHeight="1" spans="1:35">
      <c r="E309" s="23" t="s">
        <v>28</v>
      </c>
      <c r="F309" s="24"/>
      <c r="G309" s="24"/>
      <c r="H309" s="24"/>
      <c r="I309" s="24"/>
      <c r="J309" s="24"/>
      <c r="K309" s="24"/>
      <c r="L309" s="25">
        <f>SUM(Q300:Q308)</f>
        <v>688888.835738993</v>
      </c>
      <c r="M309" s="25"/>
      <c r="N309" s="25"/>
      <c r="O309" s="25"/>
      <c r="P309" s="25"/>
      <c r="Q309" s="25"/>
      <c r="W309" s="23" t="s">
        <v>28</v>
      </c>
      <c r="X309" s="24"/>
      <c r="Y309" s="24"/>
      <c r="Z309" s="24"/>
      <c r="AA309" s="24"/>
      <c r="AB309" s="24"/>
      <c r="AC309" s="24"/>
      <c r="AD309" s="25">
        <f>SUM(AI300:AI308)</f>
        <v>990193.114054397</v>
      </c>
      <c r="AE309" s="25"/>
      <c r="AF309" s="25"/>
      <c r="AG309" s="25"/>
      <c r="AH309" s="25"/>
      <c r="AI309" s="25"/>
    </row>
    <row r="310" s="1" customFormat="1" customHeight="1" spans="1:35">
      <c r="E310" s="24"/>
      <c r="F310" s="24"/>
      <c r="G310" s="24"/>
      <c r="H310" s="24"/>
      <c r="I310" s="24"/>
      <c r="J310" s="24"/>
      <c r="K310" s="24"/>
      <c r="L310" s="25"/>
      <c r="M310" s="25"/>
      <c r="N310" s="25"/>
      <c r="O310" s="25"/>
      <c r="P310" s="25"/>
      <c r="Q310" s="25"/>
      <c r="W310" s="24"/>
      <c r="X310" s="24"/>
      <c r="Y310" s="24"/>
      <c r="Z310" s="24"/>
      <c r="AA310" s="24"/>
      <c r="AB310" s="24"/>
      <c r="AC310" s="24"/>
      <c r="AD310" s="25"/>
      <c r="AE310" s="25"/>
      <c r="AF310" s="25"/>
      <c r="AG310" s="25"/>
      <c r="AH310" s="25"/>
      <c r="AI310" s="25"/>
    </row>
    <row r="311" s="1" customFormat="1" customHeight="1" spans="1:35">
      <c r="A311" s="26" t="s">
        <v>30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8"/>
      <c r="Q311" s="29"/>
      <c r="S311" s="26" t="s">
        <v>30</v>
      </c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8"/>
      <c r="AI311" s="29"/>
    </row>
    <row r="312" s="1" customFormat="1" customHeight="1" spans="1:35">
      <c r="A312" s="30" t="s">
        <v>3</v>
      </c>
      <c r="B312" s="31"/>
      <c r="C312" s="31"/>
      <c r="D312" s="31"/>
      <c r="E312" s="32"/>
      <c r="F312" s="33" t="s">
        <v>31</v>
      </c>
      <c r="G312" s="34"/>
      <c r="H312" s="34"/>
      <c r="I312" s="35"/>
      <c r="J312" s="36" t="s">
        <v>4</v>
      </c>
      <c r="K312" s="37"/>
      <c r="L312" s="38"/>
      <c r="M312" s="39"/>
      <c r="N312" s="40" t="s">
        <v>32</v>
      </c>
      <c r="O312" s="41"/>
      <c r="P312" s="42" t="s">
        <v>7</v>
      </c>
      <c r="Q312" s="43" t="s">
        <v>33</v>
      </c>
      <c r="S312" s="30" t="s">
        <v>3</v>
      </c>
      <c r="T312" s="31"/>
      <c r="U312" s="31"/>
      <c r="V312" s="31"/>
      <c r="W312" s="32"/>
      <c r="X312" s="33" t="s">
        <v>31</v>
      </c>
      <c r="Y312" s="34"/>
      <c r="Z312" s="34"/>
      <c r="AA312" s="35"/>
      <c r="AB312" s="36" t="s">
        <v>4</v>
      </c>
      <c r="AC312" s="37"/>
      <c r="AD312" s="38"/>
      <c r="AE312" s="39"/>
      <c r="AF312" s="40" t="s">
        <v>32</v>
      </c>
      <c r="AG312" s="41"/>
      <c r="AH312" s="42" t="s">
        <v>7</v>
      </c>
      <c r="AI312" s="43" t="s">
        <v>33</v>
      </c>
    </row>
    <row r="313" s="1" customFormat="1" customHeight="1" spans="1:35">
      <c r="A313" s="44" t="s">
        <v>34</v>
      </c>
      <c r="B313" s="14" t="s">
        <v>35</v>
      </c>
      <c r="C313" s="14" t="s">
        <v>36</v>
      </c>
      <c r="D313" s="14" t="s">
        <v>37</v>
      </c>
      <c r="E313" s="45" t="s">
        <v>3</v>
      </c>
      <c r="F313" s="46" t="s">
        <v>38</v>
      </c>
      <c r="G313" s="8" t="s">
        <v>20</v>
      </c>
      <c r="H313" s="8" t="s">
        <v>19</v>
      </c>
      <c r="I313" s="47" t="s">
        <v>21</v>
      </c>
      <c r="J313" s="48" t="s">
        <v>39</v>
      </c>
      <c r="K313" s="7" t="s">
        <v>16</v>
      </c>
      <c r="L313" s="49" t="s">
        <v>17</v>
      </c>
      <c r="M313" s="50" t="s">
        <v>18</v>
      </c>
      <c r="N313" s="51" t="s">
        <v>40</v>
      </c>
      <c r="O313" s="52" t="s">
        <v>41</v>
      </c>
      <c r="P313" s="42"/>
      <c r="Q313" s="43"/>
      <c r="S313" s="44" t="s">
        <v>34</v>
      </c>
      <c r="T313" s="14" t="s">
        <v>35</v>
      </c>
      <c r="U313" s="14" t="s">
        <v>36</v>
      </c>
      <c r="V313" s="14" t="s">
        <v>37</v>
      </c>
      <c r="W313" s="45" t="s">
        <v>3</v>
      </c>
      <c r="X313" s="46" t="s">
        <v>38</v>
      </c>
      <c r="Y313" s="8" t="s">
        <v>20</v>
      </c>
      <c r="Z313" s="8" t="s">
        <v>19</v>
      </c>
      <c r="AA313" s="47" t="s">
        <v>21</v>
      </c>
      <c r="AB313" s="48" t="s">
        <v>39</v>
      </c>
      <c r="AC313" s="7" t="s">
        <v>16</v>
      </c>
      <c r="AD313" s="49" t="s">
        <v>17</v>
      </c>
      <c r="AE313" s="50" t="s">
        <v>18</v>
      </c>
      <c r="AF313" s="51" t="s">
        <v>40</v>
      </c>
      <c r="AG313" s="52" t="s">
        <v>41</v>
      </c>
      <c r="AH313" s="42"/>
      <c r="AI313" s="43"/>
    </row>
    <row r="314" s="1" customFormat="1" customHeight="1" spans="1:35">
      <c r="A314" s="53">
        <v>2535</v>
      </c>
      <c r="B314" s="14">
        <v>1.704</v>
      </c>
      <c r="C314" s="12">
        <v>1.75</v>
      </c>
      <c r="D314" s="12">
        <v>0</v>
      </c>
      <c r="E314" s="45">
        <f t="shared" ref="E314:E336" si="162">A314*B314*C314+D314</f>
        <v>7559.37</v>
      </c>
      <c r="F314" s="54">
        <v>1.36</v>
      </c>
      <c r="G314" s="12">
        <v>1.68</v>
      </c>
      <c r="H314" s="12">
        <v>0.79</v>
      </c>
      <c r="I314" s="47">
        <f t="shared" ref="I314:I336" si="163">G314*H314+1</f>
        <v>2.3272</v>
      </c>
      <c r="J314" s="55">
        <v>1.5</v>
      </c>
      <c r="K314" s="12">
        <v>370</v>
      </c>
      <c r="L314" s="12">
        <v>0</v>
      </c>
      <c r="M314" s="50">
        <f t="shared" ref="M314:M336" si="164">1+2.78*K314/(K314+1400)+L314</f>
        <v>1.58112994350282</v>
      </c>
      <c r="N314" s="54">
        <v>1.125</v>
      </c>
      <c r="O314" s="52">
        <v>0.5</v>
      </c>
      <c r="P314" s="56">
        <f t="shared" ref="P314:P336" si="165">E314*F314*I314*J314*(M314)*N314*O314</f>
        <v>31918.2865008879</v>
      </c>
      <c r="Q314" s="57"/>
      <c r="S314" s="53">
        <v>2535</v>
      </c>
      <c r="T314" s="14">
        <v>1.704</v>
      </c>
      <c r="U314" s="12">
        <v>1.75</v>
      </c>
      <c r="V314" s="12">
        <v>0</v>
      </c>
      <c r="W314" s="45">
        <f t="shared" ref="W314:W336" si="166">S314*T314*U314+V314</f>
        <v>7559.37</v>
      </c>
      <c r="X314" s="54">
        <v>1.36</v>
      </c>
      <c r="Y314" s="12">
        <v>1.68</v>
      </c>
      <c r="Z314" s="12">
        <v>0.79</v>
      </c>
      <c r="AA314" s="47">
        <f t="shared" ref="AA314:AA336" si="167">Y314*Z314+1</f>
        <v>2.3272</v>
      </c>
      <c r="AB314" s="55">
        <v>1.5</v>
      </c>
      <c r="AC314" s="12">
        <v>370</v>
      </c>
      <c r="AD314" s="12">
        <v>0</v>
      </c>
      <c r="AE314" s="50">
        <f t="shared" ref="AE314:AE336" si="168">1+2.78*AC314/(AC314+1400)+AD314</f>
        <v>1.58112994350282</v>
      </c>
      <c r="AF314" s="54">
        <v>1.125</v>
      </c>
      <c r="AG314" s="52">
        <v>0.5</v>
      </c>
      <c r="AH314" s="56">
        <f t="shared" ref="AH314:AH336" si="169">W314*X314*AA314*AB314*(AE314)*AF314*AG314</f>
        <v>31918.2865008879</v>
      </c>
      <c r="AI314" s="57"/>
    </row>
    <row r="315" s="1" customFormat="1" customHeight="1" spans="1:35">
      <c r="A315" s="53">
        <v>2535</v>
      </c>
      <c r="B315" s="14">
        <v>1.704</v>
      </c>
      <c r="C315" s="12">
        <v>1.75</v>
      </c>
      <c r="D315" s="12">
        <v>0</v>
      </c>
      <c r="E315" s="45">
        <f t="shared" si="162"/>
        <v>7559.37</v>
      </c>
      <c r="F315" s="54">
        <v>1.36</v>
      </c>
      <c r="G315" s="12">
        <v>1.68</v>
      </c>
      <c r="H315" s="12">
        <v>0.79</v>
      </c>
      <c r="I315" s="47">
        <f t="shared" si="163"/>
        <v>2.3272</v>
      </c>
      <c r="J315" s="55">
        <v>1</v>
      </c>
      <c r="K315" s="12">
        <v>0</v>
      </c>
      <c r="L315" s="12">
        <v>0</v>
      </c>
      <c r="M315" s="50">
        <f t="shared" si="164"/>
        <v>1</v>
      </c>
      <c r="N315" s="54">
        <v>1.125</v>
      </c>
      <c r="O315" s="52">
        <v>0.5</v>
      </c>
      <c r="P315" s="56">
        <f t="shared" si="165"/>
        <v>13458.00688596</v>
      </c>
      <c r="Q315" s="58"/>
      <c r="S315" s="53">
        <v>2535</v>
      </c>
      <c r="T315" s="14">
        <v>1.704</v>
      </c>
      <c r="U315" s="12">
        <v>1.75</v>
      </c>
      <c r="V315" s="12">
        <v>0</v>
      </c>
      <c r="W315" s="45">
        <f t="shared" si="166"/>
        <v>7559.37</v>
      </c>
      <c r="X315" s="54">
        <v>1.36</v>
      </c>
      <c r="Y315" s="12">
        <v>1.68</v>
      </c>
      <c r="Z315" s="12">
        <v>0.79</v>
      </c>
      <c r="AA315" s="47">
        <f t="shared" si="167"/>
        <v>2.3272</v>
      </c>
      <c r="AB315" s="55">
        <v>1</v>
      </c>
      <c r="AC315" s="12">
        <v>0</v>
      </c>
      <c r="AD315" s="12">
        <v>0</v>
      </c>
      <c r="AE315" s="50">
        <f t="shared" si="168"/>
        <v>1</v>
      </c>
      <c r="AF315" s="54">
        <v>1.125</v>
      </c>
      <c r="AG315" s="52">
        <v>0.5</v>
      </c>
      <c r="AH315" s="56">
        <f t="shared" si="169"/>
        <v>13458.00688596</v>
      </c>
      <c r="AI315" s="58"/>
    </row>
    <row r="316" s="1" customFormat="1" customHeight="1" spans="1:35">
      <c r="A316" s="53">
        <v>2535</v>
      </c>
      <c r="B316" s="14">
        <v>1.704</v>
      </c>
      <c r="C316" s="12">
        <v>1.75</v>
      </c>
      <c r="D316" s="12">
        <v>0</v>
      </c>
      <c r="E316" s="45">
        <f t="shared" si="162"/>
        <v>7559.37</v>
      </c>
      <c r="F316" s="54">
        <v>1.36</v>
      </c>
      <c r="G316" s="12">
        <v>1.68</v>
      </c>
      <c r="H316" s="12">
        <v>0.79</v>
      </c>
      <c r="I316" s="47">
        <f t="shared" si="163"/>
        <v>2.3272</v>
      </c>
      <c r="J316" s="55">
        <v>1.5</v>
      </c>
      <c r="K316" s="12">
        <v>370</v>
      </c>
      <c r="L316" s="12">
        <v>0</v>
      </c>
      <c r="M316" s="50">
        <f t="shared" si="164"/>
        <v>1.58112994350282</v>
      </c>
      <c r="N316" s="54">
        <v>1.125</v>
      </c>
      <c r="O316" s="52">
        <v>0.5</v>
      </c>
      <c r="P316" s="56">
        <f t="shared" si="165"/>
        <v>31918.2865008879</v>
      </c>
      <c r="Q316" s="58"/>
      <c r="S316" s="53">
        <v>2535</v>
      </c>
      <c r="T316" s="14">
        <v>1.704</v>
      </c>
      <c r="U316" s="12">
        <v>1.75</v>
      </c>
      <c r="V316" s="12">
        <v>0</v>
      </c>
      <c r="W316" s="45">
        <f t="shared" si="166"/>
        <v>7559.37</v>
      </c>
      <c r="X316" s="54">
        <v>1.36</v>
      </c>
      <c r="Y316" s="12">
        <v>1.68</v>
      </c>
      <c r="Z316" s="12">
        <v>0.79</v>
      </c>
      <c r="AA316" s="47">
        <f t="shared" si="167"/>
        <v>2.3272</v>
      </c>
      <c r="AB316" s="55">
        <v>1.5</v>
      </c>
      <c r="AC316" s="12">
        <v>370</v>
      </c>
      <c r="AD316" s="12">
        <v>0</v>
      </c>
      <c r="AE316" s="50">
        <f t="shared" si="168"/>
        <v>1.58112994350282</v>
      </c>
      <c r="AF316" s="54">
        <v>1.125</v>
      </c>
      <c r="AG316" s="52">
        <v>0.5</v>
      </c>
      <c r="AH316" s="56">
        <f t="shared" si="169"/>
        <v>31918.2865008879</v>
      </c>
      <c r="AI316" s="58"/>
    </row>
    <row r="317" s="1" customFormat="1" customHeight="1" spans="1:35">
      <c r="A317" s="53">
        <v>2535</v>
      </c>
      <c r="B317" s="14">
        <v>1.704</v>
      </c>
      <c r="C317" s="12">
        <v>1.75</v>
      </c>
      <c r="D317" s="12">
        <v>0</v>
      </c>
      <c r="E317" s="45">
        <f t="shared" si="162"/>
        <v>7559.37</v>
      </c>
      <c r="F317" s="54">
        <v>1.36</v>
      </c>
      <c r="G317" s="12">
        <v>1.68</v>
      </c>
      <c r="H317" s="12">
        <v>0.79</v>
      </c>
      <c r="I317" s="47">
        <f t="shared" si="163"/>
        <v>2.3272</v>
      </c>
      <c r="J317" s="55">
        <v>1</v>
      </c>
      <c r="K317" s="12">
        <v>0</v>
      </c>
      <c r="L317" s="12">
        <v>0</v>
      </c>
      <c r="M317" s="50">
        <f t="shared" si="164"/>
        <v>1</v>
      </c>
      <c r="N317" s="54">
        <v>1.125</v>
      </c>
      <c r="O317" s="52">
        <v>0.5</v>
      </c>
      <c r="P317" s="56">
        <f t="shared" si="165"/>
        <v>13458.00688596</v>
      </c>
      <c r="Q317" s="58"/>
      <c r="S317" s="53">
        <v>2535</v>
      </c>
      <c r="T317" s="14">
        <v>1.704</v>
      </c>
      <c r="U317" s="12">
        <v>1.75</v>
      </c>
      <c r="V317" s="12">
        <v>0</v>
      </c>
      <c r="W317" s="45">
        <f t="shared" si="166"/>
        <v>7559.37</v>
      </c>
      <c r="X317" s="54">
        <v>1.36</v>
      </c>
      <c r="Y317" s="12">
        <v>1.68</v>
      </c>
      <c r="Z317" s="12">
        <v>0.79</v>
      </c>
      <c r="AA317" s="47">
        <f t="shared" si="167"/>
        <v>2.3272</v>
      </c>
      <c r="AB317" s="55">
        <v>1</v>
      </c>
      <c r="AC317" s="12">
        <v>0</v>
      </c>
      <c r="AD317" s="12">
        <v>0</v>
      </c>
      <c r="AE317" s="50">
        <f t="shared" si="168"/>
        <v>1</v>
      </c>
      <c r="AF317" s="54">
        <v>1.125</v>
      </c>
      <c r="AG317" s="52">
        <v>0.5</v>
      </c>
      <c r="AH317" s="56">
        <f t="shared" si="169"/>
        <v>13458.00688596</v>
      </c>
      <c r="AI317" s="58"/>
    </row>
    <row r="318" s="1" customFormat="1" customHeight="1" spans="1:35">
      <c r="A318" s="53">
        <v>2535</v>
      </c>
      <c r="B318" s="14">
        <v>1.704</v>
      </c>
      <c r="C318" s="12">
        <v>1.75</v>
      </c>
      <c r="D318" s="12">
        <v>0</v>
      </c>
      <c r="E318" s="45">
        <f t="shared" si="162"/>
        <v>7559.37</v>
      </c>
      <c r="F318" s="54">
        <v>1.36</v>
      </c>
      <c r="G318" s="12">
        <v>1.68</v>
      </c>
      <c r="H318" s="12">
        <v>0.79</v>
      </c>
      <c r="I318" s="47">
        <f t="shared" si="163"/>
        <v>2.3272</v>
      </c>
      <c r="J318" s="55">
        <v>1.5</v>
      </c>
      <c r="K318" s="12">
        <v>370</v>
      </c>
      <c r="L318" s="12">
        <v>0</v>
      </c>
      <c r="M318" s="50">
        <f t="shared" si="164"/>
        <v>1.58112994350282</v>
      </c>
      <c r="N318" s="54">
        <v>1.125</v>
      </c>
      <c r="O318" s="52">
        <v>0.5</v>
      </c>
      <c r="P318" s="56">
        <f t="shared" si="165"/>
        <v>31918.2865008879</v>
      </c>
      <c r="Q318" s="58"/>
      <c r="S318" s="53">
        <v>2535</v>
      </c>
      <c r="T318" s="14">
        <v>1.704</v>
      </c>
      <c r="U318" s="12">
        <v>1.75</v>
      </c>
      <c r="V318" s="12">
        <v>0</v>
      </c>
      <c r="W318" s="45">
        <f t="shared" si="166"/>
        <v>7559.37</v>
      </c>
      <c r="X318" s="54">
        <v>1.36</v>
      </c>
      <c r="Y318" s="12">
        <v>1.68</v>
      </c>
      <c r="Z318" s="12">
        <v>0.79</v>
      </c>
      <c r="AA318" s="47">
        <f t="shared" si="167"/>
        <v>2.3272</v>
      </c>
      <c r="AB318" s="55">
        <v>1.5</v>
      </c>
      <c r="AC318" s="12">
        <v>370</v>
      </c>
      <c r="AD318" s="12">
        <v>0</v>
      </c>
      <c r="AE318" s="50">
        <f t="shared" si="168"/>
        <v>1.58112994350282</v>
      </c>
      <c r="AF318" s="54">
        <v>1.125</v>
      </c>
      <c r="AG318" s="52">
        <v>0.5</v>
      </c>
      <c r="AH318" s="56">
        <f t="shared" si="169"/>
        <v>31918.2865008879</v>
      </c>
      <c r="AI318" s="58"/>
    </row>
    <row r="319" s="1" customFormat="1" customHeight="1" spans="1:35">
      <c r="A319" s="53">
        <v>2535</v>
      </c>
      <c r="B319" s="14">
        <v>1.704</v>
      </c>
      <c r="C319" s="12">
        <v>1.75</v>
      </c>
      <c r="D319" s="12">
        <v>0</v>
      </c>
      <c r="E319" s="45">
        <f t="shared" si="162"/>
        <v>7559.37</v>
      </c>
      <c r="F319" s="54">
        <v>1.36</v>
      </c>
      <c r="G319" s="12">
        <v>1.68</v>
      </c>
      <c r="H319" s="12">
        <v>0.79</v>
      </c>
      <c r="I319" s="47">
        <f t="shared" si="163"/>
        <v>2.3272</v>
      </c>
      <c r="J319" s="55">
        <v>1</v>
      </c>
      <c r="K319" s="12">
        <v>0</v>
      </c>
      <c r="L319" s="12">
        <v>0</v>
      </c>
      <c r="M319" s="50">
        <f t="shared" si="164"/>
        <v>1</v>
      </c>
      <c r="N319" s="54">
        <v>1.125</v>
      </c>
      <c r="O319" s="52">
        <v>0.5</v>
      </c>
      <c r="P319" s="56">
        <f t="shared" si="165"/>
        <v>13458.00688596</v>
      </c>
      <c r="Q319" s="58"/>
      <c r="S319" s="53">
        <v>2535</v>
      </c>
      <c r="T319" s="14">
        <v>1.704</v>
      </c>
      <c r="U319" s="12">
        <v>1.75</v>
      </c>
      <c r="V319" s="12">
        <v>0</v>
      </c>
      <c r="W319" s="45">
        <f t="shared" si="166"/>
        <v>7559.37</v>
      </c>
      <c r="X319" s="54">
        <v>1.36</v>
      </c>
      <c r="Y319" s="12">
        <v>1.68</v>
      </c>
      <c r="Z319" s="12">
        <v>0.79</v>
      </c>
      <c r="AA319" s="47">
        <f t="shared" si="167"/>
        <v>2.3272</v>
      </c>
      <c r="AB319" s="55">
        <v>1</v>
      </c>
      <c r="AC319" s="12">
        <v>0</v>
      </c>
      <c r="AD319" s="12">
        <v>0</v>
      </c>
      <c r="AE319" s="50">
        <f t="shared" si="168"/>
        <v>1</v>
      </c>
      <c r="AF319" s="54">
        <v>1.125</v>
      </c>
      <c r="AG319" s="52">
        <v>0.5</v>
      </c>
      <c r="AH319" s="56">
        <f t="shared" si="169"/>
        <v>13458.00688596</v>
      </c>
      <c r="AI319" s="58"/>
    </row>
    <row r="320" s="1" customFormat="1" customHeight="1" spans="1:35">
      <c r="A320" s="53">
        <v>2535</v>
      </c>
      <c r="B320" s="14">
        <v>1.704</v>
      </c>
      <c r="C320" s="12">
        <v>1.75</v>
      </c>
      <c r="D320" s="12">
        <v>0</v>
      </c>
      <c r="E320" s="45">
        <f t="shared" si="162"/>
        <v>7559.37</v>
      </c>
      <c r="F320" s="54">
        <v>1.36</v>
      </c>
      <c r="G320" s="12">
        <v>1.68</v>
      </c>
      <c r="H320" s="12">
        <v>0.79</v>
      </c>
      <c r="I320" s="47">
        <f t="shared" si="163"/>
        <v>2.3272</v>
      </c>
      <c r="J320" s="55">
        <v>1.5</v>
      </c>
      <c r="K320" s="12">
        <v>370</v>
      </c>
      <c r="L320" s="12">
        <v>0</v>
      </c>
      <c r="M320" s="50">
        <f t="shared" si="164"/>
        <v>1.58112994350282</v>
      </c>
      <c r="N320" s="54">
        <v>1.125</v>
      </c>
      <c r="O320" s="52">
        <v>0.5</v>
      </c>
      <c r="P320" s="56">
        <f t="shared" si="165"/>
        <v>31918.2865008879</v>
      </c>
      <c r="Q320" s="58"/>
      <c r="S320" s="53">
        <v>2535</v>
      </c>
      <c r="T320" s="14">
        <v>1.704</v>
      </c>
      <c r="U320" s="12">
        <v>1.75</v>
      </c>
      <c r="V320" s="12">
        <v>0</v>
      </c>
      <c r="W320" s="45">
        <f t="shared" si="166"/>
        <v>7559.37</v>
      </c>
      <c r="X320" s="54">
        <v>1.36</v>
      </c>
      <c r="Y320" s="12">
        <v>1.68</v>
      </c>
      <c r="Z320" s="12">
        <v>0.79</v>
      </c>
      <c r="AA320" s="47">
        <f t="shared" si="167"/>
        <v>2.3272</v>
      </c>
      <c r="AB320" s="55">
        <v>1.5</v>
      </c>
      <c r="AC320" s="12">
        <v>370</v>
      </c>
      <c r="AD320" s="12">
        <v>0</v>
      </c>
      <c r="AE320" s="50">
        <f t="shared" si="168"/>
        <v>1.58112994350282</v>
      </c>
      <c r="AF320" s="54">
        <v>1.125</v>
      </c>
      <c r="AG320" s="52">
        <v>0.5</v>
      </c>
      <c r="AH320" s="56">
        <f t="shared" si="169"/>
        <v>31918.2865008879</v>
      </c>
      <c r="AI320" s="58"/>
    </row>
    <row r="321" s="1" customFormat="1" customHeight="1" spans="1:35">
      <c r="A321" s="53">
        <v>2535</v>
      </c>
      <c r="B321" s="14">
        <v>1.704</v>
      </c>
      <c r="C321" s="12">
        <v>1.75</v>
      </c>
      <c r="D321" s="12">
        <v>0</v>
      </c>
      <c r="E321" s="45">
        <f t="shared" si="162"/>
        <v>7559.37</v>
      </c>
      <c r="F321" s="54">
        <v>1.36</v>
      </c>
      <c r="G321" s="12">
        <v>1.68</v>
      </c>
      <c r="H321" s="12">
        <v>0.79</v>
      </c>
      <c r="I321" s="47">
        <f t="shared" si="163"/>
        <v>2.3272</v>
      </c>
      <c r="J321" s="55">
        <v>1</v>
      </c>
      <c r="K321" s="12">
        <v>0</v>
      </c>
      <c r="L321" s="12">
        <v>0</v>
      </c>
      <c r="M321" s="50">
        <f t="shared" si="164"/>
        <v>1</v>
      </c>
      <c r="N321" s="54">
        <v>1.125</v>
      </c>
      <c r="O321" s="52">
        <v>0.5</v>
      </c>
      <c r="P321" s="56">
        <f t="shared" si="165"/>
        <v>13458.00688596</v>
      </c>
      <c r="Q321" s="58"/>
      <c r="S321" s="53">
        <v>2535</v>
      </c>
      <c r="T321" s="14">
        <v>1.704</v>
      </c>
      <c r="U321" s="12">
        <v>1.75</v>
      </c>
      <c r="V321" s="12">
        <v>0</v>
      </c>
      <c r="W321" s="45">
        <f t="shared" si="166"/>
        <v>7559.37</v>
      </c>
      <c r="X321" s="54">
        <v>1.36</v>
      </c>
      <c r="Y321" s="12">
        <v>1.68</v>
      </c>
      <c r="Z321" s="12">
        <v>0.79</v>
      </c>
      <c r="AA321" s="47">
        <f t="shared" si="167"/>
        <v>2.3272</v>
      </c>
      <c r="AB321" s="55">
        <v>1</v>
      </c>
      <c r="AC321" s="12">
        <v>0</v>
      </c>
      <c r="AD321" s="12">
        <v>0</v>
      </c>
      <c r="AE321" s="50">
        <f t="shared" si="168"/>
        <v>1</v>
      </c>
      <c r="AF321" s="54">
        <v>1.125</v>
      </c>
      <c r="AG321" s="52">
        <v>0.5</v>
      </c>
      <c r="AH321" s="56">
        <f t="shared" si="169"/>
        <v>13458.00688596</v>
      </c>
      <c r="AI321" s="58"/>
    </row>
    <row r="322" s="1" customFormat="1" customHeight="1" spans="1:35">
      <c r="A322" s="53">
        <v>2535</v>
      </c>
      <c r="B322" s="14">
        <v>1.704</v>
      </c>
      <c r="C322" s="12">
        <v>1.75</v>
      </c>
      <c r="D322" s="12">
        <v>0</v>
      </c>
      <c r="E322" s="45">
        <f t="shared" si="162"/>
        <v>7559.37</v>
      </c>
      <c r="F322" s="54">
        <v>1.36</v>
      </c>
      <c r="G322" s="12">
        <v>1.68</v>
      </c>
      <c r="H322" s="12">
        <v>0.79</v>
      </c>
      <c r="I322" s="47">
        <f t="shared" si="163"/>
        <v>2.3272</v>
      </c>
      <c r="J322" s="55">
        <v>1.5</v>
      </c>
      <c r="K322" s="12">
        <v>370</v>
      </c>
      <c r="L322" s="12">
        <v>0</v>
      </c>
      <c r="M322" s="50">
        <f t="shared" si="164"/>
        <v>1.58112994350282</v>
      </c>
      <c r="N322" s="54">
        <v>1.125</v>
      </c>
      <c r="O322" s="52">
        <v>0.5</v>
      </c>
      <c r="P322" s="56">
        <f t="shared" si="165"/>
        <v>31918.2865008879</v>
      </c>
      <c r="Q322" s="58"/>
      <c r="S322" s="53">
        <v>2535</v>
      </c>
      <c r="T322" s="14">
        <v>1.704</v>
      </c>
      <c r="U322" s="12">
        <v>1.75</v>
      </c>
      <c r="V322" s="12">
        <v>0</v>
      </c>
      <c r="W322" s="45">
        <f t="shared" si="166"/>
        <v>7559.37</v>
      </c>
      <c r="X322" s="54">
        <v>1.36</v>
      </c>
      <c r="Y322" s="12">
        <v>1.68</v>
      </c>
      <c r="Z322" s="12">
        <v>0.79</v>
      </c>
      <c r="AA322" s="47">
        <f t="shared" si="167"/>
        <v>2.3272</v>
      </c>
      <c r="AB322" s="55">
        <v>1.5</v>
      </c>
      <c r="AC322" s="12">
        <v>370</v>
      </c>
      <c r="AD322" s="12">
        <v>0</v>
      </c>
      <c r="AE322" s="50">
        <f t="shared" si="168"/>
        <v>1.58112994350282</v>
      </c>
      <c r="AF322" s="54">
        <v>1.125</v>
      </c>
      <c r="AG322" s="52">
        <v>0.5</v>
      </c>
      <c r="AH322" s="56">
        <f t="shared" si="169"/>
        <v>31918.2865008879</v>
      </c>
      <c r="AI322" s="58"/>
    </row>
    <row r="323" s="1" customFormat="1" customHeight="1" spans="1:35">
      <c r="A323" s="53">
        <v>2535</v>
      </c>
      <c r="B323" s="14">
        <v>1.704</v>
      </c>
      <c r="C323" s="12">
        <v>1.75</v>
      </c>
      <c r="D323" s="12">
        <v>0</v>
      </c>
      <c r="E323" s="45">
        <f t="shared" si="162"/>
        <v>7559.37</v>
      </c>
      <c r="F323" s="54">
        <v>1.36</v>
      </c>
      <c r="G323" s="12">
        <v>1.68</v>
      </c>
      <c r="H323" s="12">
        <v>0.79</v>
      </c>
      <c r="I323" s="47">
        <f t="shared" si="163"/>
        <v>2.3272</v>
      </c>
      <c r="J323" s="55">
        <v>1</v>
      </c>
      <c r="K323" s="12">
        <v>0</v>
      </c>
      <c r="L323" s="12">
        <v>0</v>
      </c>
      <c r="M323" s="50">
        <f t="shared" si="164"/>
        <v>1</v>
      </c>
      <c r="N323" s="54">
        <v>1.125</v>
      </c>
      <c r="O323" s="52">
        <v>0.5</v>
      </c>
      <c r="P323" s="56">
        <f t="shared" si="165"/>
        <v>13458.00688596</v>
      </c>
      <c r="Q323" s="58"/>
      <c r="S323" s="53">
        <v>2535</v>
      </c>
      <c r="T323" s="14">
        <v>1.704</v>
      </c>
      <c r="U323" s="12">
        <v>1.75</v>
      </c>
      <c r="V323" s="12">
        <v>0</v>
      </c>
      <c r="W323" s="45">
        <f t="shared" si="166"/>
        <v>7559.37</v>
      </c>
      <c r="X323" s="54">
        <v>1.36</v>
      </c>
      <c r="Y323" s="12">
        <v>1.68</v>
      </c>
      <c r="Z323" s="12">
        <v>0.79</v>
      </c>
      <c r="AA323" s="47">
        <f t="shared" si="167"/>
        <v>2.3272</v>
      </c>
      <c r="AB323" s="55">
        <v>1</v>
      </c>
      <c r="AC323" s="12">
        <v>0</v>
      </c>
      <c r="AD323" s="12">
        <v>0</v>
      </c>
      <c r="AE323" s="50">
        <f t="shared" si="168"/>
        <v>1</v>
      </c>
      <c r="AF323" s="54">
        <v>1.125</v>
      </c>
      <c r="AG323" s="52">
        <v>0.5</v>
      </c>
      <c r="AH323" s="56">
        <f t="shared" si="169"/>
        <v>13458.00688596</v>
      </c>
      <c r="AI323" s="58"/>
    </row>
    <row r="324" s="1" customFormat="1" customHeight="1" spans="1:35">
      <c r="A324" s="53">
        <v>2535</v>
      </c>
      <c r="B324" s="14">
        <v>1.704</v>
      </c>
      <c r="C324" s="12">
        <v>1</v>
      </c>
      <c r="D324" s="12">
        <v>0</v>
      </c>
      <c r="E324" s="45">
        <f t="shared" si="162"/>
        <v>4319.64</v>
      </c>
      <c r="F324" s="54">
        <v>1.36</v>
      </c>
      <c r="G324" s="12">
        <v>1.68</v>
      </c>
      <c r="H324" s="12">
        <v>0.79</v>
      </c>
      <c r="I324" s="47">
        <f t="shared" si="163"/>
        <v>2.3272</v>
      </c>
      <c r="J324" s="55">
        <v>1.5</v>
      </c>
      <c r="K324" s="12">
        <v>370</v>
      </c>
      <c r="L324" s="12">
        <v>0</v>
      </c>
      <c r="M324" s="50">
        <f t="shared" si="164"/>
        <v>1.58112994350282</v>
      </c>
      <c r="N324" s="54">
        <v>1.125</v>
      </c>
      <c r="O324" s="52">
        <v>0.5</v>
      </c>
      <c r="P324" s="56">
        <f t="shared" si="165"/>
        <v>18239.0208576502</v>
      </c>
      <c r="Q324" s="58"/>
      <c r="S324" s="53">
        <v>2535</v>
      </c>
      <c r="T324" s="14">
        <v>1.704</v>
      </c>
      <c r="U324" s="12">
        <v>1</v>
      </c>
      <c r="V324" s="12">
        <v>0</v>
      </c>
      <c r="W324" s="45">
        <f t="shared" si="166"/>
        <v>4319.64</v>
      </c>
      <c r="X324" s="54">
        <v>1.36</v>
      </c>
      <c r="Y324" s="12">
        <v>1.68</v>
      </c>
      <c r="Z324" s="12">
        <v>0.79</v>
      </c>
      <c r="AA324" s="47">
        <f t="shared" si="167"/>
        <v>2.3272</v>
      </c>
      <c r="AB324" s="55">
        <v>1.5</v>
      </c>
      <c r="AC324" s="12">
        <v>370</v>
      </c>
      <c r="AD324" s="12">
        <v>0</v>
      </c>
      <c r="AE324" s="50">
        <f t="shared" si="168"/>
        <v>1.58112994350282</v>
      </c>
      <c r="AF324" s="54">
        <v>1.125</v>
      </c>
      <c r="AG324" s="52">
        <v>0.5</v>
      </c>
      <c r="AH324" s="56">
        <f t="shared" si="169"/>
        <v>18239.0208576502</v>
      </c>
      <c r="AI324" s="58"/>
    </row>
    <row r="325" s="1" customFormat="1" customHeight="1" spans="1:35">
      <c r="A325" s="53">
        <v>2535</v>
      </c>
      <c r="B325" s="14">
        <v>1.704</v>
      </c>
      <c r="C325" s="12">
        <v>1</v>
      </c>
      <c r="D325" s="12">
        <v>0</v>
      </c>
      <c r="E325" s="45">
        <f t="shared" si="162"/>
        <v>4319.64</v>
      </c>
      <c r="F325" s="54">
        <v>1.36</v>
      </c>
      <c r="G325" s="12">
        <v>1.68</v>
      </c>
      <c r="H325" s="12">
        <v>0.79</v>
      </c>
      <c r="I325" s="47">
        <f t="shared" si="163"/>
        <v>2.3272</v>
      </c>
      <c r="J325" s="55">
        <v>1</v>
      </c>
      <c r="K325" s="12">
        <v>0</v>
      </c>
      <c r="L325" s="12">
        <v>0</v>
      </c>
      <c r="M325" s="50">
        <f t="shared" si="164"/>
        <v>1</v>
      </c>
      <c r="N325" s="54">
        <v>1.125</v>
      </c>
      <c r="O325" s="52">
        <v>0.5</v>
      </c>
      <c r="P325" s="56">
        <f t="shared" si="165"/>
        <v>7690.28964912</v>
      </c>
      <c r="Q325" s="58"/>
      <c r="S325" s="53">
        <v>2535</v>
      </c>
      <c r="T325" s="14">
        <v>1.704</v>
      </c>
      <c r="U325" s="12">
        <v>1</v>
      </c>
      <c r="V325" s="12">
        <v>0</v>
      </c>
      <c r="W325" s="45">
        <f t="shared" si="166"/>
        <v>4319.64</v>
      </c>
      <c r="X325" s="54">
        <v>1.36</v>
      </c>
      <c r="Y325" s="12">
        <v>1.68</v>
      </c>
      <c r="Z325" s="12">
        <v>0.79</v>
      </c>
      <c r="AA325" s="47">
        <f t="shared" si="167"/>
        <v>2.3272</v>
      </c>
      <c r="AB325" s="55">
        <v>1</v>
      </c>
      <c r="AC325" s="12">
        <v>0</v>
      </c>
      <c r="AD325" s="12">
        <v>0</v>
      </c>
      <c r="AE325" s="50">
        <f t="shared" si="168"/>
        <v>1</v>
      </c>
      <c r="AF325" s="54">
        <v>1.125</v>
      </c>
      <c r="AG325" s="52">
        <v>0.5</v>
      </c>
      <c r="AH325" s="56">
        <f t="shared" si="169"/>
        <v>7690.28964912</v>
      </c>
      <c r="AI325" s="58"/>
    </row>
    <row r="326" s="1" customFormat="1" customHeight="1" spans="1:35">
      <c r="A326" s="53">
        <v>2535</v>
      </c>
      <c r="B326" s="14">
        <v>1.704</v>
      </c>
      <c r="C326" s="12">
        <v>1</v>
      </c>
      <c r="D326" s="12">
        <v>0</v>
      </c>
      <c r="E326" s="45">
        <f t="shared" si="162"/>
        <v>4319.64</v>
      </c>
      <c r="F326" s="54">
        <v>1.36</v>
      </c>
      <c r="G326" s="12">
        <v>1.68</v>
      </c>
      <c r="H326" s="12">
        <v>0.79</v>
      </c>
      <c r="I326" s="47">
        <f t="shared" si="163"/>
        <v>2.3272</v>
      </c>
      <c r="J326" s="55">
        <v>1.5</v>
      </c>
      <c r="K326" s="12">
        <v>370</v>
      </c>
      <c r="L326" s="12">
        <v>0</v>
      </c>
      <c r="M326" s="50">
        <f t="shared" si="164"/>
        <v>1.58112994350282</v>
      </c>
      <c r="N326" s="54">
        <v>1.125</v>
      </c>
      <c r="O326" s="52">
        <v>0.5</v>
      </c>
      <c r="P326" s="56">
        <f t="shared" si="165"/>
        <v>18239.0208576502</v>
      </c>
      <c r="Q326" s="58"/>
      <c r="S326" s="53">
        <v>2535</v>
      </c>
      <c r="T326" s="14">
        <v>1.704</v>
      </c>
      <c r="U326" s="12">
        <v>1</v>
      </c>
      <c r="V326" s="12">
        <v>0</v>
      </c>
      <c r="W326" s="45">
        <f t="shared" si="166"/>
        <v>4319.64</v>
      </c>
      <c r="X326" s="54">
        <v>1.36</v>
      </c>
      <c r="Y326" s="12">
        <v>1.68</v>
      </c>
      <c r="Z326" s="12">
        <v>0.79</v>
      </c>
      <c r="AA326" s="47">
        <f t="shared" si="167"/>
        <v>2.3272</v>
      </c>
      <c r="AB326" s="55">
        <v>1.5</v>
      </c>
      <c r="AC326" s="12">
        <v>370</v>
      </c>
      <c r="AD326" s="12">
        <v>0</v>
      </c>
      <c r="AE326" s="50">
        <f t="shared" si="168"/>
        <v>1.58112994350282</v>
      </c>
      <c r="AF326" s="54">
        <v>1.125</v>
      </c>
      <c r="AG326" s="52">
        <v>0.5</v>
      </c>
      <c r="AH326" s="56">
        <f t="shared" si="169"/>
        <v>18239.0208576502</v>
      </c>
      <c r="AI326" s="58"/>
    </row>
    <row r="327" s="1" customFormat="1" customHeight="1" spans="1:35">
      <c r="A327" s="53">
        <v>2535</v>
      </c>
      <c r="B327" s="14">
        <v>1.704</v>
      </c>
      <c r="C327" s="12">
        <v>1</v>
      </c>
      <c r="D327" s="12">
        <v>0</v>
      </c>
      <c r="E327" s="45">
        <f t="shared" si="162"/>
        <v>4319.64</v>
      </c>
      <c r="F327" s="54">
        <v>1.36</v>
      </c>
      <c r="G327" s="12">
        <v>1.68</v>
      </c>
      <c r="H327" s="12">
        <v>0.79</v>
      </c>
      <c r="I327" s="47">
        <f t="shared" si="163"/>
        <v>2.3272</v>
      </c>
      <c r="J327" s="55">
        <v>1</v>
      </c>
      <c r="K327" s="12">
        <v>0</v>
      </c>
      <c r="L327" s="12">
        <v>0</v>
      </c>
      <c r="M327" s="50">
        <f t="shared" si="164"/>
        <v>1</v>
      </c>
      <c r="N327" s="54">
        <v>1.125</v>
      </c>
      <c r="O327" s="52">
        <v>0.5</v>
      </c>
      <c r="P327" s="56">
        <f t="shared" si="165"/>
        <v>7690.28964912</v>
      </c>
      <c r="Q327" s="58"/>
      <c r="S327" s="53">
        <v>2535</v>
      </c>
      <c r="T327" s="14">
        <v>1.704</v>
      </c>
      <c r="U327" s="12">
        <v>1</v>
      </c>
      <c r="V327" s="12">
        <v>0</v>
      </c>
      <c r="W327" s="45">
        <f t="shared" si="166"/>
        <v>4319.64</v>
      </c>
      <c r="X327" s="54">
        <v>1.36</v>
      </c>
      <c r="Y327" s="12">
        <v>1.68</v>
      </c>
      <c r="Z327" s="12">
        <v>0.79</v>
      </c>
      <c r="AA327" s="47">
        <f t="shared" si="167"/>
        <v>2.3272</v>
      </c>
      <c r="AB327" s="55">
        <v>1</v>
      </c>
      <c r="AC327" s="12">
        <v>0</v>
      </c>
      <c r="AD327" s="12">
        <v>0</v>
      </c>
      <c r="AE327" s="50">
        <f t="shared" si="168"/>
        <v>1</v>
      </c>
      <c r="AF327" s="54">
        <v>1.125</v>
      </c>
      <c r="AG327" s="52">
        <v>0.5</v>
      </c>
      <c r="AH327" s="56">
        <f t="shared" si="169"/>
        <v>7690.28964912</v>
      </c>
      <c r="AI327" s="58"/>
    </row>
    <row r="328" s="1" customFormat="1" customHeight="1" spans="1:35">
      <c r="A328" s="53">
        <v>2535</v>
      </c>
      <c r="B328" s="14">
        <v>1.704</v>
      </c>
      <c r="C328" s="12">
        <v>1</v>
      </c>
      <c r="D328" s="12">
        <v>0</v>
      </c>
      <c r="E328" s="45">
        <f t="shared" si="162"/>
        <v>4319.64</v>
      </c>
      <c r="F328" s="54">
        <v>1.36</v>
      </c>
      <c r="G328" s="12">
        <v>1.68</v>
      </c>
      <c r="H328" s="12">
        <v>0.79</v>
      </c>
      <c r="I328" s="47">
        <f t="shared" si="163"/>
        <v>2.3272</v>
      </c>
      <c r="J328" s="55">
        <v>1.5</v>
      </c>
      <c r="K328" s="12">
        <v>370</v>
      </c>
      <c r="L328" s="12">
        <v>0</v>
      </c>
      <c r="M328" s="50">
        <f t="shared" si="164"/>
        <v>1.58112994350282</v>
      </c>
      <c r="N328" s="54">
        <v>1.125</v>
      </c>
      <c r="O328" s="52">
        <v>0.5</v>
      </c>
      <c r="P328" s="56">
        <f t="shared" si="165"/>
        <v>18239.0208576502</v>
      </c>
      <c r="Q328" s="58"/>
      <c r="S328" s="53">
        <v>2535</v>
      </c>
      <c r="T328" s="14">
        <v>1.704</v>
      </c>
      <c r="U328" s="12">
        <v>1</v>
      </c>
      <c r="V328" s="12">
        <v>0</v>
      </c>
      <c r="W328" s="45">
        <f t="shared" si="166"/>
        <v>4319.64</v>
      </c>
      <c r="X328" s="54">
        <v>1.36</v>
      </c>
      <c r="Y328" s="12">
        <v>1.68</v>
      </c>
      <c r="Z328" s="12">
        <v>0.79</v>
      </c>
      <c r="AA328" s="47">
        <f t="shared" si="167"/>
        <v>2.3272</v>
      </c>
      <c r="AB328" s="55">
        <v>1.5</v>
      </c>
      <c r="AC328" s="12">
        <v>370</v>
      </c>
      <c r="AD328" s="12">
        <v>0</v>
      </c>
      <c r="AE328" s="50">
        <f t="shared" si="168"/>
        <v>1.58112994350282</v>
      </c>
      <c r="AF328" s="54">
        <v>1.125</v>
      </c>
      <c r="AG328" s="52">
        <v>0.5</v>
      </c>
      <c r="AH328" s="56">
        <f t="shared" si="169"/>
        <v>18239.0208576502</v>
      </c>
      <c r="AI328" s="58"/>
    </row>
    <row r="329" s="1" customFormat="1" customHeight="1" spans="1:35">
      <c r="A329" s="53">
        <v>2535</v>
      </c>
      <c r="B329" s="14">
        <v>1.704</v>
      </c>
      <c r="C329" s="12">
        <v>1</v>
      </c>
      <c r="D329" s="12">
        <v>0</v>
      </c>
      <c r="E329" s="45">
        <f t="shared" si="162"/>
        <v>4319.64</v>
      </c>
      <c r="F329" s="54">
        <v>1.36</v>
      </c>
      <c r="G329" s="12">
        <v>1.68</v>
      </c>
      <c r="H329" s="12">
        <v>0.79</v>
      </c>
      <c r="I329" s="47">
        <f t="shared" si="163"/>
        <v>2.3272</v>
      </c>
      <c r="J329" s="55">
        <v>1</v>
      </c>
      <c r="K329" s="12">
        <v>0</v>
      </c>
      <c r="L329" s="12">
        <v>0</v>
      </c>
      <c r="M329" s="50">
        <f t="shared" si="164"/>
        <v>1</v>
      </c>
      <c r="N329" s="54">
        <v>1.125</v>
      </c>
      <c r="O329" s="52">
        <v>0.5</v>
      </c>
      <c r="P329" s="56">
        <f t="shared" si="165"/>
        <v>7690.28964912</v>
      </c>
      <c r="Q329" s="58"/>
      <c r="S329" s="53">
        <v>2535</v>
      </c>
      <c r="T329" s="14">
        <v>1.704</v>
      </c>
      <c r="U329" s="12">
        <v>1</v>
      </c>
      <c r="V329" s="12">
        <v>0</v>
      </c>
      <c r="W329" s="45">
        <f t="shared" si="166"/>
        <v>4319.64</v>
      </c>
      <c r="X329" s="54">
        <v>1.36</v>
      </c>
      <c r="Y329" s="12">
        <v>1.68</v>
      </c>
      <c r="Z329" s="12">
        <v>0.79</v>
      </c>
      <c r="AA329" s="47">
        <f t="shared" si="167"/>
        <v>2.3272</v>
      </c>
      <c r="AB329" s="55">
        <v>1</v>
      </c>
      <c r="AC329" s="12">
        <v>0</v>
      </c>
      <c r="AD329" s="12">
        <v>0</v>
      </c>
      <c r="AE329" s="50">
        <f t="shared" si="168"/>
        <v>1</v>
      </c>
      <c r="AF329" s="54">
        <v>1.125</v>
      </c>
      <c r="AG329" s="52">
        <v>0.5</v>
      </c>
      <c r="AH329" s="56">
        <f t="shared" si="169"/>
        <v>7690.28964912</v>
      </c>
      <c r="AI329" s="58"/>
    </row>
    <row r="330" s="1" customFormat="1" customHeight="1" spans="1:35">
      <c r="A330" s="53">
        <v>2535</v>
      </c>
      <c r="B330" s="14">
        <v>1.704</v>
      </c>
      <c r="C330" s="12">
        <v>1</v>
      </c>
      <c r="D330" s="12">
        <v>0</v>
      </c>
      <c r="E330" s="45">
        <f t="shared" si="162"/>
        <v>4319.64</v>
      </c>
      <c r="F330" s="54">
        <v>1.36</v>
      </c>
      <c r="G330" s="12">
        <v>1.68</v>
      </c>
      <c r="H330" s="12">
        <v>0.79</v>
      </c>
      <c r="I330" s="47">
        <f t="shared" si="163"/>
        <v>2.3272</v>
      </c>
      <c r="J330" s="55">
        <v>1.5</v>
      </c>
      <c r="K330" s="12">
        <v>370</v>
      </c>
      <c r="L330" s="12">
        <v>0</v>
      </c>
      <c r="M330" s="50">
        <f t="shared" si="164"/>
        <v>1.58112994350282</v>
      </c>
      <c r="N330" s="54">
        <v>1.125</v>
      </c>
      <c r="O330" s="52">
        <v>0.5</v>
      </c>
      <c r="P330" s="56">
        <f t="shared" si="165"/>
        <v>18239.0208576502</v>
      </c>
      <c r="Q330" s="58"/>
      <c r="S330" s="53">
        <v>2535</v>
      </c>
      <c r="T330" s="14">
        <v>1.704</v>
      </c>
      <c r="U330" s="12">
        <v>1</v>
      </c>
      <c r="V330" s="12">
        <v>0</v>
      </c>
      <c r="W330" s="45">
        <f t="shared" si="166"/>
        <v>4319.64</v>
      </c>
      <c r="X330" s="54">
        <v>1.36</v>
      </c>
      <c r="Y330" s="12">
        <v>1.68</v>
      </c>
      <c r="Z330" s="12">
        <v>0.79</v>
      </c>
      <c r="AA330" s="47">
        <f t="shared" si="167"/>
        <v>2.3272</v>
      </c>
      <c r="AB330" s="55">
        <v>1.5</v>
      </c>
      <c r="AC330" s="12">
        <v>370</v>
      </c>
      <c r="AD330" s="12">
        <v>0</v>
      </c>
      <c r="AE330" s="50">
        <f t="shared" si="168"/>
        <v>1.58112994350282</v>
      </c>
      <c r="AF330" s="54">
        <v>1.125</v>
      </c>
      <c r="AG330" s="52">
        <v>0.5</v>
      </c>
      <c r="AH330" s="56">
        <f t="shared" si="169"/>
        <v>18239.0208576502</v>
      </c>
      <c r="AI330" s="58"/>
    </row>
    <row r="331" s="1" customFormat="1" customHeight="1" spans="1:35">
      <c r="A331" s="53">
        <v>2535</v>
      </c>
      <c r="B331" s="14">
        <v>1.704</v>
      </c>
      <c r="C331" s="12">
        <v>1</v>
      </c>
      <c r="D331" s="12">
        <v>0</v>
      </c>
      <c r="E331" s="45">
        <f t="shared" si="162"/>
        <v>4319.64</v>
      </c>
      <c r="F331" s="54">
        <v>1.36</v>
      </c>
      <c r="G331" s="12">
        <v>1.68</v>
      </c>
      <c r="H331" s="12">
        <v>0.79</v>
      </c>
      <c r="I331" s="47">
        <f t="shared" si="163"/>
        <v>2.3272</v>
      </c>
      <c r="J331" s="55">
        <v>1</v>
      </c>
      <c r="K331" s="12">
        <v>0</v>
      </c>
      <c r="L331" s="12">
        <v>0</v>
      </c>
      <c r="M331" s="50">
        <f t="shared" si="164"/>
        <v>1</v>
      </c>
      <c r="N331" s="54">
        <v>1.125</v>
      </c>
      <c r="O331" s="52">
        <v>0.5</v>
      </c>
      <c r="P331" s="56">
        <f t="shared" si="165"/>
        <v>7690.28964912</v>
      </c>
      <c r="Q331" s="58"/>
      <c r="S331" s="53">
        <v>2535</v>
      </c>
      <c r="T331" s="14">
        <v>1.704</v>
      </c>
      <c r="U331" s="12">
        <v>1</v>
      </c>
      <c r="V331" s="12">
        <v>0</v>
      </c>
      <c r="W331" s="45">
        <f t="shared" si="166"/>
        <v>4319.64</v>
      </c>
      <c r="X331" s="54">
        <v>1.36</v>
      </c>
      <c r="Y331" s="12">
        <v>1.68</v>
      </c>
      <c r="Z331" s="12">
        <v>0.79</v>
      </c>
      <c r="AA331" s="47">
        <f t="shared" si="167"/>
        <v>2.3272</v>
      </c>
      <c r="AB331" s="55">
        <v>1</v>
      </c>
      <c r="AC331" s="12">
        <v>0</v>
      </c>
      <c r="AD331" s="12">
        <v>0</v>
      </c>
      <c r="AE331" s="50">
        <f t="shared" si="168"/>
        <v>1</v>
      </c>
      <c r="AF331" s="54">
        <v>1.125</v>
      </c>
      <c r="AG331" s="52">
        <v>0.5</v>
      </c>
      <c r="AH331" s="56">
        <f t="shared" si="169"/>
        <v>7690.28964912</v>
      </c>
      <c r="AI331" s="58"/>
    </row>
    <row r="332" s="1" customFormat="1" customHeight="1" spans="1:35">
      <c r="A332" s="53">
        <v>2535</v>
      </c>
      <c r="B332" s="14">
        <v>2.14</v>
      </c>
      <c r="C332" s="12">
        <v>1</v>
      </c>
      <c r="D332" s="12">
        <v>0</v>
      </c>
      <c r="E332" s="45">
        <f t="shared" si="162"/>
        <v>5424.9</v>
      </c>
      <c r="F332" s="54">
        <v>1.36</v>
      </c>
      <c r="G332" s="12">
        <v>1.68</v>
      </c>
      <c r="H332" s="12">
        <v>0.79</v>
      </c>
      <c r="I332" s="47">
        <f t="shared" si="163"/>
        <v>2.3272</v>
      </c>
      <c r="J332" s="55">
        <v>1.5</v>
      </c>
      <c r="K332" s="12">
        <v>370</v>
      </c>
      <c r="L332" s="12">
        <v>0</v>
      </c>
      <c r="M332" s="50">
        <f t="shared" si="164"/>
        <v>1.58112994350282</v>
      </c>
      <c r="N332" s="54">
        <v>1.125</v>
      </c>
      <c r="O332" s="52">
        <v>0.5</v>
      </c>
      <c r="P332" s="56">
        <f t="shared" si="165"/>
        <v>22905.8125794433</v>
      </c>
      <c r="Q332" s="58"/>
      <c r="S332" s="53">
        <v>2535</v>
      </c>
      <c r="T332" s="14">
        <v>2.14</v>
      </c>
      <c r="U332" s="12">
        <v>1</v>
      </c>
      <c r="V332" s="12">
        <v>0</v>
      </c>
      <c r="W332" s="45">
        <f t="shared" si="166"/>
        <v>5424.9</v>
      </c>
      <c r="X332" s="54">
        <v>1.36</v>
      </c>
      <c r="Y332" s="12">
        <v>1.68</v>
      </c>
      <c r="Z332" s="12">
        <v>0.79</v>
      </c>
      <c r="AA332" s="47">
        <f t="shared" si="167"/>
        <v>2.3272</v>
      </c>
      <c r="AB332" s="55">
        <v>1.5</v>
      </c>
      <c r="AC332" s="12">
        <v>370</v>
      </c>
      <c r="AD332" s="12">
        <v>0</v>
      </c>
      <c r="AE332" s="50">
        <f t="shared" si="168"/>
        <v>1.58112994350282</v>
      </c>
      <c r="AF332" s="54">
        <v>1.125</v>
      </c>
      <c r="AG332" s="52">
        <v>0.5</v>
      </c>
      <c r="AH332" s="56">
        <f t="shared" si="169"/>
        <v>22905.8125794433</v>
      </c>
      <c r="AI332" s="58"/>
    </row>
    <row r="333" s="1" customFormat="1" customHeight="1" spans="1:35">
      <c r="A333" s="53">
        <v>2535</v>
      </c>
      <c r="B333" s="14">
        <v>1.73</v>
      </c>
      <c r="C333" s="12">
        <v>1</v>
      </c>
      <c r="D333" s="12">
        <v>0</v>
      </c>
      <c r="E333" s="45">
        <f t="shared" si="162"/>
        <v>4385.55</v>
      </c>
      <c r="F333" s="54">
        <v>1.36</v>
      </c>
      <c r="G333" s="12">
        <v>1.68</v>
      </c>
      <c r="H333" s="12">
        <v>0.79</v>
      </c>
      <c r="I333" s="47">
        <f t="shared" si="163"/>
        <v>2.3272</v>
      </c>
      <c r="J333" s="55">
        <v>1</v>
      </c>
      <c r="K333" s="12">
        <v>0</v>
      </c>
      <c r="L333" s="12">
        <v>0</v>
      </c>
      <c r="M333" s="50">
        <f t="shared" si="164"/>
        <v>1</v>
      </c>
      <c r="N333" s="54">
        <v>1.125</v>
      </c>
      <c r="O333" s="52">
        <v>0.5</v>
      </c>
      <c r="P333" s="56">
        <f t="shared" si="165"/>
        <v>7807.6297494</v>
      </c>
      <c r="Q333" s="58"/>
      <c r="S333" s="53">
        <v>2535</v>
      </c>
      <c r="T333" s="14">
        <v>1.73</v>
      </c>
      <c r="U333" s="12">
        <v>1</v>
      </c>
      <c r="V333" s="12">
        <v>0</v>
      </c>
      <c r="W333" s="45">
        <f t="shared" si="166"/>
        <v>4385.55</v>
      </c>
      <c r="X333" s="54">
        <v>1.36</v>
      </c>
      <c r="Y333" s="12">
        <v>1.68</v>
      </c>
      <c r="Z333" s="12">
        <v>0.79</v>
      </c>
      <c r="AA333" s="47">
        <f t="shared" si="167"/>
        <v>2.3272</v>
      </c>
      <c r="AB333" s="55">
        <v>1</v>
      </c>
      <c r="AC333" s="12">
        <v>0</v>
      </c>
      <c r="AD333" s="12">
        <v>0</v>
      </c>
      <c r="AE333" s="50">
        <f t="shared" si="168"/>
        <v>1</v>
      </c>
      <c r="AF333" s="54">
        <v>1.125</v>
      </c>
      <c r="AG333" s="52">
        <v>0.5</v>
      </c>
      <c r="AH333" s="56">
        <f t="shared" si="169"/>
        <v>7807.6297494</v>
      </c>
      <c r="AI333" s="58"/>
    </row>
    <row r="334" s="1" customFormat="1" customHeight="1" spans="1:35">
      <c r="A334" s="53">
        <v>2535</v>
      </c>
      <c r="B334" s="14">
        <v>2.01</v>
      </c>
      <c r="C334" s="12">
        <v>1</v>
      </c>
      <c r="D334" s="12">
        <v>0</v>
      </c>
      <c r="E334" s="45">
        <f t="shared" si="162"/>
        <v>5095.35</v>
      </c>
      <c r="F334" s="54">
        <v>1.36</v>
      </c>
      <c r="G334" s="12">
        <v>1.68</v>
      </c>
      <c r="H334" s="12">
        <v>0.79</v>
      </c>
      <c r="I334" s="47">
        <f t="shared" si="163"/>
        <v>2.3272</v>
      </c>
      <c r="J334" s="55">
        <v>1</v>
      </c>
      <c r="K334" s="12">
        <v>0</v>
      </c>
      <c r="L334" s="12">
        <v>0</v>
      </c>
      <c r="M334" s="50">
        <f t="shared" si="164"/>
        <v>1</v>
      </c>
      <c r="N334" s="54">
        <v>1.125</v>
      </c>
      <c r="O334" s="52">
        <v>0.5</v>
      </c>
      <c r="P334" s="56">
        <f t="shared" si="165"/>
        <v>9071.2923678</v>
      </c>
      <c r="Q334" s="58"/>
      <c r="S334" s="53">
        <v>2535</v>
      </c>
      <c r="T334" s="14">
        <v>2.01</v>
      </c>
      <c r="U334" s="12">
        <v>1</v>
      </c>
      <c r="V334" s="12">
        <v>0</v>
      </c>
      <c r="W334" s="45">
        <f t="shared" si="166"/>
        <v>5095.35</v>
      </c>
      <c r="X334" s="54">
        <v>1.36</v>
      </c>
      <c r="Y334" s="12">
        <v>1.68</v>
      </c>
      <c r="Z334" s="12">
        <v>0.79</v>
      </c>
      <c r="AA334" s="47">
        <f t="shared" si="167"/>
        <v>2.3272</v>
      </c>
      <c r="AB334" s="55">
        <v>1</v>
      </c>
      <c r="AC334" s="12">
        <v>0</v>
      </c>
      <c r="AD334" s="12">
        <v>0</v>
      </c>
      <c r="AE334" s="50">
        <f t="shared" si="168"/>
        <v>1</v>
      </c>
      <c r="AF334" s="54">
        <v>1.125</v>
      </c>
      <c r="AG334" s="52">
        <v>0.5</v>
      </c>
      <c r="AH334" s="56">
        <f t="shared" si="169"/>
        <v>9071.2923678</v>
      </c>
      <c r="AI334" s="58"/>
    </row>
    <row r="335" s="1" customFormat="1" customHeight="1" spans="1:35">
      <c r="A335" s="53">
        <v>2535</v>
      </c>
      <c r="B335" s="14">
        <v>1.9</v>
      </c>
      <c r="C335" s="12">
        <v>1</v>
      </c>
      <c r="D335" s="12">
        <v>0</v>
      </c>
      <c r="E335" s="45">
        <f t="shared" si="162"/>
        <v>4816.5</v>
      </c>
      <c r="F335" s="54">
        <v>1.36</v>
      </c>
      <c r="G335" s="12">
        <v>1.68</v>
      </c>
      <c r="H335" s="12">
        <v>0.79</v>
      </c>
      <c r="I335" s="47">
        <f t="shared" si="163"/>
        <v>2.3272</v>
      </c>
      <c r="J335" s="55">
        <v>1.5</v>
      </c>
      <c r="K335" s="12">
        <v>370</v>
      </c>
      <c r="L335" s="12">
        <v>0</v>
      </c>
      <c r="M335" s="50">
        <f t="shared" si="164"/>
        <v>1.58112994350282</v>
      </c>
      <c r="N335" s="54">
        <v>1.125</v>
      </c>
      <c r="O335" s="52">
        <v>0.5</v>
      </c>
      <c r="P335" s="56">
        <f t="shared" si="165"/>
        <v>20336.9364023095</v>
      </c>
      <c r="Q335" s="58"/>
      <c r="S335" s="53">
        <v>2535</v>
      </c>
      <c r="T335" s="14">
        <v>1.9</v>
      </c>
      <c r="U335" s="12">
        <v>1</v>
      </c>
      <c r="V335" s="12">
        <v>0</v>
      </c>
      <c r="W335" s="45">
        <f t="shared" si="166"/>
        <v>4816.5</v>
      </c>
      <c r="X335" s="54">
        <v>1.36</v>
      </c>
      <c r="Y335" s="12">
        <v>1.68</v>
      </c>
      <c r="Z335" s="12">
        <v>0.79</v>
      </c>
      <c r="AA335" s="47">
        <f t="shared" si="167"/>
        <v>2.3272</v>
      </c>
      <c r="AB335" s="55">
        <v>1.5</v>
      </c>
      <c r="AC335" s="12">
        <v>370</v>
      </c>
      <c r="AD335" s="12">
        <v>0</v>
      </c>
      <c r="AE335" s="50">
        <f t="shared" si="168"/>
        <v>1.58112994350282</v>
      </c>
      <c r="AF335" s="54">
        <v>1.125</v>
      </c>
      <c r="AG335" s="52">
        <v>0.5</v>
      </c>
      <c r="AH335" s="56">
        <f t="shared" si="169"/>
        <v>20336.9364023095</v>
      </c>
      <c r="AI335" s="58"/>
    </row>
    <row r="336" s="1" customFormat="1" customHeight="1" spans="1:35">
      <c r="A336" s="53">
        <v>2535</v>
      </c>
      <c r="B336" s="14">
        <v>0</v>
      </c>
      <c r="C336" s="12">
        <v>1</v>
      </c>
      <c r="D336" s="12">
        <v>0</v>
      </c>
      <c r="E336" s="45">
        <f t="shared" si="162"/>
        <v>0</v>
      </c>
      <c r="F336" s="54">
        <v>1</v>
      </c>
      <c r="G336" s="12">
        <v>1.68</v>
      </c>
      <c r="H336" s="12">
        <v>0.79</v>
      </c>
      <c r="I336" s="47">
        <f t="shared" si="163"/>
        <v>2.3272</v>
      </c>
      <c r="J336" s="55">
        <v>1</v>
      </c>
      <c r="K336" s="12">
        <v>0</v>
      </c>
      <c r="L336" s="12">
        <v>0</v>
      </c>
      <c r="M336" s="50">
        <f t="shared" si="164"/>
        <v>1</v>
      </c>
      <c r="N336" s="54">
        <v>1.125</v>
      </c>
      <c r="O336" s="52">
        <v>0.5</v>
      </c>
      <c r="P336" s="56">
        <f t="shared" si="165"/>
        <v>0</v>
      </c>
      <c r="Q336" s="58"/>
      <c r="S336" s="53">
        <v>2535</v>
      </c>
      <c r="T336" s="14">
        <v>0</v>
      </c>
      <c r="U336" s="12">
        <v>1</v>
      </c>
      <c r="V336" s="12">
        <v>0</v>
      </c>
      <c r="W336" s="45">
        <f t="shared" si="166"/>
        <v>0</v>
      </c>
      <c r="X336" s="54">
        <v>1</v>
      </c>
      <c r="Y336" s="12">
        <v>1.68</v>
      </c>
      <c r="Z336" s="12">
        <v>0.79</v>
      </c>
      <c r="AA336" s="47">
        <f t="shared" si="167"/>
        <v>2.3272</v>
      </c>
      <c r="AB336" s="55">
        <v>1</v>
      </c>
      <c r="AC336" s="12">
        <v>0</v>
      </c>
      <c r="AD336" s="12">
        <v>0</v>
      </c>
      <c r="AE336" s="50">
        <f t="shared" si="168"/>
        <v>1</v>
      </c>
      <c r="AF336" s="54">
        <v>1.125</v>
      </c>
      <c r="AG336" s="52">
        <v>0.5</v>
      </c>
      <c r="AH336" s="56">
        <f t="shared" si="169"/>
        <v>0</v>
      </c>
      <c r="AI336" s="58"/>
    </row>
    <row r="337" s="1" customFormat="1" customHeight="1" spans="1:35">
      <c r="A337" s="59" t="s">
        <v>25</v>
      </c>
      <c r="B337" s="60"/>
      <c r="C337" s="60"/>
      <c r="D337" s="60"/>
      <c r="E337" s="60"/>
      <c r="F337" s="60"/>
      <c r="G337" s="61"/>
      <c r="H337" s="62">
        <f>SUM(P314:P336)</f>
        <v>390720.380060273</v>
      </c>
      <c r="I337" s="63"/>
      <c r="J337" s="63"/>
      <c r="K337" s="63"/>
      <c r="L337" s="63"/>
      <c r="M337" s="63"/>
      <c r="N337" s="63"/>
      <c r="O337" s="63"/>
      <c r="P337" s="63"/>
      <c r="Q337" s="64"/>
      <c r="S337" s="59" t="s">
        <v>25</v>
      </c>
      <c r="T337" s="60"/>
      <c r="U337" s="60"/>
      <c r="V337" s="60"/>
      <c r="W337" s="60"/>
      <c r="X337" s="60"/>
      <c r="Y337" s="61"/>
      <c r="Z337" s="62">
        <f>SUM(AH314:AH336)</f>
        <v>390720.380060273</v>
      </c>
      <c r="AA337" s="63"/>
      <c r="AB337" s="63"/>
      <c r="AC337" s="63"/>
      <c r="AD337" s="63"/>
      <c r="AE337" s="63"/>
      <c r="AF337" s="63"/>
      <c r="AG337" s="63"/>
      <c r="AH337" s="63"/>
      <c r="AI337" s="64"/>
    </row>
    <row r="338" s="1" customFormat="1" customHeight="1" spans="1:35">
      <c r="A338" s="65"/>
      <c r="B338" s="66"/>
      <c r="C338" s="66"/>
      <c r="D338" s="66"/>
      <c r="E338" s="66"/>
      <c r="F338" s="66"/>
      <c r="G338" s="67"/>
      <c r="H338" s="68"/>
      <c r="I338" s="69"/>
      <c r="J338" s="69"/>
      <c r="K338" s="69"/>
      <c r="L338" s="69"/>
      <c r="M338" s="69"/>
      <c r="N338" s="69"/>
      <c r="O338" s="69"/>
      <c r="P338" s="69"/>
      <c r="Q338" s="70"/>
      <c r="S338" s="65"/>
      <c r="T338" s="66"/>
      <c r="U338" s="66"/>
      <c r="V338" s="66"/>
      <c r="W338" s="66"/>
      <c r="X338" s="66"/>
      <c r="Y338" s="67"/>
      <c r="Z338" s="68"/>
      <c r="AA338" s="69"/>
      <c r="AB338" s="69"/>
      <c r="AC338" s="69"/>
      <c r="AD338" s="69"/>
      <c r="AE338" s="69"/>
      <c r="AF338" s="69"/>
      <c r="AG338" s="69"/>
      <c r="AH338" s="69"/>
      <c r="AI338" s="70"/>
    </row>
    <row r="339" s="1" customFormat="1" customHeight="1" spans="1:35">
      <c r="D339" s="3" t="s">
        <v>42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V339" s="3" t="s">
        <v>42</v>
      </c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="1" customFormat="1" customHeight="1" spans="1:35">
      <c r="D340" s="71" t="s">
        <v>43</v>
      </c>
      <c r="E340" s="14" t="s">
        <v>3</v>
      </c>
      <c r="F340" s="14"/>
      <c r="G340" s="14"/>
      <c r="H340" s="14"/>
      <c r="I340" s="7" t="s">
        <v>18</v>
      </c>
      <c r="J340" s="7"/>
      <c r="K340" s="7"/>
      <c r="L340" s="8" t="s">
        <v>5</v>
      </c>
      <c r="M340" s="8"/>
      <c r="N340" s="8"/>
      <c r="O340" s="9" t="s">
        <v>32</v>
      </c>
      <c r="P340" s="72" t="s">
        <v>7</v>
      </c>
      <c r="Q340" s="12" t="s">
        <v>44</v>
      </c>
      <c r="V340" s="71" t="s">
        <v>43</v>
      </c>
      <c r="W340" s="14" t="s">
        <v>3</v>
      </c>
      <c r="X340" s="14"/>
      <c r="Y340" s="14"/>
      <c r="Z340" s="14"/>
      <c r="AA340" s="7" t="s">
        <v>18</v>
      </c>
      <c r="AB340" s="7"/>
      <c r="AC340" s="7"/>
      <c r="AD340" s="8" t="s">
        <v>5</v>
      </c>
      <c r="AE340" s="8"/>
      <c r="AF340" s="8"/>
      <c r="AG340" s="9" t="s">
        <v>32</v>
      </c>
      <c r="AH340" s="72" t="s">
        <v>7</v>
      </c>
      <c r="AI340" s="12" t="s">
        <v>44</v>
      </c>
    </row>
    <row r="341" s="1" customFormat="1" customHeight="1" spans="1:35">
      <c r="D341" s="73"/>
      <c r="E341" s="12" t="s">
        <v>45</v>
      </c>
      <c r="F341" s="12" t="s">
        <v>59</v>
      </c>
      <c r="G341" s="12" t="s">
        <v>14</v>
      </c>
      <c r="H341" s="14" t="s">
        <v>3</v>
      </c>
      <c r="I341" s="12" t="s">
        <v>16</v>
      </c>
      <c r="J341" s="12" t="s">
        <v>17</v>
      </c>
      <c r="K341" s="7" t="s">
        <v>18</v>
      </c>
      <c r="L341" s="12" t="s">
        <v>19</v>
      </c>
      <c r="M341" s="12" t="s">
        <v>20</v>
      </c>
      <c r="N341" s="8" t="s">
        <v>21</v>
      </c>
      <c r="O341" s="9" t="s">
        <v>22</v>
      </c>
      <c r="P341" s="72"/>
      <c r="Q341" s="12"/>
      <c r="V341" s="73"/>
      <c r="W341" s="12" t="s">
        <v>45</v>
      </c>
      <c r="X341" s="12" t="s">
        <v>59</v>
      </c>
      <c r="Y341" s="12" t="s">
        <v>14</v>
      </c>
      <c r="Z341" s="14" t="s">
        <v>3</v>
      </c>
      <c r="AA341" s="12" t="s">
        <v>16</v>
      </c>
      <c r="AB341" s="12" t="s">
        <v>17</v>
      </c>
      <c r="AC341" s="7" t="s">
        <v>18</v>
      </c>
      <c r="AD341" s="12" t="s">
        <v>19</v>
      </c>
      <c r="AE341" s="12" t="s">
        <v>20</v>
      </c>
      <c r="AF341" s="8" t="s">
        <v>21</v>
      </c>
      <c r="AG341" s="9" t="s">
        <v>22</v>
      </c>
      <c r="AH341" s="72"/>
      <c r="AI341" s="12"/>
    </row>
    <row r="342" s="1" customFormat="1" customHeight="1" spans="1:35">
      <c r="D342" s="12">
        <f>_xlfn.RANK.EQ(P342,P342:P345,0)</f>
        <v>1</v>
      </c>
      <c r="E342" s="12">
        <v>1446.85</v>
      </c>
      <c r="F342" s="12">
        <f>1.8*1.015</f>
        <v>1.827</v>
      </c>
      <c r="G342" s="13">
        <v>1.21</v>
      </c>
      <c r="H342" s="14">
        <f t="shared" ref="H342:H345" si="170">E342*F342*G342</f>
        <v>3198.5078895</v>
      </c>
      <c r="I342" s="12">
        <v>518</v>
      </c>
      <c r="J342" s="12">
        <v>0.83</v>
      </c>
      <c r="K342" s="74">
        <f t="shared" ref="K342:K345" si="171">1+6*I342/(I342+2000)+J342</f>
        <v>3.06431294678316</v>
      </c>
      <c r="L342" s="12">
        <v>0.99</v>
      </c>
      <c r="M342" s="12">
        <v>3.53</v>
      </c>
      <c r="N342" s="8">
        <f t="shared" ref="N342:N345" si="172">1+L342*M342</f>
        <v>4.4947</v>
      </c>
      <c r="O342" s="9">
        <v>1.325</v>
      </c>
      <c r="P342" s="18">
        <f t="shared" ref="P342:P345" si="173">H342*K342*O342*N342</f>
        <v>58370.9995928819</v>
      </c>
      <c r="Q342" s="12">
        <f t="shared" ref="Q342:Q345" si="174">IF(D342=1,1,(IF(D342=2,2,12)))</f>
        <v>1</v>
      </c>
      <c r="V342" s="12">
        <f>_xlfn.RANK.EQ(AH342,AH342:AH345,0)</f>
        <v>1</v>
      </c>
      <c r="W342" s="12">
        <v>1446.85</v>
      </c>
      <c r="X342" s="12">
        <f>1.8*1.015</f>
        <v>1.827</v>
      </c>
      <c r="Y342" s="13">
        <v>1.21</v>
      </c>
      <c r="Z342" s="14">
        <f t="shared" ref="Z342:Z345" si="175">W342*X342*Y342</f>
        <v>3198.5078895</v>
      </c>
      <c r="AA342" s="12">
        <v>526</v>
      </c>
      <c r="AB342" s="12">
        <v>1.73</v>
      </c>
      <c r="AC342" s="74">
        <f t="shared" ref="AC342:AC345" si="176">1+6*AA342/(AA342+2000)+AB342</f>
        <v>3.97940617577197</v>
      </c>
      <c r="AD342" s="12">
        <v>0.99</v>
      </c>
      <c r="AE342" s="12">
        <v>3.53</v>
      </c>
      <c r="AF342" s="8">
        <f t="shared" ref="AF342:AF345" si="177">1+AD342*AE342</f>
        <v>4.4947</v>
      </c>
      <c r="AG342" s="9">
        <v>1.325</v>
      </c>
      <c r="AH342" s="18">
        <f t="shared" ref="AH342:AH345" si="178">Z342*AC342*AG342*AF342</f>
        <v>75802.2826975754</v>
      </c>
      <c r="AI342" s="12">
        <f t="shared" ref="AI342:AI345" si="179">IF(V342=1,1,(IF(V342=2,2,12)))</f>
        <v>1</v>
      </c>
    </row>
    <row r="343" s="1" customFormat="1" customHeight="1" spans="1:35">
      <c r="D343" s="12">
        <f>_xlfn.RANK.EQ(P343,P342:P345,0)</f>
        <v>2</v>
      </c>
      <c r="E343" s="12">
        <v>1446.85</v>
      </c>
      <c r="F343" s="12">
        <f>1.8*1.015</f>
        <v>1.827</v>
      </c>
      <c r="G343" s="13">
        <v>1.21</v>
      </c>
      <c r="H343" s="14">
        <f t="shared" si="170"/>
        <v>3198.5078895</v>
      </c>
      <c r="I343" s="12">
        <v>518</v>
      </c>
      <c r="J343" s="12">
        <v>1.43</v>
      </c>
      <c r="K343" s="74">
        <f t="shared" si="171"/>
        <v>3.66431294678316</v>
      </c>
      <c r="L343" s="12">
        <v>0.94</v>
      </c>
      <c r="M343" s="12">
        <v>2.05</v>
      </c>
      <c r="N343" s="8">
        <f t="shared" si="172"/>
        <v>2.927</v>
      </c>
      <c r="O343" s="9">
        <v>1.325</v>
      </c>
      <c r="P343" s="18">
        <f t="shared" si="173"/>
        <v>45454.6778392202</v>
      </c>
      <c r="Q343" s="12">
        <f t="shared" si="174"/>
        <v>2</v>
      </c>
      <c r="V343" s="12">
        <f>_xlfn.RANK.EQ(AH343,AH342:AH345,0)</f>
        <v>2</v>
      </c>
      <c r="W343" s="12">
        <v>1446.85</v>
      </c>
      <c r="X343" s="12">
        <f>1.8*1.015</f>
        <v>1.827</v>
      </c>
      <c r="Y343" s="13">
        <v>1.21</v>
      </c>
      <c r="Z343" s="14">
        <f t="shared" si="175"/>
        <v>3198.5078895</v>
      </c>
      <c r="AA343" s="12">
        <v>526</v>
      </c>
      <c r="AB343" s="12">
        <v>2.33</v>
      </c>
      <c r="AC343" s="74">
        <f t="shared" si="176"/>
        <v>4.57940617577197</v>
      </c>
      <c r="AD343" s="12">
        <v>0.95</v>
      </c>
      <c r="AE343" s="12">
        <v>2.09</v>
      </c>
      <c r="AF343" s="8">
        <f t="shared" si="177"/>
        <v>2.9855</v>
      </c>
      <c r="AG343" s="9">
        <v>1.325</v>
      </c>
      <c r="AH343" s="18">
        <f t="shared" si="178"/>
        <v>57941.4748471084</v>
      </c>
      <c r="AI343" s="12">
        <f t="shared" si="179"/>
        <v>2</v>
      </c>
    </row>
    <row r="344" s="1" customFormat="1" customHeight="1" spans="1:35">
      <c r="D344" s="12">
        <f>_xlfn.RANK.EQ(P344,P342:P345,0)</f>
        <v>3</v>
      </c>
      <c r="E344" s="12">
        <v>0</v>
      </c>
      <c r="F344" s="12">
        <v>1.8</v>
      </c>
      <c r="G344" s="13">
        <v>1.21</v>
      </c>
      <c r="H344" s="14">
        <f t="shared" si="170"/>
        <v>0</v>
      </c>
      <c r="I344" s="12">
        <v>0</v>
      </c>
      <c r="J344" s="12">
        <v>0</v>
      </c>
      <c r="K344" s="74">
        <f t="shared" si="171"/>
        <v>1</v>
      </c>
      <c r="L344" s="12">
        <v>0</v>
      </c>
      <c r="M344" s="12">
        <v>0</v>
      </c>
      <c r="N344" s="8">
        <f t="shared" si="172"/>
        <v>1</v>
      </c>
      <c r="O344" s="9">
        <v>1</v>
      </c>
      <c r="P344" s="18">
        <f t="shared" si="173"/>
        <v>0</v>
      </c>
      <c r="Q344" s="12">
        <f t="shared" si="174"/>
        <v>12</v>
      </c>
      <c r="V344" s="12">
        <f>_xlfn.RANK.EQ(AH344,AH342:AH345,0)</f>
        <v>3</v>
      </c>
      <c r="W344" s="12">
        <v>0</v>
      </c>
      <c r="X344" s="12">
        <v>1.8</v>
      </c>
      <c r="Y344" s="13">
        <v>1.21</v>
      </c>
      <c r="Z344" s="14">
        <f t="shared" si="175"/>
        <v>0</v>
      </c>
      <c r="AA344" s="12">
        <v>0</v>
      </c>
      <c r="AB344" s="12">
        <v>0</v>
      </c>
      <c r="AC344" s="74">
        <f t="shared" si="176"/>
        <v>1</v>
      </c>
      <c r="AD344" s="12">
        <v>0</v>
      </c>
      <c r="AE344" s="12">
        <v>0</v>
      </c>
      <c r="AF344" s="8">
        <f t="shared" si="177"/>
        <v>1</v>
      </c>
      <c r="AG344" s="9">
        <v>1</v>
      </c>
      <c r="AH344" s="18">
        <f t="shared" si="178"/>
        <v>0</v>
      </c>
      <c r="AI344" s="12">
        <f t="shared" si="179"/>
        <v>12</v>
      </c>
    </row>
    <row r="345" s="1" customFormat="1" customHeight="1" spans="1:35">
      <c r="D345" s="12">
        <f>_xlfn.RANK.EQ(P345,P342:P345,0)</f>
        <v>3</v>
      </c>
      <c r="E345" s="12">
        <v>0</v>
      </c>
      <c r="F345" s="12">
        <v>1.8</v>
      </c>
      <c r="G345" s="13">
        <v>1.21</v>
      </c>
      <c r="H345" s="14">
        <f t="shared" si="170"/>
        <v>0</v>
      </c>
      <c r="I345" s="12">
        <v>0</v>
      </c>
      <c r="J345" s="12">
        <v>0</v>
      </c>
      <c r="K345" s="74">
        <f t="shared" si="171"/>
        <v>1</v>
      </c>
      <c r="L345" s="71">
        <v>0</v>
      </c>
      <c r="M345" s="71">
        <v>0</v>
      </c>
      <c r="N345" s="8">
        <f t="shared" si="172"/>
        <v>1</v>
      </c>
      <c r="O345" s="9">
        <v>1</v>
      </c>
      <c r="P345" s="18">
        <f t="shared" si="173"/>
        <v>0</v>
      </c>
      <c r="Q345" s="71">
        <f t="shared" si="174"/>
        <v>12</v>
      </c>
      <c r="V345" s="12">
        <f>_xlfn.RANK.EQ(AH345,AH342:AH345,0)</f>
        <v>3</v>
      </c>
      <c r="W345" s="12">
        <v>0</v>
      </c>
      <c r="X345" s="12">
        <v>1.8</v>
      </c>
      <c r="Y345" s="13">
        <v>1.21</v>
      </c>
      <c r="Z345" s="14">
        <f t="shared" si="175"/>
        <v>0</v>
      </c>
      <c r="AA345" s="12">
        <v>0</v>
      </c>
      <c r="AB345" s="12">
        <v>0</v>
      </c>
      <c r="AC345" s="74">
        <f t="shared" si="176"/>
        <v>1</v>
      </c>
      <c r="AD345" s="71">
        <v>0</v>
      </c>
      <c r="AE345" s="71">
        <v>0</v>
      </c>
      <c r="AF345" s="8">
        <f t="shared" si="177"/>
        <v>1</v>
      </c>
      <c r="AG345" s="9">
        <v>1</v>
      </c>
      <c r="AH345" s="18">
        <f t="shared" si="178"/>
        <v>0</v>
      </c>
      <c r="AI345" s="71">
        <f t="shared" si="179"/>
        <v>12</v>
      </c>
    </row>
    <row r="346" s="1" customFormat="1" customHeight="1" spans="1:35">
      <c r="D346" s="75" t="s">
        <v>47</v>
      </c>
      <c r="E346" s="76">
        <f>LARGE(P342:P345,1)/1</f>
        <v>58370.9995928819</v>
      </c>
      <c r="F346" s="75" t="s">
        <v>48</v>
      </c>
      <c r="G346" s="76">
        <f>LARGE(P342:P345,2)/2</f>
        <v>22727.3389196101</v>
      </c>
      <c r="H346" s="75" t="s">
        <v>49</v>
      </c>
      <c r="I346" s="76">
        <f>LARGE(P342:P345,3)/12</f>
        <v>0</v>
      </c>
      <c r="J346" s="75" t="s">
        <v>50</v>
      </c>
      <c r="K346" s="77">
        <f>LARGE(P342:P345,4)/12</f>
        <v>0</v>
      </c>
      <c r="L346" s="78" t="s">
        <v>51</v>
      </c>
      <c r="M346" s="79">
        <f>E346+G346+I346+K346</f>
        <v>81098.338512492</v>
      </c>
      <c r="N346" s="78" t="s">
        <v>52</v>
      </c>
      <c r="O346" s="78">
        <v>12</v>
      </c>
      <c r="P346" s="78" t="s">
        <v>53</v>
      </c>
      <c r="Q346" s="79">
        <f>M346*O346</f>
        <v>973180.062149904</v>
      </c>
      <c r="V346" s="75" t="s">
        <v>47</v>
      </c>
      <c r="W346" s="76">
        <f>LARGE(AH342:AH345,1)/1</f>
        <v>75802.2826975754</v>
      </c>
      <c r="X346" s="75" t="s">
        <v>48</v>
      </c>
      <c r="Y346" s="76">
        <f>LARGE(AH342:AH345,2)/2</f>
        <v>28970.7374235542</v>
      </c>
      <c r="Z346" s="75" t="s">
        <v>49</v>
      </c>
      <c r="AA346" s="76">
        <f>LARGE(AH342:AH345,3)/12</f>
        <v>0</v>
      </c>
      <c r="AB346" s="75" t="s">
        <v>50</v>
      </c>
      <c r="AC346" s="77">
        <f>LARGE(AH342:AH345,4)/12</f>
        <v>0</v>
      </c>
      <c r="AD346" s="78" t="s">
        <v>51</v>
      </c>
      <c r="AE346" s="79">
        <f>W346+Y346+AA346+AC346</f>
        <v>104773.02012113</v>
      </c>
      <c r="AF346" s="78" t="s">
        <v>52</v>
      </c>
      <c r="AG346" s="78">
        <v>12</v>
      </c>
      <c r="AH346" s="78" t="s">
        <v>53</v>
      </c>
      <c r="AI346" s="79">
        <f>AE346*AG346</f>
        <v>1257276.24145356</v>
      </c>
    </row>
    <row r="347" s="1" customFormat="1" customHeight="1" spans="1:35">
      <c r="D347" s="75"/>
      <c r="E347" s="76"/>
      <c r="F347" s="75"/>
      <c r="G347" s="76"/>
      <c r="H347" s="75"/>
      <c r="I347" s="76"/>
      <c r="J347" s="75"/>
      <c r="K347" s="77"/>
      <c r="L347" s="78"/>
      <c r="M347" s="79"/>
      <c r="N347" s="78"/>
      <c r="O347" s="78"/>
      <c r="P347" s="78"/>
      <c r="Q347" s="79"/>
      <c r="V347" s="75"/>
      <c r="W347" s="76"/>
      <c r="X347" s="75"/>
      <c r="Y347" s="76"/>
      <c r="Z347" s="75"/>
      <c r="AA347" s="76"/>
      <c r="AB347" s="75"/>
      <c r="AC347" s="77"/>
      <c r="AD347" s="78"/>
      <c r="AE347" s="79"/>
      <c r="AF347" s="78"/>
      <c r="AG347" s="78"/>
      <c r="AH347" s="78"/>
      <c r="AI347" s="79"/>
    </row>
    <row r="348" s="1" customFormat="1" customHeight="1" spans="1:35">
      <c r="F348" s="78" t="s">
        <v>24</v>
      </c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X348" s="78" t="s">
        <v>24</v>
      </c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="1" customFormat="1" customHeight="1" spans="1:35">
      <c r="F349" s="14" t="s">
        <v>3</v>
      </c>
      <c r="G349" s="14"/>
      <c r="H349" s="14"/>
      <c r="I349" s="14"/>
      <c r="J349" s="14"/>
      <c r="K349" s="8" t="s">
        <v>31</v>
      </c>
      <c r="L349" s="8"/>
      <c r="M349" s="8"/>
      <c r="N349" s="8"/>
      <c r="O349" s="9" t="s">
        <v>32</v>
      </c>
      <c r="P349" s="9"/>
      <c r="Q349" s="80" t="s">
        <v>7</v>
      </c>
      <c r="X349" s="14" t="s">
        <v>3</v>
      </c>
      <c r="Y349" s="14"/>
      <c r="Z349" s="14"/>
      <c r="AA349" s="14"/>
      <c r="AB349" s="14"/>
      <c r="AC349" s="8" t="s">
        <v>31</v>
      </c>
      <c r="AD349" s="8"/>
      <c r="AE349" s="8"/>
      <c r="AF349" s="8"/>
      <c r="AG349" s="9" t="s">
        <v>32</v>
      </c>
      <c r="AH349" s="9"/>
      <c r="AI349" s="80" t="s">
        <v>7</v>
      </c>
    </row>
    <row r="350" s="1" customFormat="1" customHeight="1" spans="1:35">
      <c r="F350" s="14" t="s">
        <v>34</v>
      </c>
      <c r="G350" s="14" t="s">
        <v>35</v>
      </c>
      <c r="H350" s="14" t="s">
        <v>36</v>
      </c>
      <c r="I350" s="14" t="s">
        <v>37</v>
      </c>
      <c r="J350" s="14" t="s">
        <v>3</v>
      </c>
      <c r="K350" s="8" t="s">
        <v>38</v>
      </c>
      <c r="L350" s="8" t="s">
        <v>20</v>
      </c>
      <c r="M350" s="8" t="s">
        <v>19</v>
      </c>
      <c r="N350" s="81" t="s">
        <v>21</v>
      </c>
      <c r="O350" s="9" t="s">
        <v>40</v>
      </c>
      <c r="P350" s="9" t="s">
        <v>41</v>
      </c>
      <c r="Q350" s="80"/>
      <c r="X350" s="14" t="s">
        <v>34</v>
      </c>
      <c r="Y350" s="14" t="s">
        <v>35</v>
      </c>
      <c r="Z350" s="14" t="s">
        <v>36</v>
      </c>
      <c r="AA350" s="14" t="s">
        <v>37</v>
      </c>
      <c r="AB350" s="14" t="s">
        <v>3</v>
      </c>
      <c r="AC350" s="8" t="s">
        <v>38</v>
      </c>
      <c r="AD350" s="8" t="s">
        <v>20</v>
      </c>
      <c r="AE350" s="8" t="s">
        <v>19</v>
      </c>
      <c r="AF350" s="81" t="s">
        <v>21</v>
      </c>
      <c r="AG350" s="9" t="s">
        <v>40</v>
      </c>
      <c r="AH350" s="9" t="s">
        <v>41</v>
      </c>
      <c r="AI350" s="80"/>
    </row>
    <row r="351" s="1" customFormat="1" customHeight="1" spans="1:35">
      <c r="F351" s="12">
        <v>2249</v>
      </c>
      <c r="G351" s="13">
        <v>1.728</v>
      </c>
      <c r="H351" s="12">
        <v>1</v>
      </c>
      <c r="I351" s="12">
        <v>0</v>
      </c>
      <c r="J351" s="14">
        <f t="shared" ref="J351:J361" si="180">F351*G351*H351+I351</f>
        <v>3886.272</v>
      </c>
      <c r="K351" s="12">
        <v>1</v>
      </c>
      <c r="L351" s="12">
        <v>2.05</v>
      </c>
      <c r="M351" s="12">
        <v>0.94</v>
      </c>
      <c r="N351" s="81">
        <f t="shared" ref="N351:N361" si="181">L351*M351+1</f>
        <v>2.927</v>
      </c>
      <c r="O351" s="12">
        <v>1.325</v>
      </c>
      <c r="P351" s="9">
        <v>0.5</v>
      </c>
      <c r="Q351" s="82">
        <f t="shared" ref="Q351:Q361" si="182">J351*K351*N351*O351*P351</f>
        <v>7536.0157704</v>
      </c>
      <c r="X351" s="12">
        <v>2536</v>
      </c>
      <c r="Y351" s="13">
        <v>1.728</v>
      </c>
      <c r="Z351" s="12">
        <v>1</v>
      </c>
      <c r="AA351" s="12">
        <v>0</v>
      </c>
      <c r="AB351" s="14">
        <f t="shared" ref="AB351:AB361" si="183">X351*Y351*Z351+AA351</f>
        <v>4382.208</v>
      </c>
      <c r="AC351" s="12">
        <v>1</v>
      </c>
      <c r="AD351" s="12">
        <v>2.09</v>
      </c>
      <c r="AE351" s="12">
        <v>0.95</v>
      </c>
      <c r="AF351" s="81">
        <f t="shared" ref="AF351:AF361" si="184">AD351*AE351+1</f>
        <v>2.9855</v>
      </c>
      <c r="AG351" s="12">
        <v>1.325</v>
      </c>
      <c r="AH351" s="9">
        <v>0.5</v>
      </c>
      <c r="AI351" s="82">
        <f t="shared" ref="AI351:AI361" si="185">AB351*AC351*AF351*AG351*AH351</f>
        <v>8667.5418144</v>
      </c>
    </row>
    <row r="352" s="1" customFormat="1" customHeight="1" spans="1:35">
      <c r="F352" s="12">
        <v>2249</v>
      </c>
      <c r="G352" s="13">
        <v>1.728</v>
      </c>
      <c r="H352" s="12">
        <v>1</v>
      </c>
      <c r="I352" s="12">
        <v>0</v>
      </c>
      <c r="J352" s="14">
        <f t="shared" si="180"/>
        <v>3886.272</v>
      </c>
      <c r="K352" s="12">
        <v>1</v>
      </c>
      <c r="L352" s="12">
        <v>2.05</v>
      </c>
      <c r="M352" s="12">
        <v>0.94</v>
      </c>
      <c r="N352" s="81">
        <f t="shared" si="181"/>
        <v>2.927</v>
      </c>
      <c r="O352" s="12">
        <v>1.325</v>
      </c>
      <c r="P352" s="9">
        <v>0.5</v>
      </c>
      <c r="Q352" s="82">
        <f t="shared" si="182"/>
        <v>7536.0157704</v>
      </c>
      <c r="X352" s="12">
        <v>2536</v>
      </c>
      <c r="Y352" s="13">
        <v>1.728</v>
      </c>
      <c r="Z352" s="12">
        <v>1</v>
      </c>
      <c r="AA352" s="12">
        <v>0</v>
      </c>
      <c r="AB352" s="14">
        <f t="shared" si="183"/>
        <v>4382.208</v>
      </c>
      <c r="AC352" s="12">
        <v>1</v>
      </c>
      <c r="AD352" s="12">
        <v>2.09</v>
      </c>
      <c r="AE352" s="12">
        <v>0.95</v>
      </c>
      <c r="AF352" s="81">
        <f t="shared" si="184"/>
        <v>2.9855</v>
      </c>
      <c r="AG352" s="12">
        <v>1.325</v>
      </c>
      <c r="AH352" s="9">
        <v>0.5</v>
      </c>
      <c r="AI352" s="82">
        <f t="shared" si="185"/>
        <v>8667.5418144</v>
      </c>
    </row>
    <row r="353" s="1" customFormat="1" customHeight="1" spans="6:35">
      <c r="F353" s="12">
        <v>2249</v>
      </c>
      <c r="G353" s="13">
        <v>1.728</v>
      </c>
      <c r="H353" s="12">
        <v>1</v>
      </c>
      <c r="I353" s="12">
        <v>0</v>
      </c>
      <c r="J353" s="14">
        <f t="shared" si="180"/>
        <v>3886.272</v>
      </c>
      <c r="K353" s="12">
        <v>1</v>
      </c>
      <c r="L353" s="12">
        <v>2.05</v>
      </c>
      <c r="M353" s="12">
        <v>0.94</v>
      </c>
      <c r="N353" s="81">
        <f t="shared" si="181"/>
        <v>2.927</v>
      </c>
      <c r="O353" s="12">
        <v>1.325</v>
      </c>
      <c r="P353" s="9">
        <v>0.5</v>
      </c>
      <c r="Q353" s="82">
        <f t="shared" si="182"/>
        <v>7536.0157704</v>
      </c>
      <c r="X353" s="12">
        <v>2536</v>
      </c>
      <c r="Y353" s="13">
        <v>1.728</v>
      </c>
      <c r="Z353" s="12">
        <v>1</v>
      </c>
      <c r="AA353" s="12">
        <v>0</v>
      </c>
      <c r="AB353" s="14">
        <f t="shared" si="183"/>
        <v>4382.208</v>
      </c>
      <c r="AC353" s="12">
        <v>1</v>
      </c>
      <c r="AD353" s="12">
        <v>2.09</v>
      </c>
      <c r="AE353" s="12">
        <v>0.95</v>
      </c>
      <c r="AF353" s="81">
        <f t="shared" si="184"/>
        <v>2.9855</v>
      </c>
      <c r="AG353" s="12">
        <v>1.325</v>
      </c>
      <c r="AH353" s="9">
        <v>0.5</v>
      </c>
      <c r="AI353" s="82">
        <f t="shared" si="185"/>
        <v>8667.5418144</v>
      </c>
    </row>
    <row r="354" s="1" customFormat="1" customHeight="1" spans="6:35">
      <c r="F354" s="12">
        <v>2249</v>
      </c>
      <c r="G354" s="13">
        <v>1.728</v>
      </c>
      <c r="H354" s="12">
        <v>1</v>
      </c>
      <c r="I354" s="12">
        <v>0</v>
      </c>
      <c r="J354" s="14">
        <f t="shared" si="180"/>
        <v>3886.272</v>
      </c>
      <c r="K354" s="12">
        <v>1</v>
      </c>
      <c r="L354" s="12">
        <v>2.05</v>
      </c>
      <c r="M354" s="12">
        <v>0.94</v>
      </c>
      <c r="N354" s="81">
        <f t="shared" si="181"/>
        <v>2.927</v>
      </c>
      <c r="O354" s="12">
        <v>1.325</v>
      </c>
      <c r="P354" s="9">
        <v>0.5</v>
      </c>
      <c r="Q354" s="82">
        <f t="shared" si="182"/>
        <v>7536.0157704</v>
      </c>
      <c r="X354" s="12">
        <v>2536</v>
      </c>
      <c r="Y354" s="13">
        <v>1.728</v>
      </c>
      <c r="Z354" s="12">
        <v>1</v>
      </c>
      <c r="AA354" s="12">
        <v>0</v>
      </c>
      <c r="AB354" s="14">
        <f t="shared" si="183"/>
        <v>4382.208</v>
      </c>
      <c r="AC354" s="12">
        <v>1</v>
      </c>
      <c r="AD354" s="12">
        <v>2.09</v>
      </c>
      <c r="AE354" s="12">
        <v>0.95</v>
      </c>
      <c r="AF354" s="81">
        <f t="shared" si="184"/>
        <v>2.9855</v>
      </c>
      <c r="AG354" s="12">
        <v>1.325</v>
      </c>
      <c r="AH354" s="9">
        <v>0.5</v>
      </c>
      <c r="AI354" s="82">
        <f t="shared" si="185"/>
        <v>8667.5418144</v>
      </c>
    </row>
    <row r="355" s="1" customFormat="1" customHeight="1" spans="6:35">
      <c r="F355" s="12">
        <v>2249</v>
      </c>
      <c r="G355" s="13">
        <v>1.728</v>
      </c>
      <c r="H355" s="12">
        <v>1</v>
      </c>
      <c r="I355" s="12">
        <v>0</v>
      </c>
      <c r="J355" s="14">
        <f t="shared" si="180"/>
        <v>3886.272</v>
      </c>
      <c r="K355" s="12">
        <v>1</v>
      </c>
      <c r="L355" s="12">
        <v>2.05</v>
      </c>
      <c r="M355" s="12">
        <v>0.94</v>
      </c>
      <c r="N355" s="81">
        <f t="shared" si="181"/>
        <v>2.927</v>
      </c>
      <c r="O355" s="12">
        <v>1.325</v>
      </c>
      <c r="P355" s="9">
        <v>0.5</v>
      </c>
      <c r="Q355" s="82">
        <f t="shared" si="182"/>
        <v>7536.0157704</v>
      </c>
      <c r="X355" s="12">
        <v>2536</v>
      </c>
      <c r="Y355" s="13">
        <v>1.728</v>
      </c>
      <c r="Z355" s="12">
        <v>1</v>
      </c>
      <c r="AA355" s="12">
        <v>0</v>
      </c>
      <c r="AB355" s="14">
        <f t="shared" si="183"/>
        <v>4382.208</v>
      </c>
      <c r="AC355" s="12">
        <v>1</v>
      </c>
      <c r="AD355" s="12">
        <v>2.09</v>
      </c>
      <c r="AE355" s="12">
        <v>0.95</v>
      </c>
      <c r="AF355" s="81">
        <f t="shared" si="184"/>
        <v>2.9855</v>
      </c>
      <c r="AG355" s="12">
        <v>1.325</v>
      </c>
      <c r="AH355" s="9">
        <v>0.5</v>
      </c>
      <c r="AI355" s="82">
        <f t="shared" si="185"/>
        <v>8667.5418144</v>
      </c>
    </row>
    <row r="356" s="1" customFormat="1" customHeight="1" spans="6:35">
      <c r="F356" s="12">
        <v>2249</v>
      </c>
      <c r="G356" s="13">
        <v>1.728</v>
      </c>
      <c r="H356" s="12">
        <v>1</v>
      </c>
      <c r="I356" s="12">
        <v>0</v>
      </c>
      <c r="J356" s="14">
        <f t="shared" si="180"/>
        <v>3886.272</v>
      </c>
      <c r="K356" s="12">
        <v>1</v>
      </c>
      <c r="L356" s="12">
        <v>2.05</v>
      </c>
      <c r="M356" s="12">
        <v>0.94</v>
      </c>
      <c r="N356" s="81">
        <f t="shared" si="181"/>
        <v>2.927</v>
      </c>
      <c r="O356" s="12">
        <v>1.325</v>
      </c>
      <c r="P356" s="9">
        <v>0.5</v>
      </c>
      <c r="Q356" s="82">
        <f t="shared" si="182"/>
        <v>7536.0157704</v>
      </c>
      <c r="X356" s="12">
        <v>2536</v>
      </c>
      <c r="Y356" s="13">
        <v>1.728</v>
      </c>
      <c r="Z356" s="12">
        <v>1</v>
      </c>
      <c r="AA356" s="12">
        <v>0</v>
      </c>
      <c r="AB356" s="14">
        <f t="shared" si="183"/>
        <v>4382.208</v>
      </c>
      <c r="AC356" s="12">
        <v>1</v>
      </c>
      <c r="AD356" s="12">
        <v>2.09</v>
      </c>
      <c r="AE356" s="12">
        <v>0.95</v>
      </c>
      <c r="AF356" s="81">
        <f t="shared" si="184"/>
        <v>2.9855</v>
      </c>
      <c r="AG356" s="12">
        <v>1.325</v>
      </c>
      <c r="AH356" s="9">
        <v>0.5</v>
      </c>
      <c r="AI356" s="82">
        <f t="shared" si="185"/>
        <v>8667.5418144</v>
      </c>
    </row>
    <row r="357" s="1" customFormat="1" customHeight="1" spans="6:35">
      <c r="F357" s="12">
        <v>2249</v>
      </c>
      <c r="G357" s="13">
        <v>1.728</v>
      </c>
      <c r="H357" s="12">
        <v>1</v>
      </c>
      <c r="I357" s="12">
        <v>0</v>
      </c>
      <c r="J357" s="14">
        <f t="shared" si="180"/>
        <v>3886.272</v>
      </c>
      <c r="K357" s="12">
        <v>1</v>
      </c>
      <c r="L357" s="12">
        <v>2.05</v>
      </c>
      <c r="M357" s="12">
        <v>0.94</v>
      </c>
      <c r="N357" s="81">
        <f t="shared" si="181"/>
        <v>2.927</v>
      </c>
      <c r="O357" s="12">
        <v>1.325</v>
      </c>
      <c r="P357" s="9">
        <v>0.5</v>
      </c>
      <c r="Q357" s="82">
        <f t="shared" si="182"/>
        <v>7536.0157704</v>
      </c>
      <c r="X357" s="12">
        <v>2536</v>
      </c>
      <c r="Y357" s="13">
        <v>1.728</v>
      </c>
      <c r="Z357" s="12">
        <v>1</v>
      </c>
      <c r="AA357" s="12">
        <v>0</v>
      </c>
      <c r="AB357" s="14">
        <f t="shared" si="183"/>
        <v>4382.208</v>
      </c>
      <c r="AC357" s="12">
        <v>1</v>
      </c>
      <c r="AD357" s="12">
        <v>2.09</v>
      </c>
      <c r="AE357" s="12">
        <v>0.95</v>
      </c>
      <c r="AF357" s="81">
        <f t="shared" si="184"/>
        <v>2.9855</v>
      </c>
      <c r="AG357" s="12">
        <v>1.325</v>
      </c>
      <c r="AH357" s="9">
        <v>0.5</v>
      </c>
      <c r="AI357" s="82">
        <f t="shared" si="185"/>
        <v>8667.5418144</v>
      </c>
    </row>
    <row r="358" s="1" customFormat="1" customHeight="1" spans="6:35">
      <c r="F358" s="12">
        <v>2249</v>
      </c>
      <c r="G358" s="13">
        <v>1.728</v>
      </c>
      <c r="H358" s="12">
        <v>1</v>
      </c>
      <c r="I358" s="12">
        <v>0</v>
      </c>
      <c r="J358" s="14">
        <f t="shared" si="180"/>
        <v>3886.272</v>
      </c>
      <c r="K358" s="12">
        <v>1</v>
      </c>
      <c r="L358" s="12">
        <v>2.05</v>
      </c>
      <c r="M358" s="12">
        <v>0.94</v>
      </c>
      <c r="N358" s="81">
        <f t="shared" si="181"/>
        <v>2.927</v>
      </c>
      <c r="O358" s="12">
        <v>1.325</v>
      </c>
      <c r="P358" s="9">
        <v>0.5</v>
      </c>
      <c r="Q358" s="82">
        <f t="shared" si="182"/>
        <v>7536.0157704</v>
      </c>
      <c r="X358" s="12">
        <v>2536</v>
      </c>
      <c r="Y358" s="13">
        <v>1.728</v>
      </c>
      <c r="Z358" s="12">
        <v>1</v>
      </c>
      <c r="AA358" s="12">
        <v>0</v>
      </c>
      <c r="AB358" s="14">
        <f t="shared" si="183"/>
        <v>4382.208</v>
      </c>
      <c r="AC358" s="12">
        <v>1</v>
      </c>
      <c r="AD358" s="12">
        <v>2.09</v>
      </c>
      <c r="AE358" s="12">
        <v>0.95</v>
      </c>
      <c r="AF358" s="81">
        <f t="shared" si="184"/>
        <v>2.9855</v>
      </c>
      <c r="AG358" s="12">
        <v>1.325</v>
      </c>
      <c r="AH358" s="9">
        <v>0.5</v>
      </c>
      <c r="AI358" s="82">
        <f t="shared" si="185"/>
        <v>8667.5418144</v>
      </c>
    </row>
    <row r="359" s="1" customFormat="1" customHeight="1" spans="6:35">
      <c r="F359" s="12">
        <v>2249</v>
      </c>
      <c r="G359" s="13">
        <v>1.728</v>
      </c>
      <c r="H359" s="12">
        <v>1</v>
      </c>
      <c r="I359" s="12">
        <v>0</v>
      </c>
      <c r="J359" s="14">
        <f t="shared" si="180"/>
        <v>3886.272</v>
      </c>
      <c r="K359" s="12">
        <v>1</v>
      </c>
      <c r="L359" s="12">
        <v>2.05</v>
      </c>
      <c r="M359" s="12">
        <v>0.94</v>
      </c>
      <c r="N359" s="81">
        <f t="shared" si="181"/>
        <v>2.927</v>
      </c>
      <c r="O359" s="12">
        <v>1.325</v>
      </c>
      <c r="P359" s="9">
        <v>0.5</v>
      </c>
      <c r="Q359" s="82">
        <f t="shared" si="182"/>
        <v>7536.0157704</v>
      </c>
      <c r="X359" s="12">
        <v>2536</v>
      </c>
      <c r="Y359" s="13">
        <v>1.728</v>
      </c>
      <c r="Z359" s="12">
        <v>1</v>
      </c>
      <c r="AA359" s="12">
        <v>0</v>
      </c>
      <c r="AB359" s="14">
        <f t="shared" si="183"/>
        <v>4382.208</v>
      </c>
      <c r="AC359" s="12">
        <v>1</v>
      </c>
      <c r="AD359" s="12">
        <v>2.09</v>
      </c>
      <c r="AE359" s="12">
        <v>0.95</v>
      </c>
      <c r="AF359" s="81">
        <f t="shared" si="184"/>
        <v>2.9855</v>
      </c>
      <c r="AG359" s="12">
        <v>1.325</v>
      </c>
      <c r="AH359" s="9">
        <v>0.5</v>
      </c>
      <c r="AI359" s="82">
        <f t="shared" si="185"/>
        <v>8667.5418144</v>
      </c>
    </row>
    <row r="360" s="1" customFormat="1" customHeight="1" spans="6:35">
      <c r="F360" s="12">
        <v>2249</v>
      </c>
      <c r="G360" s="13">
        <v>1.55</v>
      </c>
      <c r="H360" s="12">
        <v>1</v>
      </c>
      <c r="I360" s="12">
        <v>0</v>
      </c>
      <c r="J360" s="14">
        <f t="shared" si="180"/>
        <v>3485.95</v>
      </c>
      <c r="K360" s="12">
        <v>1</v>
      </c>
      <c r="L360" s="12">
        <v>2.05</v>
      </c>
      <c r="M360" s="12">
        <v>0.94</v>
      </c>
      <c r="N360" s="81">
        <f t="shared" si="181"/>
        <v>2.927</v>
      </c>
      <c r="O360" s="12">
        <v>1.325</v>
      </c>
      <c r="P360" s="9">
        <v>0.5</v>
      </c>
      <c r="Q360" s="82">
        <f t="shared" si="182"/>
        <v>6759.736368125</v>
      </c>
      <c r="X360" s="12">
        <v>2536</v>
      </c>
      <c r="Y360" s="13">
        <v>1.55</v>
      </c>
      <c r="Z360" s="12">
        <v>1</v>
      </c>
      <c r="AA360" s="12">
        <v>0</v>
      </c>
      <c r="AB360" s="14">
        <f t="shared" si="183"/>
        <v>3930.8</v>
      </c>
      <c r="AC360" s="12">
        <v>1</v>
      </c>
      <c r="AD360" s="12">
        <v>2.09</v>
      </c>
      <c r="AE360" s="12">
        <v>0.95</v>
      </c>
      <c r="AF360" s="81">
        <f t="shared" si="184"/>
        <v>2.9855</v>
      </c>
      <c r="AG360" s="12">
        <v>1.325</v>
      </c>
      <c r="AH360" s="9">
        <v>0.5</v>
      </c>
      <c r="AI360" s="82">
        <f t="shared" si="185"/>
        <v>7774.7047525</v>
      </c>
    </row>
    <row r="361" s="1" customFormat="1" customHeight="1" spans="6:35">
      <c r="F361" s="12">
        <v>2249</v>
      </c>
      <c r="G361" s="13">
        <v>12.18</v>
      </c>
      <c r="H361" s="12">
        <v>1</v>
      </c>
      <c r="I361" s="12">
        <v>0</v>
      </c>
      <c r="J361" s="14">
        <f t="shared" si="180"/>
        <v>27392.82</v>
      </c>
      <c r="K361" s="12">
        <v>1</v>
      </c>
      <c r="L361" s="12">
        <v>2.05</v>
      </c>
      <c r="M361" s="12">
        <v>0.94</v>
      </c>
      <c r="N361" s="81">
        <f t="shared" si="181"/>
        <v>2.927</v>
      </c>
      <c r="O361" s="12">
        <v>1.325</v>
      </c>
      <c r="P361" s="9">
        <v>0.5</v>
      </c>
      <c r="Q361" s="82">
        <f t="shared" si="182"/>
        <v>53118.44449275</v>
      </c>
      <c r="X361" s="12">
        <v>2536</v>
      </c>
      <c r="Y361" s="13">
        <v>12.18</v>
      </c>
      <c r="Z361" s="12">
        <v>1</v>
      </c>
      <c r="AA361" s="12">
        <v>0</v>
      </c>
      <c r="AB361" s="14">
        <f t="shared" si="183"/>
        <v>30888.48</v>
      </c>
      <c r="AC361" s="12">
        <v>1</v>
      </c>
      <c r="AD361" s="12">
        <v>2.09</v>
      </c>
      <c r="AE361" s="12">
        <v>0.95</v>
      </c>
      <c r="AF361" s="81">
        <f t="shared" si="184"/>
        <v>2.9855</v>
      </c>
      <c r="AG361" s="12">
        <v>1.325</v>
      </c>
      <c r="AH361" s="9">
        <v>0.5</v>
      </c>
      <c r="AI361" s="82">
        <f t="shared" si="185"/>
        <v>61094.131539</v>
      </c>
    </row>
    <row r="362" s="1" customFormat="1" customHeight="1" spans="6:35">
      <c r="F362" s="83" t="s">
        <v>24</v>
      </c>
      <c r="G362" s="84"/>
      <c r="H362" s="84"/>
      <c r="I362" s="84"/>
      <c r="J362" s="84"/>
      <c r="K362" s="84"/>
      <c r="L362" s="84"/>
      <c r="M362" s="85">
        <f>SUM(Q351:Q361)</f>
        <v>127702.322794475</v>
      </c>
      <c r="N362" s="85"/>
      <c r="O362" s="85"/>
      <c r="P362" s="85"/>
      <c r="Q362" s="85"/>
      <c r="X362" s="83" t="s">
        <v>24</v>
      </c>
      <c r="Y362" s="84"/>
      <c r="Z362" s="84"/>
      <c r="AA362" s="84"/>
      <c r="AB362" s="84"/>
      <c r="AC362" s="84"/>
      <c r="AD362" s="84"/>
      <c r="AE362" s="85">
        <f>SUM(AI351:AI361)</f>
        <v>146876.7126211</v>
      </c>
      <c r="AF362" s="85"/>
      <c r="AG362" s="85"/>
      <c r="AH362" s="85"/>
      <c r="AI362" s="85"/>
    </row>
    <row r="363" s="1" customFormat="1" customHeight="1" spans="6:35">
      <c r="F363" s="84"/>
      <c r="G363" s="84"/>
      <c r="H363" s="84"/>
      <c r="I363" s="84"/>
      <c r="J363" s="84"/>
      <c r="K363" s="84"/>
      <c r="L363" s="84"/>
      <c r="M363" s="85"/>
      <c r="N363" s="85"/>
      <c r="O363" s="85"/>
      <c r="P363" s="85"/>
      <c r="Q363" s="85"/>
      <c r="X363" s="84"/>
      <c r="Y363" s="84"/>
      <c r="Z363" s="84"/>
      <c r="AA363" s="84"/>
      <c r="AB363" s="84"/>
      <c r="AC363" s="84"/>
      <c r="AD363" s="84"/>
      <c r="AE363" s="85"/>
      <c r="AF363" s="85"/>
      <c r="AG363" s="85"/>
      <c r="AH363" s="85"/>
      <c r="AI363" s="85"/>
    </row>
    <row r="364" s="1" customFormat="1" customHeight="1" spans="6:35">
      <c r="F364" s="84"/>
      <c r="G364" s="84"/>
      <c r="H364" s="84"/>
      <c r="I364" s="84"/>
      <c r="J364" s="84"/>
      <c r="K364" s="84"/>
      <c r="L364" s="84"/>
      <c r="M364" s="85"/>
      <c r="N364" s="85"/>
      <c r="O364" s="85"/>
      <c r="P364" s="85"/>
      <c r="Q364" s="85"/>
      <c r="X364" s="84"/>
      <c r="Y364" s="84"/>
      <c r="Z364" s="84"/>
      <c r="AA364" s="84"/>
      <c r="AB364" s="84"/>
      <c r="AC364" s="84"/>
      <c r="AD364" s="84"/>
      <c r="AE364" s="85"/>
      <c r="AF364" s="85"/>
      <c r="AG364" s="85"/>
      <c r="AH364" s="85"/>
      <c r="AI364" s="85"/>
    </row>
    <row r="365" s="1" customFormat="1" customHeight="1" spans="6:35">
      <c r="F365" s="78" t="s">
        <v>23</v>
      </c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X365" s="78" t="s">
        <v>23</v>
      </c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="1" customFormat="1" customHeight="1" spans="6:35">
      <c r="F366" s="14" t="s">
        <v>3</v>
      </c>
      <c r="G366" s="14"/>
      <c r="H366" s="14"/>
      <c r="I366" s="14"/>
      <c r="J366" s="14"/>
      <c r="K366" s="8" t="s">
        <v>31</v>
      </c>
      <c r="L366" s="8"/>
      <c r="M366" s="8"/>
      <c r="N366" s="8"/>
      <c r="O366" s="9" t="s">
        <v>32</v>
      </c>
      <c r="P366" s="9"/>
      <c r="Q366" s="80" t="s">
        <v>7</v>
      </c>
      <c r="X366" s="14" t="s">
        <v>3</v>
      </c>
      <c r="Y366" s="14"/>
      <c r="Z366" s="14"/>
      <c r="AA366" s="14"/>
      <c r="AB366" s="14"/>
      <c r="AC366" s="8" t="s">
        <v>31</v>
      </c>
      <c r="AD366" s="8"/>
      <c r="AE366" s="8"/>
      <c r="AF366" s="8"/>
      <c r="AG366" s="9" t="s">
        <v>32</v>
      </c>
      <c r="AH366" s="9"/>
      <c r="AI366" s="80" t="s">
        <v>7</v>
      </c>
    </row>
    <row r="367" s="1" customFormat="1" customHeight="1" spans="6:35">
      <c r="F367" s="14" t="s">
        <v>34</v>
      </c>
      <c r="G367" s="14" t="s">
        <v>35</v>
      </c>
      <c r="H367" s="14" t="s">
        <v>36</v>
      </c>
      <c r="I367" s="14" t="s">
        <v>37</v>
      </c>
      <c r="J367" s="14" t="s">
        <v>3</v>
      </c>
      <c r="K367" s="8" t="s">
        <v>38</v>
      </c>
      <c r="L367" s="8" t="s">
        <v>20</v>
      </c>
      <c r="M367" s="8" t="s">
        <v>19</v>
      </c>
      <c r="N367" s="81" t="s">
        <v>21</v>
      </c>
      <c r="O367" s="9" t="s">
        <v>40</v>
      </c>
      <c r="P367" s="9" t="s">
        <v>41</v>
      </c>
      <c r="Q367" s="80"/>
      <c r="X367" s="14" t="s">
        <v>34</v>
      </c>
      <c r="Y367" s="14" t="s">
        <v>35</v>
      </c>
      <c r="Z367" s="14" t="s">
        <v>36</v>
      </c>
      <c r="AA367" s="14" t="s">
        <v>37</v>
      </c>
      <c r="AB367" s="14" t="s">
        <v>3</v>
      </c>
      <c r="AC367" s="8" t="s">
        <v>38</v>
      </c>
      <c r="AD367" s="8" t="s">
        <v>20</v>
      </c>
      <c r="AE367" s="8" t="s">
        <v>19</v>
      </c>
      <c r="AF367" s="81" t="s">
        <v>21</v>
      </c>
      <c r="AG367" s="9" t="s">
        <v>40</v>
      </c>
      <c r="AH367" s="9" t="s">
        <v>41</v>
      </c>
      <c r="AI367" s="80"/>
    </row>
    <row r="368" s="1" customFormat="1" customHeight="1" spans="6:35">
      <c r="F368" s="12">
        <v>41841</v>
      </c>
      <c r="G368" s="13">
        <v>0.168</v>
      </c>
      <c r="H368" s="12">
        <v>1</v>
      </c>
      <c r="I368" s="12">
        <v>0</v>
      </c>
      <c r="J368" s="14">
        <f t="shared" ref="J368:J377" si="186">F368*G368*H368+I368</f>
        <v>7029.288</v>
      </c>
      <c r="K368" s="12">
        <v>1</v>
      </c>
      <c r="L368" s="12">
        <v>2.93</v>
      </c>
      <c r="M368" s="12">
        <v>0.96</v>
      </c>
      <c r="N368" s="81">
        <f t="shared" ref="N368:N377" si="187">L368*M368+1</f>
        <v>3.8128</v>
      </c>
      <c r="O368" s="12">
        <v>0.9</v>
      </c>
      <c r="P368" s="9">
        <v>0.5</v>
      </c>
      <c r="Q368" s="82">
        <f t="shared" ref="Q368:Q377" si="188">J368*K368*N368*O368*P368</f>
        <v>12060.57117888</v>
      </c>
      <c r="X368" s="12">
        <v>41841</v>
      </c>
      <c r="Y368" s="13">
        <v>0.168</v>
      </c>
      <c r="Z368" s="12">
        <v>1</v>
      </c>
      <c r="AA368" s="12">
        <v>0</v>
      </c>
      <c r="AB368" s="14">
        <f t="shared" ref="AB368:AB377" si="189">X368*Y368*Z368+AA368</f>
        <v>7029.288</v>
      </c>
      <c r="AC368" s="12">
        <v>1</v>
      </c>
      <c r="AD368" s="12">
        <v>2.93</v>
      </c>
      <c r="AE368" s="12">
        <v>0.96</v>
      </c>
      <c r="AF368" s="81">
        <f t="shared" ref="AF368:AF377" si="190">AD368*AE368+1</f>
        <v>3.8128</v>
      </c>
      <c r="AG368" s="12">
        <v>0.9</v>
      </c>
      <c r="AH368" s="9">
        <v>0.5</v>
      </c>
      <c r="AI368" s="82">
        <f t="shared" ref="AI368:AI377" si="191">AB368*AC368*AF368*AG368*AH368</f>
        <v>12060.57117888</v>
      </c>
    </row>
    <row r="369" s="1" customFormat="1" customHeight="1" spans="1:35">
      <c r="F369" s="12">
        <v>41841</v>
      </c>
      <c r="G369" s="13">
        <v>0.168</v>
      </c>
      <c r="H369" s="12">
        <v>1</v>
      </c>
      <c r="I369" s="12">
        <v>0</v>
      </c>
      <c r="J369" s="14">
        <f t="shared" si="186"/>
        <v>7029.288</v>
      </c>
      <c r="K369" s="12">
        <v>1</v>
      </c>
      <c r="L369" s="12">
        <v>2.93</v>
      </c>
      <c r="M369" s="12">
        <v>0.96</v>
      </c>
      <c r="N369" s="81">
        <f t="shared" si="187"/>
        <v>3.8128</v>
      </c>
      <c r="O369" s="12">
        <v>0.9</v>
      </c>
      <c r="P369" s="9">
        <v>0.5</v>
      </c>
      <c r="Q369" s="82">
        <f t="shared" si="188"/>
        <v>12060.57117888</v>
      </c>
      <c r="X369" s="12">
        <v>41841</v>
      </c>
      <c r="Y369" s="13">
        <v>0.168</v>
      </c>
      <c r="Z369" s="12">
        <v>1</v>
      </c>
      <c r="AA369" s="12">
        <v>0</v>
      </c>
      <c r="AB369" s="14">
        <f t="shared" si="189"/>
        <v>7029.288</v>
      </c>
      <c r="AC369" s="12">
        <v>1</v>
      </c>
      <c r="AD369" s="12">
        <v>2.93</v>
      </c>
      <c r="AE369" s="12">
        <v>0.96</v>
      </c>
      <c r="AF369" s="81">
        <f t="shared" si="190"/>
        <v>3.8128</v>
      </c>
      <c r="AG369" s="12">
        <v>0.9</v>
      </c>
      <c r="AH369" s="9">
        <v>0.5</v>
      </c>
      <c r="AI369" s="82">
        <f t="shared" si="191"/>
        <v>12060.57117888</v>
      </c>
    </row>
    <row r="370" s="1" customFormat="1" customHeight="1" spans="1:35">
      <c r="F370" s="12">
        <v>41841</v>
      </c>
      <c r="G370" s="13">
        <v>0.168</v>
      </c>
      <c r="H370" s="12">
        <v>1</v>
      </c>
      <c r="I370" s="12">
        <v>0</v>
      </c>
      <c r="J370" s="14">
        <f t="shared" si="186"/>
        <v>7029.288</v>
      </c>
      <c r="K370" s="12">
        <v>1</v>
      </c>
      <c r="L370" s="12">
        <v>2.93</v>
      </c>
      <c r="M370" s="12">
        <v>0.96</v>
      </c>
      <c r="N370" s="81">
        <f t="shared" si="187"/>
        <v>3.8128</v>
      </c>
      <c r="O370" s="12">
        <v>0.9</v>
      </c>
      <c r="P370" s="9">
        <v>0.5</v>
      </c>
      <c r="Q370" s="82">
        <f t="shared" si="188"/>
        <v>12060.57117888</v>
      </c>
      <c r="X370" s="12">
        <v>41841</v>
      </c>
      <c r="Y370" s="13">
        <v>0.168</v>
      </c>
      <c r="Z370" s="12">
        <v>1</v>
      </c>
      <c r="AA370" s="12">
        <v>0</v>
      </c>
      <c r="AB370" s="14">
        <f t="shared" si="189"/>
        <v>7029.288</v>
      </c>
      <c r="AC370" s="12">
        <v>1</v>
      </c>
      <c r="AD370" s="12">
        <v>2.93</v>
      </c>
      <c r="AE370" s="12">
        <v>0.96</v>
      </c>
      <c r="AF370" s="81">
        <f t="shared" si="190"/>
        <v>3.8128</v>
      </c>
      <c r="AG370" s="12">
        <v>0.9</v>
      </c>
      <c r="AH370" s="9">
        <v>0.5</v>
      </c>
      <c r="AI370" s="82">
        <f t="shared" si="191"/>
        <v>12060.57117888</v>
      </c>
    </row>
    <row r="371" s="1" customFormat="1" customHeight="1" spans="1:35">
      <c r="F371" s="12">
        <v>41841</v>
      </c>
      <c r="G371" s="13">
        <v>0.168</v>
      </c>
      <c r="H371" s="12">
        <v>1</v>
      </c>
      <c r="I371" s="12">
        <v>0</v>
      </c>
      <c r="J371" s="14">
        <f t="shared" si="186"/>
        <v>7029.288</v>
      </c>
      <c r="K371" s="12">
        <v>1</v>
      </c>
      <c r="L371" s="12">
        <v>2.93</v>
      </c>
      <c r="M371" s="12">
        <v>0.96</v>
      </c>
      <c r="N371" s="81">
        <f t="shared" si="187"/>
        <v>3.8128</v>
      </c>
      <c r="O371" s="12">
        <v>0.9</v>
      </c>
      <c r="P371" s="9">
        <v>0.5</v>
      </c>
      <c r="Q371" s="82">
        <f t="shared" si="188"/>
        <v>12060.57117888</v>
      </c>
      <c r="X371" s="12">
        <v>41841</v>
      </c>
      <c r="Y371" s="13">
        <v>0.168</v>
      </c>
      <c r="Z371" s="12">
        <v>1</v>
      </c>
      <c r="AA371" s="12">
        <v>0</v>
      </c>
      <c r="AB371" s="14">
        <f t="shared" si="189"/>
        <v>7029.288</v>
      </c>
      <c r="AC371" s="12">
        <v>1</v>
      </c>
      <c r="AD371" s="12">
        <v>2.93</v>
      </c>
      <c r="AE371" s="12">
        <v>0.96</v>
      </c>
      <c r="AF371" s="81">
        <f t="shared" si="190"/>
        <v>3.8128</v>
      </c>
      <c r="AG371" s="12">
        <v>0.9</v>
      </c>
      <c r="AH371" s="9">
        <v>0.5</v>
      </c>
      <c r="AI371" s="82">
        <f t="shared" si="191"/>
        <v>12060.57117888</v>
      </c>
    </row>
    <row r="372" s="1" customFormat="1" customHeight="1" spans="1:35">
      <c r="F372" s="12">
        <v>41841</v>
      </c>
      <c r="G372" s="13">
        <v>0.168</v>
      </c>
      <c r="H372" s="12">
        <v>1</v>
      </c>
      <c r="I372" s="12">
        <v>0</v>
      </c>
      <c r="J372" s="14">
        <f t="shared" si="186"/>
        <v>7029.288</v>
      </c>
      <c r="K372" s="12">
        <v>1</v>
      </c>
      <c r="L372" s="12">
        <v>2.93</v>
      </c>
      <c r="M372" s="12">
        <v>0.96</v>
      </c>
      <c r="N372" s="81">
        <f t="shared" si="187"/>
        <v>3.8128</v>
      </c>
      <c r="O372" s="12">
        <v>0.9</v>
      </c>
      <c r="P372" s="9">
        <v>0.5</v>
      </c>
      <c r="Q372" s="82">
        <f t="shared" si="188"/>
        <v>12060.57117888</v>
      </c>
      <c r="X372" s="12">
        <v>41841</v>
      </c>
      <c r="Y372" s="13">
        <v>0.168</v>
      </c>
      <c r="Z372" s="12">
        <v>1</v>
      </c>
      <c r="AA372" s="12">
        <v>0</v>
      </c>
      <c r="AB372" s="14">
        <f t="shared" si="189"/>
        <v>7029.288</v>
      </c>
      <c r="AC372" s="12">
        <v>1</v>
      </c>
      <c r="AD372" s="12">
        <v>2.93</v>
      </c>
      <c r="AE372" s="12">
        <v>0.96</v>
      </c>
      <c r="AF372" s="81">
        <f t="shared" si="190"/>
        <v>3.8128</v>
      </c>
      <c r="AG372" s="12">
        <v>0.9</v>
      </c>
      <c r="AH372" s="9">
        <v>0.5</v>
      </c>
      <c r="AI372" s="82">
        <f t="shared" si="191"/>
        <v>12060.57117888</v>
      </c>
    </row>
    <row r="373" s="1" customFormat="1" customHeight="1" spans="1:35">
      <c r="F373" s="12">
        <v>41841</v>
      </c>
      <c r="G373" s="13">
        <v>0.168</v>
      </c>
      <c r="H373" s="12">
        <v>1</v>
      </c>
      <c r="I373" s="12">
        <v>0</v>
      </c>
      <c r="J373" s="14">
        <f t="shared" si="186"/>
        <v>7029.288</v>
      </c>
      <c r="K373" s="12">
        <v>1</v>
      </c>
      <c r="L373" s="12">
        <v>2.93</v>
      </c>
      <c r="M373" s="12">
        <v>0.96</v>
      </c>
      <c r="N373" s="81">
        <f t="shared" si="187"/>
        <v>3.8128</v>
      </c>
      <c r="O373" s="12">
        <v>0.9</v>
      </c>
      <c r="P373" s="9">
        <v>0.5</v>
      </c>
      <c r="Q373" s="82">
        <f t="shared" si="188"/>
        <v>12060.57117888</v>
      </c>
      <c r="X373" s="12">
        <v>41841</v>
      </c>
      <c r="Y373" s="13">
        <v>0.168</v>
      </c>
      <c r="Z373" s="12">
        <v>1</v>
      </c>
      <c r="AA373" s="12">
        <v>0</v>
      </c>
      <c r="AB373" s="14">
        <f t="shared" si="189"/>
        <v>7029.288</v>
      </c>
      <c r="AC373" s="12">
        <v>1</v>
      </c>
      <c r="AD373" s="12">
        <v>2.93</v>
      </c>
      <c r="AE373" s="12">
        <v>0.96</v>
      </c>
      <c r="AF373" s="81">
        <f t="shared" si="190"/>
        <v>3.8128</v>
      </c>
      <c r="AG373" s="12">
        <v>0.9</v>
      </c>
      <c r="AH373" s="9">
        <v>0.5</v>
      </c>
      <c r="AI373" s="82">
        <f t="shared" si="191"/>
        <v>12060.57117888</v>
      </c>
    </row>
    <row r="374" s="1" customFormat="1" customHeight="1" spans="1:35">
      <c r="F374" s="12">
        <v>41841</v>
      </c>
      <c r="G374" s="13">
        <v>0.168</v>
      </c>
      <c r="H374" s="12">
        <v>1</v>
      </c>
      <c r="I374" s="12">
        <v>0</v>
      </c>
      <c r="J374" s="14">
        <f t="shared" si="186"/>
        <v>7029.288</v>
      </c>
      <c r="K374" s="12">
        <v>1</v>
      </c>
      <c r="L374" s="12">
        <v>2.93</v>
      </c>
      <c r="M374" s="12">
        <v>0.96</v>
      </c>
      <c r="N374" s="81">
        <f t="shared" si="187"/>
        <v>3.8128</v>
      </c>
      <c r="O374" s="12">
        <v>0.9</v>
      </c>
      <c r="P374" s="9">
        <v>0.5</v>
      </c>
      <c r="Q374" s="82">
        <f t="shared" si="188"/>
        <v>12060.57117888</v>
      </c>
      <c r="X374" s="12">
        <v>41841</v>
      </c>
      <c r="Y374" s="13">
        <v>0.168</v>
      </c>
      <c r="Z374" s="12">
        <v>1</v>
      </c>
      <c r="AA374" s="12">
        <v>0</v>
      </c>
      <c r="AB374" s="14">
        <f t="shared" si="189"/>
        <v>7029.288</v>
      </c>
      <c r="AC374" s="12">
        <v>1</v>
      </c>
      <c r="AD374" s="12">
        <v>2.93</v>
      </c>
      <c r="AE374" s="12">
        <v>0.96</v>
      </c>
      <c r="AF374" s="81">
        <f t="shared" si="190"/>
        <v>3.8128</v>
      </c>
      <c r="AG374" s="12">
        <v>0.9</v>
      </c>
      <c r="AH374" s="9">
        <v>0.5</v>
      </c>
      <c r="AI374" s="82">
        <f t="shared" si="191"/>
        <v>12060.57117888</v>
      </c>
    </row>
    <row r="375" s="1" customFormat="1" customHeight="1" spans="1:35">
      <c r="F375" s="12">
        <v>41841</v>
      </c>
      <c r="G375" s="13">
        <v>0.168</v>
      </c>
      <c r="H375" s="12">
        <v>1</v>
      </c>
      <c r="I375" s="12">
        <v>0</v>
      </c>
      <c r="J375" s="14">
        <f t="shared" si="186"/>
        <v>7029.288</v>
      </c>
      <c r="K375" s="12">
        <v>1</v>
      </c>
      <c r="L375" s="12">
        <v>2.93</v>
      </c>
      <c r="M375" s="12">
        <v>0.96</v>
      </c>
      <c r="N375" s="81">
        <f t="shared" si="187"/>
        <v>3.8128</v>
      </c>
      <c r="O375" s="12">
        <v>0.9</v>
      </c>
      <c r="P375" s="9">
        <v>0.5</v>
      </c>
      <c r="Q375" s="82">
        <f t="shared" si="188"/>
        <v>12060.57117888</v>
      </c>
      <c r="X375" s="12">
        <v>41841</v>
      </c>
      <c r="Y375" s="13">
        <v>0.168</v>
      </c>
      <c r="Z375" s="12">
        <v>1</v>
      </c>
      <c r="AA375" s="12">
        <v>0</v>
      </c>
      <c r="AB375" s="14">
        <f t="shared" si="189"/>
        <v>7029.288</v>
      </c>
      <c r="AC375" s="12">
        <v>1</v>
      </c>
      <c r="AD375" s="12">
        <v>2.93</v>
      </c>
      <c r="AE375" s="12">
        <v>0.96</v>
      </c>
      <c r="AF375" s="81">
        <f t="shared" si="190"/>
        <v>3.8128</v>
      </c>
      <c r="AG375" s="12">
        <v>0.9</v>
      </c>
      <c r="AH375" s="9">
        <v>0.5</v>
      </c>
      <c r="AI375" s="82">
        <f t="shared" si="191"/>
        <v>12060.57117888</v>
      </c>
    </row>
    <row r="376" s="1" customFormat="1" customHeight="1" spans="1:35">
      <c r="F376" s="12">
        <v>41841</v>
      </c>
      <c r="G376" s="13">
        <v>0.3</v>
      </c>
      <c r="H376" s="12">
        <v>1</v>
      </c>
      <c r="I376" s="12">
        <v>0</v>
      </c>
      <c r="J376" s="14">
        <f t="shared" si="186"/>
        <v>12552.3</v>
      </c>
      <c r="K376" s="12">
        <v>1</v>
      </c>
      <c r="L376" s="12">
        <v>2.93</v>
      </c>
      <c r="M376" s="12">
        <v>0.96</v>
      </c>
      <c r="N376" s="81">
        <f t="shared" si="187"/>
        <v>3.8128</v>
      </c>
      <c r="O376" s="12">
        <v>0.9</v>
      </c>
      <c r="P376" s="9">
        <v>0.5</v>
      </c>
      <c r="Q376" s="82">
        <f t="shared" si="188"/>
        <v>21536.734248</v>
      </c>
      <c r="X376" s="12">
        <v>41841</v>
      </c>
      <c r="Y376" s="13">
        <v>0.3</v>
      </c>
      <c r="Z376" s="12">
        <v>1</v>
      </c>
      <c r="AA376" s="12">
        <v>0</v>
      </c>
      <c r="AB376" s="14">
        <f t="shared" si="189"/>
        <v>12552.3</v>
      </c>
      <c r="AC376" s="12">
        <v>1</v>
      </c>
      <c r="AD376" s="12">
        <v>2.93</v>
      </c>
      <c r="AE376" s="12">
        <v>0.96</v>
      </c>
      <c r="AF376" s="81">
        <f t="shared" si="190"/>
        <v>3.8128</v>
      </c>
      <c r="AG376" s="12">
        <v>0.9</v>
      </c>
      <c r="AH376" s="9">
        <v>0.5</v>
      </c>
      <c r="AI376" s="82">
        <f t="shared" si="191"/>
        <v>21536.734248</v>
      </c>
    </row>
    <row r="377" s="1" customFormat="1" customHeight="1" spans="1:35">
      <c r="F377" s="12">
        <v>41841</v>
      </c>
      <c r="G377" s="13">
        <v>0.58</v>
      </c>
      <c r="H377" s="12">
        <v>1</v>
      </c>
      <c r="I377" s="12">
        <v>0</v>
      </c>
      <c r="J377" s="14">
        <f t="shared" si="186"/>
        <v>24267.78</v>
      </c>
      <c r="K377" s="12">
        <v>1</v>
      </c>
      <c r="L377" s="12">
        <v>2.93</v>
      </c>
      <c r="M377" s="12">
        <v>0.96</v>
      </c>
      <c r="N377" s="81">
        <f t="shared" si="187"/>
        <v>3.8128</v>
      </c>
      <c r="O377" s="12">
        <v>0.9</v>
      </c>
      <c r="P377" s="9">
        <v>0.5</v>
      </c>
      <c r="Q377" s="82">
        <f t="shared" si="188"/>
        <v>41637.6862128</v>
      </c>
      <c r="X377" s="12">
        <v>41841</v>
      </c>
      <c r="Y377" s="13">
        <v>0.58</v>
      </c>
      <c r="Z377" s="12">
        <v>1</v>
      </c>
      <c r="AA377" s="12">
        <v>0</v>
      </c>
      <c r="AB377" s="14">
        <f t="shared" si="189"/>
        <v>24267.78</v>
      </c>
      <c r="AC377" s="12">
        <v>1</v>
      </c>
      <c r="AD377" s="12">
        <v>2.93</v>
      </c>
      <c r="AE377" s="12">
        <v>0.96</v>
      </c>
      <c r="AF377" s="81">
        <f t="shared" si="190"/>
        <v>3.8128</v>
      </c>
      <c r="AG377" s="12">
        <v>0.9</v>
      </c>
      <c r="AH377" s="9">
        <v>0.5</v>
      </c>
      <c r="AI377" s="82">
        <f t="shared" si="191"/>
        <v>41637.6862128</v>
      </c>
    </row>
    <row r="378" s="1" customFormat="1" customHeight="1" spans="1:35">
      <c r="F378" s="83" t="s">
        <v>23</v>
      </c>
      <c r="G378" s="84"/>
      <c r="H378" s="84"/>
      <c r="I378" s="84"/>
      <c r="J378" s="84"/>
      <c r="K378" s="84"/>
      <c r="L378" s="84"/>
      <c r="M378" s="85">
        <f>SUM(Q368:Q377)</f>
        <v>159658.98989184</v>
      </c>
      <c r="N378" s="85"/>
      <c r="O378" s="85"/>
      <c r="P378" s="85"/>
      <c r="Q378" s="85"/>
      <c r="X378" s="83" t="s">
        <v>23</v>
      </c>
      <c r="Y378" s="84"/>
      <c r="Z378" s="84"/>
      <c r="AA378" s="84"/>
      <c r="AB378" s="84"/>
      <c r="AC378" s="84"/>
      <c r="AD378" s="84"/>
      <c r="AE378" s="85">
        <f>SUM(AI368:AI377)</f>
        <v>159658.98989184</v>
      </c>
      <c r="AF378" s="85"/>
      <c r="AG378" s="85"/>
      <c r="AH378" s="85"/>
      <c r="AI378" s="85"/>
    </row>
    <row r="379" s="1" customFormat="1" customHeight="1" spans="1:35">
      <c r="F379" s="84"/>
      <c r="G379" s="84"/>
      <c r="H379" s="84"/>
      <c r="I379" s="84"/>
      <c r="J379" s="84"/>
      <c r="K379" s="84"/>
      <c r="L379" s="84"/>
      <c r="M379" s="85"/>
      <c r="N379" s="85"/>
      <c r="O379" s="85"/>
      <c r="P379" s="85"/>
      <c r="Q379" s="85"/>
      <c r="X379" s="84"/>
      <c r="Y379" s="84"/>
      <c r="Z379" s="84"/>
      <c r="AA379" s="84"/>
      <c r="AB379" s="84"/>
      <c r="AC379" s="84"/>
      <c r="AD379" s="84"/>
      <c r="AE379" s="85"/>
      <c r="AF379" s="85"/>
      <c r="AG379" s="85"/>
      <c r="AH379" s="85"/>
      <c r="AI379" s="85"/>
    </row>
    <row r="380" s="1" customFormat="1" customHeight="1" spans="1:35">
      <c r="F380" s="84"/>
      <c r="G380" s="84"/>
      <c r="H380" s="84"/>
      <c r="I380" s="84"/>
      <c r="J380" s="84"/>
      <c r="K380" s="84"/>
      <c r="L380" s="84"/>
      <c r="M380" s="85"/>
      <c r="N380" s="85"/>
      <c r="O380" s="85"/>
      <c r="P380" s="85"/>
      <c r="Q380" s="85"/>
      <c r="X380" s="84"/>
      <c r="Y380" s="84"/>
      <c r="Z380" s="84"/>
      <c r="AA380" s="84"/>
      <c r="AB380" s="84"/>
      <c r="AC380" s="84"/>
      <c r="AD380" s="84"/>
      <c r="AE380" s="85"/>
      <c r="AF380" s="85"/>
      <c r="AG380" s="85"/>
      <c r="AH380" s="85"/>
      <c r="AI380" s="85"/>
    </row>
    <row r="382" s="1" customFormat="1" customHeight="1" spans="1:35">
      <c r="A382" s="2" t="s">
        <v>62</v>
      </c>
      <c r="B382" s="2"/>
      <c r="C382" s="2"/>
      <c r="D382" s="2"/>
      <c r="E382" s="3" t="s">
        <v>1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S382" s="2" t="s">
        <v>63</v>
      </c>
      <c r="T382" s="2"/>
      <c r="U382" s="2"/>
      <c r="V382" s="2"/>
      <c r="W382" s="3" t="s">
        <v>1</v>
      </c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="1" customFormat="1" customHeight="1" spans="1:35">
      <c r="A383" s="2"/>
      <c r="B383" s="2"/>
      <c r="C383" s="2"/>
      <c r="D383" s="2"/>
      <c r="E383" s="4" t="s">
        <v>3</v>
      </c>
      <c r="F383" s="5"/>
      <c r="G383" s="5"/>
      <c r="H383" s="6"/>
      <c r="I383" s="7" t="s">
        <v>4</v>
      </c>
      <c r="J383" s="7"/>
      <c r="K383" s="7"/>
      <c r="L383" s="7"/>
      <c r="M383" s="8" t="s">
        <v>5</v>
      </c>
      <c r="N383" s="8"/>
      <c r="O383" s="8"/>
      <c r="P383" s="9" t="s">
        <v>6</v>
      </c>
      <c r="Q383" s="10" t="s">
        <v>7</v>
      </c>
      <c r="S383" s="2"/>
      <c r="T383" s="2"/>
      <c r="U383" s="2"/>
      <c r="V383" s="2"/>
      <c r="W383" s="4" t="s">
        <v>3</v>
      </c>
      <c r="X383" s="5"/>
      <c r="Y383" s="5"/>
      <c r="Z383" s="6"/>
      <c r="AA383" s="7" t="s">
        <v>4</v>
      </c>
      <c r="AB383" s="7"/>
      <c r="AC383" s="7"/>
      <c r="AD383" s="7"/>
      <c r="AE383" s="8" t="s">
        <v>5</v>
      </c>
      <c r="AF383" s="8"/>
      <c r="AG383" s="8"/>
      <c r="AH383" s="9" t="s">
        <v>6</v>
      </c>
      <c r="AI383" s="10" t="s">
        <v>7</v>
      </c>
    </row>
    <row r="384" s="1" customFormat="1" customHeight="1" spans="1:35">
      <c r="A384" s="11" t="s">
        <v>8</v>
      </c>
      <c r="B384" s="11" t="s">
        <v>9</v>
      </c>
      <c r="C384" s="11" t="s">
        <v>10</v>
      </c>
      <c r="D384" s="11" t="s">
        <v>11</v>
      </c>
      <c r="E384" s="12" t="s">
        <v>12</v>
      </c>
      <c r="F384" s="12" t="s">
        <v>13</v>
      </c>
      <c r="G384" s="13" t="s">
        <v>14</v>
      </c>
      <c r="H384" s="14" t="s">
        <v>3</v>
      </c>
      <c r="I384" s="12" t="s">
        <v>58</v>
      </c>
      <c r="J384" s="12" t="s">
        <v>16</v>
      </c>
      <c r="K384" s="12" t="s">
        <v>17</v>
      </c>
      <c r="L384" s="7" t="s">
        <v>18</v>
      </c>
      <c r="M384" s="12" t="s">
        <v>19</v>
      </c>
      <c r="N384" s="12" t="s">
        <v>20</v>
      </c>
      <c r="O384" s="8" t="s">
        <v>21</v>
      </c>
      <c r="P384" s="9" t="s">
        <v>22</v>
      </c>
      <c r="Q384" s="15"/>
      <c r="S384" s="11" t="s">
        <v>8</v>
      </c>
      <c r="T384" s="11" t="s">
        <v>9</v>
      </c>
      <c r="U384" s="11" t="s">
        <v>10</v>
      </c>
      <c r="V384" s="11" t="s">
        <v>11</v>
      </c>
      <c r="W384" s="12" t="s">
        <v>12</v>
      </c>
      <c r="X384" s="12" t="s">
        <v>13</v>
      </c>
      <c r="Y384" s="13" t="s">
        <v>14</v>
      </c>
      <c r="Z384" s="14" t="s">
        <v>3</v>
      </c>
      <c r="AA384" s="12" t="s">
        <v>58</v>
      </c>
      <c r="AB384" s="12" t="s">
        <v>16</v>
      </c>
      <c r="AC384" s="12" t="s">
        <v>17</v>
      </c>
      <c r="AD384" s="7" t="s">
        <v>18</v>
      </c>
      <c r="AE384" s="12" t="s">
        <v>19</v>
      </c>
      <c r="AF384" s="12" t="s">
        <v>20</v>
      </c>
      <c r="AG384" s="8" t="s">
        <v>21</v>
      </c>
      <c r="AH384" s="9" t="s">
        <v>22</v>
      </c>
      <c r="AI384" s="15"/>
    </row>
    <row r="385" s="1" customFormat="1" customHeight="1" spans="1:35">
      <c r="A385" s="16">
        <f>L390</f>
        <v>1452549.08188163</v>
      </c>
      <c r="B385" s="16">
        <f>L404</f>
        <v>736398.410617544</v>
      </c>
      <c r="C385" s="16">
        <f>Q441</f>
        <v>1040295.92850507</v>
      </c>
      <c r="D385" s="16">
        <v>18</v>
      </c>
      <c r="E385" s="12">
        <v>47719</v>
      </c>
      <c r="F385" s="12">
        <v>0.0847</v>
      </c>
      <c r="G385" s="13">
        <v>1.21</v>
      </c>
      <c r="H385" s="14">
        <f t="shared" ref="H385:H389" si="192">E385*F385*G385</f>
        <v>4890.577153</v>
      </c>
      <c r="I385" s="12">
        <f t="shared" ref="I385:I389" si="193">3*1.085</f>
        <v>3.255</v>
      </c>
      <c r="J385" s="12">
        <v>518</v>
      </c>
      <c r="K385" s="12">
        <v>0.83</v>
      </c>
      <c r="L385" s="17">
        <f t="shared" ref="L385:L389" si="194">1+6*J385/(J385+2000)+K385</f>
        <v>3.06431294678316</v>
      </c>
      <c r="M385" s="12">
        <v>0.99</v>
      </c>
      <c r="N385" s="12">
        <v>3.53</v>
      </c>
      <c r="O385" s="8">
        <f t="shared" ref="O385:O389" si="195">1+M385*N385</f>
        <v>4.4947</v>
      </c>
      <c r="P385" s="9">
        <v>1.325</v>
      </c>
      <c r="Q385" s="18">
        <f t="shared" ref="Q385:Q389" si="196">H385*I385*P385*O385*L385</f>
        <v>290509.816376326</v>
      </c>
      <c r="S385" s="16">
        <f>AD390</f>
        <v>1886322.60719965</v>
      </c>
      <c r="T385" s="16">
        <f>AD404</f>
        <v>1058482.29433401</v>
      </c>
      <c r="U385" s="16">
        <f>AI441</f>
        <v>1343984.9477607</v>
      </c>
      <c r="V385" s="16">
        <v>18</v>
      </c>
      <c r="W385" s="12">
        <v>47719</v>
      </c>
      <c r="X385" s="12">
        <v>0.0847</v>
      </c>
      <c r="Y385" s="13">
        <v>1.21</v>
      </c>
      <c r="Z385" s="14">
        <f t="shared" ref="Z385:Z389" si="197">W385*X385*Y385</f>
        <v>4890.577153</v>
      </c>
      <c r="AA385" s="12">
        <f t="shared" ref="AA385:AA389" si="198">3*1.085</f>
        <v>3.255</v>
      </c>
      <c r="AB385" s="12">
        <v>526</v>
      </c>
      <c r="AC385" s="12">
        <v>1.73</v>
      </c>
      <c r="AD385" s="17">
        <f t="shared" ref="AD385:AD389" si="199">1+6*AB385/(AB385+2000)+AC385</f>
        <v>3.97940617577197</v>
      </c>
      <c r="AE385" s="12">
        <v>0.99</v>
      </c>
      <c r="AF385" s="12">
        <v>3.53</v>
      </c>
      <c r="AG385" s="8">
        <f t="shared" ref="AG385:AG389" si="200">1+AE385*AF385</f>
        <v>4.4947</v>
      </c>
      <c r="AH385" s="9">
        <v>1.325</v>
      </c>
      <c r="AI385" s="18">
        <f t="shared" ref="AI385:AI389" si="201">Z385*AA385*AH385*AG385*AD385</f>
        <v>377264.521439931</v>
      </c>
    </row>
    <row r="386" s="1" customFormat="1" customHeight="1" spans="1:35">
      <c r="A386" s="11" t="s">
        <v>23</v>
      </c>
      <c r="B386" s="11" t="s">
        <v>24</v>
      </c>
      <c r="C386" s="11" t="s">
        <v>25</v>
      </c>
      <c r="D386" s="11"/>
      <c r="E386" s="12">
        <v>47719</v>
      </c>
      <c r="F386" s="12">
        <v>0.0847</v>
      </c>
      <c r="G386" s="13">
        <v>1.21</v>
      </c>
      <c r="H386" s="14">
        <f t="shared" si="192"/>
        <v>4890.577153</v>
      </c>
      <c r="I386" s="12">
        <f t="shared" si="193"/>
        <v>3.255</v>
      </c>
      <c r="J386" s="12">
        <v>518</v>
      </c>
      <c r="K386" s="12">
        <v>0.83</v>
      </c>
      <c r="L386" s="17">
        <f t="shared" si="194"/>
        <v>3.06431294678316</v>
      </c>
      <c r="M386" s="12">
        <v>0.99</v>
      </c>
      <c r="N386" s="12">
        <v>3.53</v>
      </c>
      <c r="O386" s="8">
        <f t="shared" si="195"/>
        <v>4.4947</v>
      </c>
      <c r="P386" s="9">
        <v>1.325</v>
      </c>
      <c r="Q386" s="18">
        <f t="shared" si="196"/>
        <v>290509.816376326</v>
      </c>
      <c r="S386" s="11" t="s">
        <v>23</v>
      </c>
      <c r="T386" s="11" t="s">
        <v>24</v>
      </c>
      <c r="U386" s="11" t="s">
        <v>25</v>
      </c>
      <c r="V386" s="11"/>
      <c r="W386" s="12">
        <v>47719</v>
      </c>
      <c r="X386" s="12">
        <v>0.0847</v>
      </c>
      <c r="Y386" s="13">
        <v>1.21</v>
      </c>
      <c r="Z386" s="14">
        <f t="shared" si="197"/>
        <v>4890.577153</v>
      </c>
      <c r="AA386" s="12">
        <f t="shared" si="198"/>
        <v>3.255</v>
      </c>
      <c r="AB386" s="12">
        <v>526</v>
      </c>
      <c r="AC386" s="12">
        <v>1.73</v>
      </c>
      <c r="AD386" s="17">
        <f t="shared" si="199"/>
        <v>3.97940617577197</v>
      </c>
      <c r="AE386" s="12">
        <v>0.99</v>
      </c>
      <c r="AF386" s="12">
        <v>3.53</v>
      </c>
      <c r="AG386" s="8">
        <f t="shared" si="200"/>
        <v>4.4947</v>
      </c>
      <c r="AH386" s="9">
        <v>1.325</v>
      </c>
      <c r="AI386" s="18">
        <f t="shared" si="201"/>
        <v>377264.521439931</v>
      </c>
    </row>
    <row r="387" s="1" customFormat="1" customHeight="1" spans="1:35">
      <c r="A387" s="16">
        <f>M473</f>
        <v>182088.55760256</v>
      </c>
      <c r="B387" s="16">
        <f>M457</f>
        <v>127702.322794475</v>
      </c>
      <c r="C387" s="11">
        <f>H432</f>
        <v>390720.380060273</v>
      </c>
      <c r="D387" s="11"/>
      <c r="E387" s="12">
        <v>47719</v>
      </c>
      <c r="F387" s="12">
        <v>0.0847</v>
      </c>
      <c r="G387" s="13">
        <v>1.21</v>
      </c>
      <c r="H387" s="14">
        <f t="shared" si="192"/>
        <v>4890.577153</v>
      </c>
      <c r="I387" s="12">
        <f t="shared" si="193"/>
        <v>3.255</v>
      </c>
      <c r="J387" s="12">
        <v>518</v>
      </c>
      <c r="K387" s="12">
        <v>0.83</v>
      </c>
      <c r="L387" s="17">
        <f t="shared" si="194"/>
        <v>3.06431294678316</v>
      </c>
      <c r="M387" s="12">
        <v>0.99</v>
      </c>
      <c r="N387" s="12">
        <v>3.53</v>
      </c>
      <c r="O387" s="8">
        <f t="shared" si="195"/>
        <v>4.4947</v>
      </c>
      <c r="P387" s="9">
        <v>1.325</v>
      </c>
      <c r="Q387" s="18">
        <f t="shared" si="196"/>
        <v>290509.816376326</v>
      </c>
      <c r="S387" s="16">
        <f>AE473</f>
        <v>182088.55760256</v>
      </c>
      <c r="T387" s="16">
        <f>AE457</f>
        <v>146876.7126211</v>
      </c>
      <c r="U387" s="11">
        <f>Z432</f>
        <v>390720.380060273</v>
      </c>
      <c r="V387" s="11"/>
      <c r="W387" s="12">
        <v>47719</v>
      </c>
      <c r="X387" s="12">
        <v>0.0847</v>
      </c>
      <c r="Y387" s="13">
        <v>1.21</v>
      </c>
      <c r="Z387" s="14">
        <f t="shared" si="197"/>
        <v>4890.577153</v>
      </c>
      <c r="AA387" s="12">
        <f t="shared" si="198"/>
        <v>3.255</v>
      </c>
      <c r="AB387" s="12">
        <v>526</v>
      </c>
      <c r="AC387" s="12">
        <v>1.73</v>
      </c>
      <c r="AD387" s="17">
        <f t="shared" si="199"/>
        <v>3.97940617577197</v>
      </c>
      <c r="AE387" s="12">
        <v>0.99</v>
      </c>
      <c r="AF387" s="12">
        <v>3.53</v>
      </c>
      <c r="AG387" s="8">
        <f t="shared" si="200"/>
        <v>4.4947</v>
      </c>
      <c r="AH387" s="9">
        <v>1.325</v>
      </c>
      <c r="AI387" s="18">
        <f t="shared" si="201"/>
        <v>377264.521439931</v>
      </c>
    </row>
    <row r="388" s="1" customFormat="1" customHeight="1" spans="1:35">
      <c r="A388" s="19" t="s">
        <v>26</v>
      </c>
      <c r="B388" s="19"/>
      <c r="C388" s="20" t="s">
        <v>27</v>
      </c>
      <c r="D388" s="20"/>
      <c r="E388" s="12">
        <v>47719</v>
      </c>
      <c r="F388" s="12">
        <v>0.0847</v>
      </c>
      <c r="G388" s="13">
        <v>1.21</v>
      </c>
      <c r="H388" s="14">
        <f t="shared" si="192"/>
        <v>4890.577153</v>
      </c>
      <c r="I388" s="12">
        <f t="shared" si="193"/>
        <v>3.255</v>
      </c>
      <c r="J388" s="12">
        <v>518</v>
      </c>
      <c r="K388" s="12">
        <v>0.83</v>
      </c>
      <c r="L388" s="17">
        <f t="shared" si="194"/>
        <v>3.06431294678316</v>
      </c>
      <c r="M388" s="12">
        <v>0.99</v>
      </c>
      <c r="N388" s="12">
        <v>3.53</v>
      </c>
      <c r="O388" s="8">
        <f t="shared" si="195"/>
        <v>4.4947</v>
      </c>
      <c r="P388" s="9">
        <v>1.325</v>
      </c>
      <c r="Q388" s="18">
        <f t="shared" si="196"/>
        <v>290509.816376326</v>
      </c>
      <c r="S388" s="19" t="s">
        <v>26</v>
      </c>
      <c r="T388" s="19"/>
      <c r="U388" s="20" t="s">
        <v>27</v>
      </c>
      <c r="V388" s="20"/>
      <c r="W388" s="12">
        <v>47719</v>
      </c>
      <c r="X388" s="12">
        <v>0.0847</v>
      </c>
      <c r="Y388" s="13">
        <v>1.21</v>
      </c>
      <c r="Z388" s="14">
        <f t="shared" si="197"/>
        <v>4890.577153</v>
      </c>
      <c r="AA388" s="12">
        <f t="shared" si="198"/>
        <v>3.255</v>
      </c>
      <c r="AB388" s="12">
        <v>526</v>
      </c>
      <c r="AC388" s="12">
        <v>1.73</v>
      </c>
      <c r="AD388" s="17">
        <f t="shared" si="199"/>
        <v>3.97940617577197</v>
      </c>
      <c r="AE388" s="12">
        <v>0.99</v>
      </c>
      <c r="AF388" s="12">
        <v>3.53</v>
      </c>
      <c r="AG388" s="8">
        <f t="shared" si="200"/>
        <v>4.4947</v>
      </c>
      <c r="AH388" s="9">
        <v>1.325</v>
      </c>
      <c r="AI388" s="18">
        <f t="shared" si="201"/>
        <v>377264.521439931</v>
      </c>
    </row>
    <row r="389" s="1" customFormat="1" customHeight="1" spans="1:35">
      <c r="A389" s="19"/>
      <c r="B389" s="19"/>
      <c r="C389" s="20"/>
      <c r="D389" s="20"/>
      <c r="E389" s="12">
        <v>47719</v>
      </c>
      <c r="F389" s="12">
        <v>0.0847</v>
      </c>
      <c r="G389" s="13">
        <v>1.21</v>
      </c>
      <c r="H389" s="14">
        <f t="shared" si="192"/>
        <v>4890.577153</v>
      </c>
      <c r="I389" s="12">
        <f t="shared" si="193"/>
        <v>3.255</v>
      </c>
      <c r="J389" s="12">
        <v>518</v>
      </c>
      <c r="K389" s="12">
        <v>0.83</v>
      </c>
      <c r="L389" s="17">
        <f t="shared" si="194"/>
        <v>3.06431294678316</v>
      </c>
      <c r="M389" s="12">
        <v>0.99</v>
      </c>
      <c r="N389" s="12">
        <v>3.53</v>
      </c>
      <c r="O389" s="8">
        <f t="shared" si="195"/>
        <v>4.4947</v>
      </c>
      <c r="P389" s="9">
        <v>1.325</v>
      </c>
      <c r="Q389" s="18">
        <f t="shared" si="196"/>
        <v>290509.816376326</v>
      </c>
      <c r="S389" s="19"/>
      <c r="T389" s="19"/>
      <c r="U389" s="20"/>
      <c r="V389" s="20"/>
      <c r="W389" s="12">
        <v>47719</v>
      </c>
      <c r="X389" s="12">
        <v>0.0847</v>
      </c>
      <c r="Y389" s="13">
        <v>1.21</v>
      </c>
      <c r="Z389" s="14">
        <f t="shared" si="197"/>
        <v>4890.577153</v>
      </c>
      <c r="AA389" s="12">
        <f t="shared" si="198"/>
        <v>3.255</v>
      </c>
      <c r="AB389" s="12">
        <v>526</v>
      </c>
      <c r="AC389" s="12">
        <v>1.73</v>
      </c>
      <c r="AD389" s="17">
        <f t="shared" si="199"/>
        <v>3.97940617577197</v>
      </c>
      <c r="AE389" s="12">
        <v>0.99</v>
      </c>
      <c r="AF389" s="12">
        <v>3.53</v>
      </c>
      <c r="AG389" s="8">
        <f t="shared" si="200"/>
        <v>4.4947</v>
      </c>
      <c r="AH389" s="9">
        <v>1.325</v>
      </c>
      <c r="AI389" s="18">
        <f t="shared" si="201"/>
        <v>377264.521439931</v>
      </c>
    </row>
    <row r="390" s="1" customFormat="1" customHeight="1" spans="1:35">
      <c r="A390" s="21">
        <f>A385+B385+C385+A387+B387+C387</f>
        <v>3929754.68146155</v>
      </c>
      <c r="B390" s="21"/>
      <c r="C390" s="22">
        <f>A390/D385</f>
        <v>218319.704525642</v>
      </c>
      <c r="D390" s="22"/>
      <c r="E390" s="23" t="s">
        <v>1</v>
      </c>
      <c r="F390" s="24"/>
      <c r="G390" s="24"/>
      <c r="H390" s="24"/>
      <c r="I390" s="24"/>
      <c r="J390" s="24"/>
      <c r="K390" s="24"/>
      <c r="L390" s="25">
        <f>SUM(Q385:Q389)</f>
        <v>1452549.08188163</v>
      </c>
      <c r="M390" s="25"/>
      <c r="N390" s="25"/>
      <c r="O390" s="25"/>
      <c r="P390" s="25"/>
      <c r="Q390" s="25"/>
      <c r="S390" s="21">
        <f>S385+T385+U385+S387+T387+U387</f>
        <v>5008475.49957829</v>
      </c>
      <c r="T390" s="21"/>
      <c r="U390" s="22">
        <f>S390/V385</f>
        <v>278248.638865461</v>
      </c>
      <c r="V390" s="22"/>
      <c r="W390" s="23" t="s">
        <v>1</v>
      </c>
      <c r="X390" s="24"/>
      <c r="Y390" s="24"/>
      <c r="Z390" s="24"/>
      <c r="AA390" s="24"/>
      <c r="AB390" s="24"/>
      <c r="AC390" s="24"/>
      <c r="AD390" s="25">
        <f>SUM(AI385:AI389)</f>
        <v>1886322.60719965</v>
      </c>
      <c r="AE390" s="25"/>
      <c r="AF390" s="25"/>
      <c r="AG390" s="25"/>
      <c r="AH390" s="25"/>
      <c r="AI390" s="25"/>
    </row>
    <row r="391" s="1" customFormat="1" customHeight="1" spans="1:35">
      <c r="A391" s="21"/>
      <c r="B391" s="21"/>
      <c r="C391" s="22"/>
      <c r="D391" s="22"/>
      <c r="E391" s="24"/>
      <c r="F391" s="24"/>
      <c r="G391" s="24"/>
      <c r="H391" s="24"/>
      <c r="I391" s="24"/>
      <c r="J391" s="24"/>
      <c r="K391" s="24"/>
      <c r="L391" s="25"/>
      <c r="M391" s="25"/>
      <c r="N391" s="25"/>
      <c r="O391" s="25"/>
      <c r="P391" s="25"/>
      <c r="Q391" s="25"/>
      <c r="S391" s="21"/>
      <c r="T391" s="21"/>
      <c r="U391" s="22"/>
      <c r="V391" s="22"/>
      <c r="W391" s="24"/>
      <c r="X391" s="24"/>
      <c r="Y391" s="24"/>
      <c r="Z391" s="24"/>
      <c r="AA391" s="24"/>
      <c r="AB391" s="24"/>
      <c r="AC391" s="24"/>
      <c r="AD391" s="25"/>
      <c r="AE391" s="25"/>
      <c r="AF391" s="25"/>
      <c r="AG391" s="25"/>
      <c r="AH391" s="25"/>
      <c r="AI391" s="25"/>
    </row>
    <row r="392" s="1" customFormat="1" customHeight="1" spans="1:35">
      <c r="E392" s="3" t="s">
        <v>28</v>
      </c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W392" s="3" t="s">
        <v>28</v>
      </c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="1" customFormat="1" customHeight="1" spans="1:35">
      <c r="E393" s="4" t="s">
        <v>3</v>
      </c>
      <c r="F393" s="5"/>
      <c r="G393" s="5"/>
      <c r="H393" s="6"/>
      <c r="I393" s="7" t="s">
        <v>4</v>
      </c>
      <c r="J393" s="7"/>
      <c r="K393" s="7"/>
      <c r="L393" s="7"/>
      <c r="M393" s="8" t="s">
        <v>5</v>
      </c>
      <c r="N393" s="8"/>
      <c r="O393" s="8"/>
      <c r="P393" s="9" t="s">
        <v>6</v>
      </c>
      <c r="Q393" s="10" t="s">
        <v>7</v>
      </c>
      <c r="W393" s="4" t="s">
        <v>3</v>
      </c>
      <c r="X393" s="5"/>
      <c r="Y393" s="5"/>
      <c r="Z393" s="6"/>
      <c r="AA393" s="7" t="s">
        <v>4</v>
      </c>
      <c r="AB393" s="7"/>
      <c r="AC393" s="7"/>
      <c r="AD393" s="7"/>
      <c r="AE393" s="8" t="s">
        <v>5</v>
      </c>
      <c r="AF393" s="8"/>
      <c r="AG393" s="8"/>
      <c r="AH393" s="9" t="s">
        <v>6</v>
      </c>
      <c r="AI393" s="10" t="s">
        <v>7</v>
      </c>
    </row>
    <row r="394" s="1" customFormat="1" customHeight="1" spans="1:35">
      <c r="E394" s="12" t="s">
        <v>29</v>
      </c>
      <c r="F394" s="12" t="s">
        <v>13</v>
      </c>
      <c r="G394" s="13" t="s">
        <v>14</v>
      </c>
      <c r="H394" s="14" t="s">
        <v>3</v>
      </c>
      <c r="I394" s="12" t="s">
        <v>58</v>
      </c>
      <c r="J394" s="12" t="s">
        <v>16</v>
      </c>
      <c r="K394" s="12" t="s">
        <v>17</v>
      </c>
      <c r="L394" s="7" t="s">
        <v>18</v>
      </c>
      <c r="M394" s="12" t="s">
        <v>19</v>
      </c>
      <c r="N394" s="12" t="s">
        <v>20</v>
      </c>
      <c r="O394" s="8" t="s">
        <v>21</v>
      </c>
      <c r="P394" s="9" t="s">
        <v>22</v>
      </c>
      <c r="Q394" s="15"/>
      <c r="W394" s="12" t="s">
        <v>29</v>
      </c>
      <c r="X394" s="12" t="s">
        <v>13</v>
      </c>
      <c r="Y394" s="13" t="s">
        <v>14</v>
      </c>
      <c r="Z394" s="14" t="s">
        <v>3</v>
      </c>
      <c r="AA394" s="12" t="s">
        <v>58</v>
      </c>
      <c r="AB394" s="12" t="s">
        <v>16</v>
      </c>
      <c r="AC394" s="12" t="s">
        <v>17</v>
      </c>
      <c r="AD394" s="7" t="s">
        <v>18</v>
      </c>
      <c r="AE394" s="12" t="s">
        <v>19</v>
      </c>
      <c r="AF394" s="12" t="s">
        <v>20</v>
      </c>
      <c r="AG394" s="8" t="s">
        <v>21</v>
      </c>
      <c r="AH394" s="9" t="s">
        <v>22</v>
      </c>
      <c r="AI394" s="15"/>
    </row>
    <row r="395" s="1" customFormat="1" customHeight="1" spans="1:35">
      <c r="E395" s="12">
        <v>2249</v>
      </c>
      <c r="F395" s="12">
        <v>0.65</v>
      </c>
      <c r="G395" s="13">
        <v>1.21</v>
      </c>
      <c r="H395" s="14">
        <f t="shared" ref="H395:H403" si="202">E395*F395*G395</f>
        <v>1768.8385</v>
      </c>
      <c r="I395" s="12">
        <f t="shared" ref="I395:I403" si="203">3*1.085</f>
        <v>3.255</v>
      </c>
      <c r="J395" s="12">
        <v>518</v>
      </c>
      <c r="K395" s="12">
        <v>1.43</v>
      </c>
      <c r="L395" s="17">
        <f t="shared" ref="L395:L403" si="204">1+6*J395/(J395+2000)+K395</f>
        <v>3.66431294678316</v>
      </c>
      <c r="M395" s="12">
        <v>0.94</v>
      </c>
      <c r="N395" s="12">
        <v>2.05</v>
      </c>
      <c r="O395" s="8">
        <f t="shared" ref="O395:O403" si="205">1+M395*N395</f>
        <v>2.927</v>
      </c>
      <c r="P395" s="9">
        <v>1.325</v>
      </c>
      <c r="Q395" s="18">
        <f t="shared" ref="Q395:Q403" si="206">H395*I395*P395*O395*L395</f>
        <v>81822.0456241715</v>
      </c>
      <c r="W395" s="12">
        <v>2536</v>
      </c>
      <c r="X395" s="12">
        <v>0.65</v>
      </c>
      <c r="Y395" s="13">
        <v>1.21</v>
      </c>
      <c r="Z395" s="14">
        <f t="shared" ref="Z395:Z403" si="207">W395*X395*Y395</f>
        <v>1994.564</v>
      </c>
      <c r="AA395" s="12">
        <f t="shared" ref="AA395:AA403" si="208">3*1.085</f>
        <v>3.255</v>
      </c>
      <c r="AB395" s="12">
        <v>526</v>
      </c>
      <c r="AC395" s="12">
        <v>2.33</v>
      </c>
      <c r="AD395" s="17">
        <f t="shared" ref="AD395:AD403" si="209">1+6*AB395/(AB395+2000)+AC395</f>
        <v>4.57940617577197</v>
      </c>
      <c r="AE395" s="12">
        <v>0.95</v>
      </c>
      <c r="AF395" s="12">
        <v>2.09</v>
      </c>
      <c r="AG395" s="8">
        <f t="shared" ref="AG395:AG403" si="210">1+AE395*AF395</f>
        <v>2.9855</v>
      </c>
      <c r="AH395" s="9">
        <v>1.325</v>
      </c>
      <c r="AI395" s="18">
        <f t="shared" ref="AI395:AI403" si="211">Z395*AA395*AH395*AG395*AD395</f>
        <v>117609.14381489</v>
      </c>
    </row>
    <row r="396" s="1" customFormat="1" customHeight="1" spans="1:35">
      <c r="E396" s="12">
        <v>2249</v>
      </c>
      <c r="F396" s="12">
        <v>0.65</v>
      </c>
      <c r="G396" s="13">
        <v>1.21</v>
      </c>
      <c r="H396" s="14">
        <f t="shared" si="202"/>
        <v>1768.8385</v>
      </c>
      <c r="I396" s="12">
        <f t="shared" si="203"/>
        <v>3.255</v>
      </c>
      <c r="J396" s="12">
        <v>518</v>
      </c>
      <c r="K396" s="12">
        <v>1.43</v>
      </c>
      <c r="L396" s="17">
        <f t="shared" si="204"/>
        <v>3.66431294678316</v>
      </c>
      <c r="M396" s="12">
        <v>0.94</v>
      </c>
      <c r="N396" s="12">
        <v>2.05</v>
      </c>
      <c r="O396" s="8">
        <f t="shared" si="205"/>
        <v>2.927</v>
      </c>
      <c r="P396" s="9">
        <v>1.325</v>
      </c>
      <c r="Q396" s="18">
        <f t="shared" si="206"/>
        <v>81822.0456241715</v>
      </c>
      <c r="W396" s="12">
        <v>2536</v>
      </c>
      <c r="X396" s="12">
        <v>0.65</v>
      </c>
      <c r="Y396" s="13">
        <v>1.21</v>
      </c>
      <c r="Z396" s="14">
        <f t="shared" si="207"/>
        <v>1994.564</v>
      </c>
      <c r="AA396" s="12">
        <f t="shared" si="208"/>
        <v>3.255</v>
      </c>
      <c r="AB396" s="12">
        <v>526</v>
      </c>
      <c r="AC396" s="12">
        <v>2.33</v>
      </c>
      <c r="AD396" s="17">
        <f t="shared" si="209"/>
        <v>4.57940617577197</v>
      </c>
      <c r="AE396" s="12">
        <v>0.95</v>
      </c>
      <c r="AF396" s="12">
        <v>2.09</v>
      </c>
      <c r="AG396" s="8">
        <f t="shared" si="210"/>
        <v>2.9855</v>
      </c>
      <c r="AH396" s="9">
        <v>1.325</v>
      </c>
      <c r="AI396" s="18">
        <f t="shared" si="211"/>
        <v>117609.14381489</v>
      </c>
    </row>
    <row r="397" s="1" customFormat="1" customHeight="1" spans="1:35">
      <c r="E397" s="12">
        <v>2249</v>
      </c>
      <c r="F397" s="12">
        <v>0.65</v>
      </c>
      <c r="G397" s="13">
        <v>1.21</v>
      </c>
      <c r="H397" s="14">
        <f t="shared" si="202"/>
        <v>1768.8385</v>
      </c>
      <c r="I397" s="12">
        <f t="shared" si="203"/>
        <v>3.255</v>
      </c>
      <c r="J397" s="12">
        <v>518</v>
      </c>
      <c r="K397" s="12">
        <v>1.43</v>
      </c>
      <c r="L397" s="17">
        <f t="shared" si="204"/>
        <v>3.66431294678316</v>
      </c>
      <c r="M397" s="12">
        <v>0.94</v>
      </c>
      <c r="N397" s="12">
        <v>2.05</v>
      </c>
      <c r="O397" s="8">
        <f t="shared" si="205"/>
        <v>2.927</v>
      </c>
      <c r="P397" s="9">
        <v>1.325</v>
      </c>
      <c r="Q397" s="18">
        <f t="shared" si="206"/>
        <v>81822.0456241715</v>
      </c>
      <c r="W397" s="12">
        <v>2536</v>
      </c>
      <c r="X397" s="12">
        <v>0.65</v>
      </c>
      <c r="Y397" s="13">
        <v>1.21</v>
      </c>
      <c r="Z397" s="14">
        <f t="shared" si="207"/>
        <v>1994.564</v>
      </c>
      <c r="AA397" s="12">
        <f t="shared" si="208"/>
        <v>3.255</v>
      </c>
      <c r="AB397" s="12">
        <v>526</v>
      </c>
      <c r="AC397" s="12">
        <v>2.33</v>
      </c>
      <c r="AD397" s="17">
        <f t="shared" si="209"/>
        <v>4.57940617577197</v>
      </c>
      <c r="AE397" s="12">
        <v>0.95</v>
      </c>
      <c r="AF397" s="12">
        <v>2.09</v>
      </c>
      <c r="AG397" s="8">
        <f t="shared" si="210"/>
        <v>2.9855</v>
      </c>
      <c r="AH397" s="9">
        <v>1.325</v>
      </c>
      <c r="AI397" s="18">
        <f t="shared" si="211"/>
        <v>117609.14381489</v>
      </c>
    </row>
    <row r="398" s="1" customFormat="1" customHeight="1" spans="1:35">
      <c r="E398" s="12">
        <v>2249</v>
      </c>
      <c r="F398" s="12">
        <v>0.65</v>
      </c>
      <c r="G398" s="13">
        <v>1.21</v>
      </c>
      <c r="H398" s="14">
        <f t="shared" si="202"/>
        <v>1768.8385</v>
      </c>
      <c r="I398" s="12">
        <f t="shared" si="203"/>
        <v>3.255</v>
      </c>
      <c r="J398" s="12">
        <v>518</v>
      </c>
      <c r="K398" s="12">
        <v>1.43</v>
      </c>
      <c r="L398" s="17">
        <f t="shared" si="204"/>
        <v>3.66431294678316</v>
      </c>
      <c r="M398" s="12">
        <v>0.94</v>
      </c>
      <c r="N398" s="12">
        <v>2.05</v>
      </c>
      <c r="O398" s="8">
        <f t="shared" si="205"/>
        <v>2.927</v>
      </c>
      <c r="P398" s="9">
        <v>1.325</v>
      </c>
      <c r="Q398" s="18">
        <f t="shared" si="206"/>
        <v>81822.0456241715</v>
      </c>
      <c r="W398" s="12">
        <v>2536</v>
      </c>
      <c r="X398" s="12">
        <v>0.65</v>
      </c>
      <c r="Y398" s="13">
        <v>1.21</v>
      </c>
      <c r="Z398" s="14">
        <f t="shared" si="207"/>
        <v>1994.564</v>
      </c>
      <c r="AA398" s="12">
        <f t="shared" si="208"/>
        <v>3.255</v>
      </c>
      <c r="AB398" s="12">
        <v>526</v>
      </c>
      <c r="AC398" s="12">
        <v>2.33</v>
      </c>
      <c r="AD398" s="17">
        <f t="shared" si="209"/>
        <v>4.57940617577197</v>
      </c>
      <c r="AE398" s="12">
        <v>0.95</v>
      </c>
      <c r="AF398" s="12">
        <v>2.09</v>
      </c>
      <c r="AG398" s="8">
        <f t="shared" si="210"/>
        <v>2.9855</v>
      </c>
      <c r="AH398" s="9">
        <v>1.325</v>
      </c>
      <c r="AI398" s="18">
        <f t="shared" si="211"/>
        <v>117609.14381489</v>
      </c>
    </row>
    <row r="399" s="1" customFormat="1" customHeight="1" spans="1:35">
      <c r="E399" s="12">
        <v>2249</v>
      </c>
      <c r="F399" s="12">
        <v>0.65</v>
      </c>
      <c r="G399" s="13">
        <v>1.21</v>
      </c>
      <c r="H399" s="14">
        <f t="shared" si="202"/>
        <v>1768.8385</v>
      </c>
      <c r="I399" s="12">
        <f t="shared" si="203"/>
        <v>3.255</v>
      </c>
      <c r="J399" s="12">
        <v>518</v>
      </c>
      <c r="K399" s="12">
        <v>1.43</v>
      </c>
      <c r="L399" s="17">
        <f t="shared" si="204"/>
        <v>3.66431294678316</v>
      </c>
      <c r="M399" s="12">
        <v>0.94</v>
      </c>
      <c r="N399" s="12">
        <v>2.05</v>
      </c>
      <c r="O399" s="8">
        <f t="shared" si="205"/>
        <v>2.927</v>
      </c>
      <c r="P399" s="9">
        <v>1.325</v>
      </c>
      <c r="Q399" s="18">
        <f t="shared" si="206"/>
        <v>81822.0456241715</v>
      </c>
      <c r="W399" s="12">
        <v>2536</v>
      </c>
      <c r="X399" s="12">
        <v>0.65</v>
      </c>
      <c r="Y399" s="13">
        <v>1.21</v>
      </c>
      <c r="Z399" s="14">
        <f t="shared" si="207"/>
        <v>1994.564</v>
      </c>
      <c r="AA399" s="12">
        <f t="shared" si="208"/>
        <v>3.255</v>
      </c>
      <c r="AB399" s="12">
        <v>526</v>
      </c>
      <c r="AC399" s="12">
        <v>2.33</v>
      </c>
      <c r="AD399" s="17">
        <f t="shared" si="209"/>
        <v>4.57940617577197</v>
      </c>
      <c r="AE399" s="12">
        <v>0.95</v>
      </c>
      <c r="AF399" s="12">
        <v>2.09</v>
      </c>
      <c r="AG399" s="8">
        <f t="shared" si="210"/>
        <v>2.9855</v>
      </c>
      <c r="AH399" s="9">
        <v>1.325</v>
      </c>
      <c r="AI399" s="18">
        <f t="shared" si="211"/>
        <v>117609.14381489</v>
      </c>
    </row>
    <row r="400" s="1" customFormat="1" customHeight="1" spans="1:35">
      <c r="E400" s="12">
        <v>2249</v>
      </c>
      <c r="F400" s="12">
        <v>0.65</v>
      </c>
      <c r="G400" s="13">
        <v>1.21</v>
      </c>
      <c r="H400" s="14">
        <f t="shared" si="202"/>
        <v>1768.8385</v>
      </c>
      <c r="I400" s="12">
        <f t="shared" si="203"/>
        <v>3.255</v>
      </c>
      <c r="J400" s="12">
        <v>518</v>
      </c>
      <c r="K400" s="12">
        <v>1.43</v>
      </c>
      <c r="L400" s="17">
        <f t="shared" si="204"/>
        <v>3.66431294678316</v>
      </c>
      <c r="M400" s="12">
        <v>0.94</v>
      </c>
      <c r="N400" s="12">
        <v>2.05</v>
      </c>
      <c r="O400" s="8">
        <f t="shared" si="205"/>
        <v>2.927</v>
      </c>
      <c r="P400" s="9">
        <v>1.325</v>
      </c>
      <c r="Q400" s="18">
        <f t="shared" si="206"/>
        <v>81822.0456241715</v>
      </c>
      <c r="W400" s="12">
        <v>2536</v>
      </c>
      <c r="X400" s="12">
        <v>0.65</v>
      </c>
      <c r="Y400" s="13">
        <v>1.21</v>
      </c>
      <c r="Z400" s="14">
        <f t="shared" si="207"/>
        <v>1994.564</v>
      </c>
      <c r="AA400" s="12">
        <f t="shared" si="208"/>
        <v>3.255</v>
      </c>
      <c r="AB400" s="12">
        <v>526</v>
      </c>
      <c r="AC400" s="12">
        <v>2.33</v>
      </c>
      <c r="AD400" s="17">
        <f t="shared" si="209"/>
        <v>4.57940617577197</v>
      </c>
      <c r="AE400" s="12">
        <v>0.95</v>
      </c>
      <c r="AF400" s="12">
        <v>2.09</v>
      </c>
      <c r="AG400" s="8">
        <f t="shared" si="210"/>
        <v>2.9855</v>
      </c>
      <c r="AH400" s="9">
        <v>1.325</v>
      </c>
      <c r="AI400" s="18">
        <f t="shared" si="211"/>
        <v>117609.14381489</v>
      </c>
    </row>
    <row r="401" s="1" customFormat="1" customHeight="1" spans="1:35">
      <c r="E401" s="12">
        <v>2249</v>
      </c>
      <c r="F401" s="12">
        <v>0.65</v>
      </c>
      <c r="G401" s="13">
        <v>1.21</v>
      </c>
      <c r="H401" s="14">
        <f t="shared" si="202"/>
        <v>1768.8385</v>
      </c>
      <c r="I401" s="12">
        <f t="shared" si="203"/>
        <v>3.255</v>
      </c>
      <c r="J401" s="12">
        <v>518</v>
      </c>
      <c r="K401" s="12">
        <v>1.43</v>
      </c>
      <c r="L401" s="17">
        <f t="shared" si="204"/>
        <v>3.66431294678316</v>
      </c>
      <c r="M401" s="12">
        <v>0.94</v>
      </c>
      <c r="N401" s="12">
        <v>2.05</v>
      </c>
      <c r="O401" s="8">
        <f t="shared" si="205"/>
        <v>2.927</v>
      </c>
      <c r="P401" s="9">
        <v>1.325</v>
      </c>
      <c r="Q401" s="18">
        <f t="shared" si="206"/>
        <v>81822.0456241715</v>
      </c>
      <c r="W401" s="12">
        <v>2536</v>
      </c>
      <c r="X401" s="12">
        <v>0.65</v>
      </c>
      <c r="Y401" s="13">
        <v>1.21</v>
      </c>
      <c r="Z401" s="14">
        <f t="shared" si="207"/>
        <v>1994.564</v>
      </c>
      <c r="AA401" s="12">
        <f t="shared" si="208"/>
        <v>3.255</v>
      </c>
      <c r="AB401" s="12">
        <v>526</v>
      </c>
      <c r="AC401" s="12">
        <v>2.33</v>
      </c>
      <c r="AD401" s="17">
        <f t="shared" si="209"/>
        <v>4.57940617577197</v>
      </c>
      <c r="AE401" s="12">
        <v>0.95</v>
      </c>
      <c r="AF401" s="12">
        <v>2.09</v>
      </c>
      <c r="AG401" s="8">
        <f t="shared" si="210"/>
        <v>2.9855</v>
      </c>
      <c r="AH401" s="9">
        <v>1.325</v>
      </c>
      <c r="AI401" s="18">
        <f t="shared" si="211"/>
        <v>117609.14381489</v>
      </c>
    </row>
    <row r="402" s="1" customFormat="1" customHeight="1" spans="1:35">
      <c r="E402" s="12">
        <v>2249</v>
      </c>
      <c r="F402" s="12">
        <v>0.65</v>
      </c>
      <c r="G402" s="13">
        <v>1.21</v>
      </c>
      <c r="H402" s="14">
        <f t="shared" si="202"/>
        <v>1768.8385</v>
      </c>
      <c r="I402" s="12">
        <f t="shared" si="203"/>
        <v>3.255</v>
      </c>
      <c r="J402" s="12">
        <v>518</v>
      </c>
      <c r="K402" s="12">
        <v>1.43</v>
      </c>
      <c r="L402" s="17">
        <f t="shared" si="204"/>
        <v>3.66431294678316</v>
      </c>
      <c r="M402" s="12">
        <v>0.94</v>
      </c>
      <c r="N402" s="12">
        <v>2.05</v>
      </c>
      <c r="O402" s="8">
        <f t="shared" si="205"/>
        <v>2.927</v>
      </c>
      <c r="P402" s="9">
        <v>1.325</v>
      </c>
      <c r="Q402" s="18">
        <f t="shared" si="206"/>
        <v>81822.0456241715</v>
      </c>
      <c r="W402" s="12">
        <v>2536</v>
      </c>
      <c r="X402" s="12">
        <v>0.65</v>
      </c>
      <c r="Y402" s="13">
        <v>1.21</v>
      </c>
      <c r="Z402" s="14">
        <f t="shared" si="207"/>
        <v>1994.564</v>
      </c>
      <c r="AA402" s="12">
        <f t="shared" si="208"/>
        <v>3.255</v>
      </c>
      <c r="AB402" s="12">
        <v>526</v>
      </c>
      <c r="AC402" s="12">
        <v>2.33</v>
      </c>
      <c r="AD402" s="17">
        <f t="shared" si="209"/>
        <v>4.57940617577197</v>
      </c>
      <c r="AE402" s="12">
        <v>0.95</v>
      </c>
      <c r="AF402" s="12">
        <v>2.09</v>
      </c>
      <c r="AG402" s="8">
        <f t="shared" si="210"/>
        <v>2.9855</v>
      </c>
      <c r="AH402" s="9">
        <v>1.325</v>
      </c>
      <c r="AI402" s="18">
        <f t="shared" si="211"/>
        <v>117609.14381489</v>
      </c>
    </row>
    <row r="403" s="1" customFormat="1" customHeight="1" spans="1:35">
      <c r="E403" s="12">
        <v>2249</v>
      </c>
      <c r="F403" s="12">
        <v>0.65</v>
      </c>
      <c r="G403" s="13">
        <v>1.21</v>
      </c>
      <c r="H403" s="14">
        <f t="shared" si="202"/>
        <v>1768.8385</v>
      </c>
      <c r="I403" s="12">
        <f t="shared" si="203"/>
        <v>3.255</v>
      </c>
      <c r="J403" s="12">
        <v>518</v>
      </c>
      <c r="K403" s="12">
        <v>1.43</v>
      </c>
      <c r="L403" s="17">
        <f t="shared" si="204"/>
        <v>3.66431294678316</v>
      </c>
      <c r="M403" s="12">
        <v>0.94</v>
      </c>
      <c r="N403" s="12">
        <v>2.05</v>
      </c>
      <c r="O403" s="8">
        <f t="shared" si="205"/>
        <v>2.927</v>
      </c>
      <c r="P403" s="9">
        <v>1.325</v>
      </c>
      <c r="Q403" s="18">
        <f t="shared" si="206"/>
        <v>81822.0456241715</v>
      </c>
      <c r="W403" s="12">
        <v>2536</v>
      </c>
      <c r="X403" s="12">
        <v>0.65</v>
      </c>
      <c r="Y403" s="13">
        <v>1.21</v>
      </c>
      <c r="Z403" s="14">
        <f t="shared" si="207"/>
        <v>1994.564</v>
      </c>
      <c r="AA403" s="12">
        <f t="shared" si="208"/>
        <v>3.255</v>
      </c>
      <c r="AB403" s="12">
        <v>526</v>
      </c>
      <c r="AC403" s="12">
        <v>2.33</v>
      </c>
      <c r="AD403" s="17">
        <f t="shared" si="209"/>
        <v>4.57940617577197</v>
      </c>
      <c r="AE403" s="12">
        <v>0.95</v>
      </c>
      <c r="AF403" s="12">
        <v>2.09</v>
      </c>
      <c r="AG403" s="8">
        <f t="shared" si="210"/>
        <v>2.9855</v>
      </c>
      <c r="AH403" s="9">
        <v>1.325</v>
      </c>
      <c r="AI403" s="18">
        <f t="shared" si="211"/>
        <v>117609.14381489</v>
      </c>
    </row>
    <row r="404" s="1" customFormat="1" customHeight="1" spans="1:35">
      <c r="E404" s="23" t="s">
        <v>28</v>
      </c>
      <c r="F404" s="24"/>
      <c r="G404" s="24"/>
      <c r="H404" s="24"/>
      <c r="I404" s="24"/>
      <c r="J404" s="24"/>
      <c r="K404" s="24"/>
      <c r="L404" s="25">
        <f>SUM(Q395:Q403)</f>
        <v>736398.410617544</v>
      </c>
      <c r="M404" s="25"/>
      <c r="N404" s="25"/>
      <c r="O404" s="25"/>
      <c r="P404" s="25"/>
      <c r="Q404" s="25"/>
      <c r="W404" s="23" t="s">
        <v>28</v>
      </c>
      <c r="X404" s="24"/>
      <c r="Y404" s="24"/>
      <c r="Z404" s="24"/>
      <c r="AA404" s="24"/>
      <c r="AB404" s="24"/>
      <c r="AC404" s="24"/>
      <c r="AD404" s="25">
        <f>SUM(AI395:AI403)</f>
        <v>1058482.29433401</v>
      </c>
      <c r="AE404" s="25"/>
      <c r="AF404" s="25"/>
      <c r="AG404" s="25"/>
      <c r="AH404" s="25"/>
      <c r="AI404" s="25"/>
    </row>
    <row r="405" s="1" customFormat="1" customHeight="1" spans="1:35">
      <c r="E405" s="24"/>
      <c r="F405" s="24"/>
      <c r="G405" s="24"/>
      <c r="H405" s="24"/>
      <c r="I405" s="24"/>
      <c r="J405" s="24"/>
      <c r="K405" s="24"/>
      <c r="L405" s="25"/>
      <c r="M405" s="25"/>
      <c r="N405" s="25"/>
      <c r="O405" s="25"/>
      <c r="P405" s="25"/>
      <c r="Q405" s="25"/>
      <c r="W405" s="24"/>
      <c r="X405" s="24"/>
      <c r="Y405" s="24"/>
      <c r="Z405" s="24"/>
      <c r="AA405" s="24"/>
      <c r="AB405" s="24"/>
      <c r="AC405" s="24"/>
      <c r="AD405" s="25"/>
      <c r="AE405" s="25"/>
      <c r="AF405" s="25"/>
      <c r="AG405" s="25"/>
      <c r="AH405" s="25"/>
      <c r="AI405" s="25"/>
    </row>
    <row r="406" s="1" customFormat="1" customHeight="1" spans="1:35">
      <c r="A406" s="26" t="s">
        <v>30</v>
      </c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8"/>
      <c r="Q406" s="29"/>
      <c r="S406" s="26" t="s">
        <v>30</v>
      </c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8"/>
      <c r="AI406" s="29"/>
    </row>
    <row r="407" s="1" customFormat="1" customHeight="1" spans="1:35">
      <c r="A407" s="30" t="s">
        <v>3</v>
      </c>
      <c r="B407" s="31"/>
      <c r="C407" s="31"/>
      <c r="D407" s="31"/>
      <c r="E407" s="32"/>
      <c r="F407" s="33" t="s">
        <v>31</v>
      </c>
      <c r="G407" s="34"/>
      <c r="H407" s="34"/>
      <c r="I407" s="35"/>
      <c r="J407" s="36" t="s">
        <v>4</v>
      </c>
      <c r="K407" s="37"/>
      <c r="L407" s="38"/>
      <c r="M407" s="39"/>
      <c r="N407" s="40" t="s">
        <v>32</v>
      </c>
      <c r="O407" s="41"/>
      <c r="P407" s="42" t="s">
        <v>7</v>
      </c>
      <c r="Q407" s="43" t="s">
        <v>33</v>
      </c>
      <c r="S407" s="30" t="s">
        <v>3</v>
      </c>
      <c r="T407" s="31"/>
      <c r="U407" s="31"/>
      <c r="V407" s="31"/>
      <c r="W407" s="32"/>
      <c r="X407" s="33" t="s">
        <v>31</v>
      </c>
      <c r="Y407" s="34"/>
      <c r="Z407" s="34"/>
      <c r="AA407" s="35"/>
      <c r="AB407" s="36" t="s">
        <v>4</v>
      </c>
      <c r="AC407" s="37"/>
      <c r="AD407" s="38"/>
      <c r="AE407" s="39"/>
      <c r="AF407" s="40" t="s">
        <v>32</v>
      </c>
      <c r="AG407" s="41"/>
      <c r="AH407" s="42" t="s">
        <v>7</v>
      </c>
      <c r="AI407" s="43" t="s">
        <v>33</v>
      </c>
    </row>
    <row r="408" s="1" customFormat="1" customHeight="1" spans="1:35">
      <c r="A408" s="44" t="s">
        <v>34</v>
      </c>
      <c r="B408" s="14" t="s">
        <v>35</v>
      </c>
      <c r="C408" s="14" t="s">
        <v>36</v>
      </c>
      <c r="D408" s="14" t="s">
        <v>37</v>
      </c>
      <c r="E408" s="45" t="s">
        <v>3</v>
      </c>
      <c r="F408" s="46" t="s">
        <v>38</v>
      </c>
      <c r="G408" s="8" t="s">
        <v>20</v>
      </c>
      <c r="H408" s="8" t="s">
        <v>19</v>
      </c>
      <c r="I408" s="47" t="s">
        <v>21</v>
      </c>
      <c r="J408" s="48" t="s">
        <v>39</v>
      </c>
      <c r="K408" s="7" t="s">
        <v>16</v>
      </c>
      <c r="L408" s="49" t="s">
        <v>17</v>
      </c>
      <c r="M408" s="50" t="s">
        <v>18</v>
      </c>
      <c r="N408" s="51" t="s">
        <v>40</v>
      </c>
      <c r="O408" s="52" t="s">
        <v>41</v>
      </c>
      <c r="P408" s="42"/>
      <c r="Q408" s="43"/>
      <c r="S408" s="44" t="s">
        <v>34</v>
      </c>
      <c r="T408" s="14" t="s">
        <v>35</v>
      </c>
      <c r="U408" s="14" t="s">
        <v>36</v>
      </c>
      <c r="V408" s="14" t="s">
        <v>37</v>
      </c>
      <c r="W408" s="45" t="s">
        <v>3</v>
      </c>
      <c r="X408" s="46" t="s">
        <v>38</v>
      </c>
      <c r="Y408" s="8" t="s">
        <v>20</v>
      </c>
      <c r="Z408" s="8" t="s">
        <v>19</v>
      </c>
      <c r="AA408" s="47" t="s">
        <v>21</v>
      </c>
      <c r="AB408" s="48" t="s">
        <v>39</v>
      </c>
      <c r="AC408" s="7" t="s">
        <v>16</v>
      </c>
      <c r="AD408" s="49" t="s">
        <v>17</v>
      </c>
      <c r="AE408" s="50" t="s">
        <v>18</v>
      </c>
      <c r="AF408" s="51" t="s">
        <v>40</v>
      </c>
      <c r="AG408" s="52" t="s">
        <v>41</v>
      </c>
      <c r="AH408" s="42"/>
      <c r="AI408" s="43"/>
    </row>
    <row r="409" s="1" customFormat="1" customHeight="1" spans="1:35">
      <c r="A409" s="53">
        <v>2535</v>
      </c>
      <c r="B409" s="14">
        <v>1.704</v>
      </c>
      <c r="C409" s="12">
        <v>1.75</v>
      </c>
      <c r="D409" s="12">
        <v>0</v>
      </c>
      <c r="E409" s="45">
        <f t="shared" ref="E409:E431" si="212">A409*B409*C409+D409</f>
        <v>7559.37</v>
      </c>
      <c r="F409" s="54">
        <v>1.36</v>
      </c>
      <c r="G409" s="12">
        <v>1.68</v>
      </c>
      <c r="H409" s="12">
        <v>0.79</v>
      </c>
      <c r="I409" s="47">
        <f t="shared" ref="I409:I431" si="213">G409*H409+1</f>
        <v>2.3272</v>
      </c>
      <c r="J409" s="55">
        <v>1.5</v>
      </c>
      <c r="K409" s="12">
        <v>370</v>
      </c>
      <c r="L409" s="12">
        <v>0</v>
      </c>
      <c r="M409" s="50">
        <f t="shared" ref="M409:M431" si="214">1+2.78*K409/(K409+1400)+L409</f>
        <v>1.58112994350282</v>
      </c>
      <c r="N409" s="54">
        <v>1.125</v>
      </c>
      <c r="O409" s="52">
        <v>0.5</v>
      </c>
      <c r="P409" s="56">
        <f t="shared" ref="P409:P431" si="215">E409*F409*I409*J409*(M409)*N409*O409</f>
        <v>31918.2865008879</v>
      </c>
      <c r="Q409" s="57"/>
      <c r="S409" s="53">
        <v>2535</v>
      </c>
      <c r="T409" s="14">
        <v>1.704</v>
      </c>
      <c r="U409" s="12">
        <v>1.75</v>
      </c>
      <c r="V409" s="12">
        <v>0</v>
      </c>
      <c r="W409" s="45">
        <f t="shared" ref="W409:W431" si="216">S409*T409*U409+V409</f>
        <v>7559.37</v>
      </c>
      <c r="X409" s="54">
        <v>1.36</v>
      </c>
      <c r="Y409" s="12">
        <v>1.68</v>
      </c>
      <c r="Z409" s="12">
        <v>0.79</v>
      </c>
      <c r="AA409" s="47">
        <f t="shared" ref="AA409:AA431" si="217">Y409*Z409+1</f>
        <v>2.3272</v>
      </c>
      <c r="AB409" s="55">
        <v>1.5</v>
      </c>
      <c r="AC409" s="12">
        <v>370</v>
      </c>
      <c r="AD409" s="12">
        <v>0</v>
      </c>
      <c r="AE409" s="50">
        <f t="shared" ref="AE409:AE431" si="218">1+2.78*AC409/(AC409+1400)+AD409</f>
        <v>1.58112994350282</v>
      </c>
      <c r="AF409" s="54">
        <v>1.125</v>
      </c>
      <c r="AG409" s="52">
        <v>0.5</v>
      </c>
      <c r="AH409" s="56">
        <f t="shared" ref="AH409:AH431" si="219">W409*X409*AA409*AB409*(AE409)*AF409*AG409</f>
        <v>31918.2865008879</v>
      </c>
      <c r="AI409" s="57"/>
    </row>
    <row r="410" s="1" customFormat="1" customHeight="1" spans="1:35">
      <c r="A410" s="53">
        <v>2535</v>
      </c>
      <c r="B410" s="14">
        <v>1.704</v>
      </c>
      <c r="C410" s="12">
        <v>1.75</v>
      </c>
      <c r="D410" s="12">
        <v>0</v>
      </c>
      <c r="E410" s="45">
        <f t="shared" si="212"/>
        <v>7559.37</v>
      </c>
      <c r="F410" s="54">
        <v>1.36</v>
      </c>
      <c r="G410" s="12">
        <v>1.68</v>
      </c>
      <c r="H410" s="12">
        <v>0.79</v>
      </c>
      <c r="I410" s="47">
        <f t="shared" si="213"/>
        <v>2.3272</v>
      </c>
      <c r="J410" s="55">
        <v>1</v>
      </c>
      <c r="K410" s="12">
        <v>0</v>
      </c>
      <c r="L410" s="12">
        <v>0</v>
      </c>
      <c r="M410" s="50">
        <f t="shared" si="214"/>
        <v>1</v>
      </c>
      <c r="N410" s="54">
        <v>1.125</v>
      </c>
      <c r="O410" s="52">
        <v>0.5</v>
      </c>
      <c r="P410" s="56">
        <f t="shared" si="215"/>
        <v>13458.00688596</v>
      </c>
      <c r="Q410" s="58"/>
      <c r="S410" s="53">
        <v>2535</v>
      </c>
      <c r="T410" s="14">
        <v>1.704</v>
      </c>
      <c r="U410" s="12">
        <v>1.75</v>
      </c>
      <c r="V410" s="12">
        <v>0</v>
      </c>
      <c r="W410" s="45">
        <f t="shared" si="216"/>
        <v>7559.37</v>
      </c>
      <c r="X410" s="54">
        <v>1.36</v>
      </c>
      <c r="Y410" s="12">
        <v>1.68</v>
      </c>
      <c r="Z410" s="12">
        <v>0.79</v>
      </c>
      <c r="AA410" s="47">
        <f t="shared" si="217"/>
        <v>2.3272</v>
      </c>
      <c r="AB410" s="55">
        <v>1</v>
      </c>
      <c r="AC410" s="12">
        <v>0</v>
      </c>
      <c r="AD410" s="12">
        <v>0</v>
      </c>
      <c r="AE410" s="50">
        <f t="shared" si="218"/>
        <v>1</v>
      </c>
      <c r="AF410" s="54">
        <v>1.125</v>
      </c>
      <c r="AG410" s="52">
        <v>0.5</v>
      </c>
      <c r="AH410" s="56">
        <f t="shared" si="219"/>
        <v>13458.00688596</v>
      </c>
      <c r="AI410" s="58"/>
    </row>
    <row r="411" s="1" customFormat="1" customHeight="1" spans="1:35">
      <c r="A411" s="53">
        <v>2535</v>
      </c>
      <c r="B411" s="14">
        <v>1.704</v>
      </c>
      <c r="C411" s="12">
        <v>1.75</v>
      </c>
      <c r="D411" s="12">
        <v>0</v>
      </c>
      <c r="E411" s="45">
        <f t="shared" si="212"/>
        <v>7559.37</v>
      </c>
      <c r="F411" s="54">
        <v>1.36</v>
      </c>
      <c r="G411" s="12">
        <v>1.68</v>
      </c>
      <c r="H411" s="12">
        <v>0.79</v>
      </c>
      <c r="I411" s="47">
        <f t="shared" si="213"/>
        <v>2.3272</v>
      </c>
      <c r="J411" s="55">
        <v>1.5</v>
      </c>
      <c r="K411" s="12">
        <v>370</v>
      </c>
      <c r="L411" s="12">
        <v>0</v>
      </c>
      <c r="M411" s="50">
        <f t="shared" si="214"/>
        <v>1.58112994350282</v>
      </c>
      <c r="N411" s="54">
        <v>1.125</v>
      </c>
      <c r="O411" s="52">
        <v>0.5</v>
      </c>
      <c r="P411" s="56">
        <f t="shared" si="215"/>
        <v>31918.2865008879</v>
      </c>
      <c r="Q411" s="58"/>
      <c r="S411" s="53">
        <v>2535</v>
      </c>
      <c r="T411" s="14">
        <v>1.704</v>
      </c>
      <c r="U411" s="12">
        <v>1.75</v>
      </c>
      <c r="V411" s="12">
        <v>0</v>
      </c>
      <c r="W411" s="45">
        <f t="shared" si="216"/>
        <v>7559.37</v>
      </c>
      <c r="X411" s="54">
        <v>1.36</v>
      </c>
      <c r="Y411" s="12">
        <v>1.68</v>
      </c>
      <c r="Z411" s="12">
        <v>0.79</v>
      </c>
      <c r="AA411" s="47">
        <f t="shared" si="217"/>
        <v>2.3272</v>
      </c>
      <c r="AB411" s="55">
        <v>1.5</v>
      </c>
      <c r="AC411" s="12">
        <v>370</v>
      </c>
      <c r="AD411" s="12">
        <v>0</v>
      </c>
      <c r="AE411" s="50">
        <f t="shared" si="218"/>
        <v>1.58112994350282</v>
      </c>
      <c r="AF411" s="54">
        <v>1.125</v>
      </c>
      <c r="AG411" s="52">
        <v>0.5</v>
      </c>
      <c r="AH411" s="56">
        <f t="shared" si="219"/>
        <v>31918.2865008879</v>
      </c>
      <c r="AI411" s="58"/>
    </row>
    <row r="412" s="1" customFormat="1" customHeight="1" spans="1:35">
      <c r="A412" s="53">
        <v>2535</v>
      </c>
      <c r="B412" s="14">
        <v>1.704</v>
      </c>
      <c r="C412" s="12">
        <v>1.75</v>
      </c>
      <c r="D412" s="12">
        <v>0</v>
      </c>
      <c r="E412" s="45">
        <f t="shared" si="212"/>
        <v>7559.37</v>
      </c>
      <c r="F412" s="54">
        <v>1.36</v>
      </c>
      <c r="G412" s="12">
        <v>1.68</v>
      </c>
      <c r="H412" s="12">
        <v>0.79</v>
      </c>
      <c r="I412" s="47">
        <f t="shared" si="213"/>
        <v>2.3272</v>
      </c>
      <c r="J412" s="55">
        <v>1</v>
      </c>
      <c r="K412" s="12">
        <v>0</v>
      </c>
      <c r="L412" s="12">
        <v>0</v>
      </c>
      <c r="M412" s="50">
        <f t="shared" si="214"/>
        <v>1</v>
      </c>
      <c r="N412" s="54">
        <v>1.125</v>
      </c>
      <c r="O412" s="52">
        <v>0.5</v>
      </c>
      <c r="P412" s="56">
        <f t="shared" si="215"/>
        <v>13458.00688596</v>
      </c>
      <c r="Q412" s="58"/>
      <c r="S412" s="53">
        <v>2535</v>
      </c>
      <c r="T412" s="14">
        <v>1.704</v>
      </c>
      <c r="U412" s="12">
        <v>1.75</v>
      </c>
      <c r="V412" s="12">
        <v>0</v>
      </c>
      <c r="W412" s="45">
        <f t="shared" si="216"/>
        <v>7559.37</v>
      </c>
      <c r="X412" s="54">
        <v>1.36</v>
      </c>
      <c r="Y412" s="12">
        <v>1.68</v>
      </c>
      <c r="Z412" s="12">
        <v>0.79</v>
      </c>
      <c r="AA412" s="47">
        <f t="shared" si="217"/>
        <v>2.3272</v>
      </c>
      <c r="AB412" s="55">
        <v>1</v>
      </c>
      <c r="AC412" s="12">
        <v>0</v>
      </c>
      <c r="AD412" s="12">
        <v>0</v>
      </c>
      <c r="AE412" s="50">
        <f t="shared" si="218"/>
        <v>1</v>
      </c>
      <c r="AF412" s="54">
        <v>1.125</v>
      </c>
      <c r="AG412" s="52">
        <v>0.5</v>
      </c>
      <c r="AH412" s="56">
        <f t="shared" si="219"/>
        <v>13458.00688596</v>
      </c>
      <c r="AI412" s="58"/>
    </row>
    <row r="413" s="1" customFormat="1" customHeight="1" spans="1:35">
      <c r="A413" s="53">
        <v>2535</v>
      </c>
      <c r="B413" s="14">
        <v>1.704</v>
      </c>
      <c r="C413" s="12">
        <v>1.75</v>
      </c>
      <c r="D413" s="12">
        <v>0</v>
      </c>
      <c r="E413" s="45">
        <f t="shared" si="212"/>
        <v>7559.37</v>
      </c>
      <c r="F413" s="54">
        <v>1.36</v>
      </c>
      <c r="G413" s="12">
        <v>1.68</v>
      </c>
      <c r="H413" s="12">
        <v>0.79</v>
      </c>
      <c r="I413" s="47">
        <f t="shared" si="213"/>
        <v>2.3272</v>
      </c>
      <c r="J413" s="55">
        <v>1.5</v>
      </c>
      <c r="K413" s="12">
        <v>370</v>
      </c>
      <c r="L413" s="12">
        <v>0</v>
      </c>
      <c r="M413" s="50">
        <f t="shared" si="214"/>
        <v>1.58112994350282</v>
      </c>
      <c r="N413" s="54">
        <v>1.125</v>
      </c>
      <c r="O413" s="52">
        <v>0.5</v>
      </c>
      <c r="P413" s="56">
        <f t="shared" si="215"/>
        <v>31918.2865008879</v>
      </c>
      <c r="Q413" s="58"/>
      <c r="S413" s="53">
        <v>2535</v>
      </c>
      <c r="T413" s="14">
        <v>1.704</v>
      </c>
      <c r="U413" s="12">
        <v>1.75</v>
      </c>
      <c r="V413" s="12">
        <v>0</v>
      </c>
      <c r="W413" s="45">
        <f t="shared" si="216"/>
        <v>7559.37</v>
      </c>
      <c r="X413" s="54">
        <v>1.36</v>
      </c>
      <c r="Y413" s="12">
        <v>1.68</v>
      </c>
      <c r="Z413" s="12">
        <v>0.79</v>
      </c>
      <c r="AA413" s="47">
        <f t="shared" si="217"/>
        <v>2.3272</v>
      </c>
      <c r="AB413" s="55">
        <v>1.5</v>
      </c>
      <c r="AC413" s="12">
        <v>370</v>
      </c>
      <c r="AD413" s="12">
        <v>0</v>
      </c>
      <c r="AE413" s="50">
        <f t="shared" si="218"/>
        <v>1.58112994350282</v>
      </c>
      <c r="AF413" s="54">
        <v>1.125</v>
      </c>
      <c r="AG413" s="52">
        <v>0.5</v>
      </c>
      <c r="AH413" s="56">
        <f t="shared" si="219"/>
        <v>31918.2865008879</v>
      </c>
      <c r="AI413" s="58"/>
    </row>
    <row r="414" s="1" customFormat="1" customHeight="1" spans="1:35">
      <c r="A414" s="53">
        <v>2535</v>
      </c>
      <c r="B414" s="14">
        <v>1.704</v>
      </c>
      <c r="C414" s="12">
        <v>1.75</v>
      </c>
      <c r="D414" s="12">
        <v>0</v>
      </c>
      <c r="E414" s="45">
        <f t="shared" si="212"/>
        <v>7559.37</v>
      </c>
      <c r="F414" s="54">
        <v>1.36</v>
      </c>
      <c r="G414" s="12">
        <v>1.68</v>
      </c>
      <c r="H414" s="12">
        <v>0.79</v>
      </c>
      <c r="I414" s="47">
        <f t="shared" si="213"/>
        <v>2.3272</v>
      </c>
      <c r="J414" s="55">
        <v>1</v>
      </c>
      <c r="K414" s="12">
        <v>0</v>
      </c>
      <c r="L414" s="12">
        <v>0</v>
      </c>
      <c r="M414" s="50">
        <f t="shared" si="214"/>
        <v>1</v>
      </c>
      <c r="N414" s="54">
        <v>1.125</v>
      </c>
      <c r="O414" s="52">
        <v>0.5</v>
      </c>
      <c r="P414" s="56">
        <f t="shared" si="215"/>
        <v>13458.00688596</v>
      </c>
      <c r="Q414" s="58"/>
      <c r="S414" s="53">
        <v>2535</v>
      </c>
      <c r="T414" s="14">
        <v>1.704</v>
      </c>
      <c r="U414" s="12">
        <v>1.75</v>
      </c>
      <c r="V414" s="12">
        <v>0</v>
      </c>
      <c r="W414" s="45">
        <f t="shared" si="216"/>
        <v>7559.37</v>
      </c>
      <c r="X414" s="54">
        <v>1.36</v>
      </c>
      <c r="Y414" s="12">
        <v>1.68</v>
      </c>
      <c r="Z414" s="12">
        <v>0.79</v>
      </c>
      <c r="AA414" s="47">
        <f t="shared" si="217"/>
        <v>2.3272</v>
      </c>
      <c r="AB414" s="55">
        <v>1</v>
      </c>
      <c r="AC414" s="12">
        <v>0</v>
      </c>
      <c r="AD414" s="12">
        <v>0</v>
      </c>
      <c r="AE414" s="50">
        <f t="shared" si="218"/>
        <v>1</v>
      </c>
      <c r="AF414" s="54">
        <v>1.125</v>
      </c>
      <c r="AG414" s="52">
        <v>0.5</v>
      </c>
      <c r="AH414" s="56">
        <f t="shared" si="219"/>
        <v>13458.00688596</v>
      </c>
      <c r="AI414" s="58"/>
    </row>
    <row r="415" s="1" customFormat="1" customHeight="1" spans="1:35">
      <c r="A415" s="53">
        <v>2535</v>
      </c>
      <c r="B415" s="14">
        <v>1.704</v>
      </c>
      <c r="C415" s="12">
        <v>1.75</v>
      </c>
      <c r="D415" s="12">
        <v>0</v>
      </c>
      <c r="E415" s="45">
        <f t="shared" si="212"/>
        <v>7559.37</v>
      </c>
      <c r="F415" s="54">
        <v>1.36</v>
      </c>
      <c r="G415" s="12">
        <v>1.68</v>
      </c>
      <c r="H415" s="12">
        <v>0.79</v>
      </c>
      <c r="I415" s="47">
        <f t="shared" si="213"/>
        <v>2.3272</v>
      </c>
      <c r="J415" s="55">
        <v>1.5</v>
      </c>
      <c r="K415" s="12">
        <v>370</v>
      </c>
      <c r="L415" s="12">
        <v>0</v>
      </c>
      <c r="M415" s="50">
        <f t="shared" si="214"/>
        <v>1.58112994350282</v>
      </c>
      <c r="N415" s="54">
        <v>1.125</v>
      </c>
      <c r="O415" s="52">
        <v>0.5</v>
      </c>
      <c r="P415" s="56">
        <f t="shared" si="215"/>
        <v>31918.2865008879</v>
      </c>
      <c r="Q415" s="58"/>
      <c r="S415" s="53">
        <v>2535</v>
      </c>
      <c r="T415" s="14">
        <v>1.704</v>
      </c>
      <c r="U415" s="12">
        <v>1.75</v>
      </c>
      <c r="V415" s="12">
        <v>0</v>
      </c>
      <c r="W415" s="45">
        <f t="shared" si="216"/>
        <v>7559.37</v>
      </c>
      <c r="X415" s="54">
        <v>1.36</v>
      </c>
      <c r="Y415" s="12">
        <v>1.68</v>
      </c>
      <c r="Z415" s="12">
        <v>0.79</v>
      </c>
      <c r="AA415" s="47">
        <f t="shared" si="217"/>
        <v>2.3272</v>
      </c>
      <c r="AB415" s="55">
        <v>1.5</v>
      </c>
      <c r="AC415" s="12">
        <v>370</v>
      </c>
      <c r="AD415" s="12">
        <v>0</v>
      </c>
      <c r="AE415" s="50">
        <f t="shared" si="218"/>
        <v>1.58112994350282</v>
      </c>
      <c r="AF415" s="54">
        <v>1.125</v>
      </c>
      <c r="AG415" s="52">
        <v>0.5</v>
      </c>
      <c r="AH415" s="56">
        <f t="shared" si="219"/>
        <v>31918.2865008879</v>
      </c>
      <c r="AI415" s="58"/>
    </row>
    <row r="416" s="1" customFormat="1" customHeight="1" spans="1:35">
      <c r="A416" s="53">
        <v>2535</v>
      </c>
      <c r="B416" s="14">
        <v>1.704</v>
      </c>
      <c r="C416" s="12">
        <v>1.75</v>
      </c>
      <c r="D416" s="12">
        <v>0</v>
      </c>
      <c r="E416" s="45">
        <f t="shared" si="212"/>
        <v>7559.37</v>
      </c>
      <c r="F416" s="54">
        <v>1.36</v>
      </c>
      <c r="G416" s="12">
        <v>1.68</v>
      </c>
      <c r="H416" s="12">
        <v>0.79</v>
      </c>
      <c r="I416" s="47">
        <f t="shared" si="213"/>
        <v>2.3272</v>
      </c>
      <c r="J416" s="55">
        <v>1</v>
      </c>
      <c r="K416" s="12">
        <v>0</v>
      </c>
      <c r="L416" s="12">
        <v>0</v>
      </c>
      <c r="M416" s="50">
        <f t="shared" si="214"/>
        <v>1</v>
      </c>
      <c r="N416" s="54">
        <v>1.125</v>
      </c>
      <c r="O416" s="52">
        <v>0.5</v>
      </c>
      <c r="P416" s="56">
        <f t="shared" si="215"/>
        <v>13458.00688596</v>
      </c>
      <c r="Q416" s="58"/>
      <c r="S416" s="53">
        <v>2535</v>
      </c>
      <c r="T416" s="14">
        <v>1.704</v>
      </c>
      <c r="U416" s="12">
        <v>1.75</v>
      </c>
      <c r="V416" s="12">
        <v>0</v>
      </c>
      <c r="W416" s="45">
        <f t="shared" si="216"/>
        <v>7559.37</v>
      </c>
      <c r="X416" s="54">
        <v>1.36</v>
      </c>
      <c r="Y416" s="12">
        <v>1.68</v>
      </c>
      <c r="Z416" s="12">
        <v>0.79</v>
      </c>
      <c r="AA416" s="47">
        <f t="shared" si="217"/>
        <v>2.3272</v>
      </c>
      <c r="AB416" s="55">
        <v>1</v>
      </c>
      <c r="AC416" s="12">
        <v>0</v>
      </c>
      <c r="AD416" s="12">
        <v>0</v>
      </c>
      <c r="AE416" s="50">
        <f t="shared" si="218"/>
        <v>1</v>
      </c>
      <c r="AF416" s="54">
        <v>1.125</v>
      </c>
      <c r="AG416" s="52">
        <v>0.5</v>
      </c>
      <c r="AH416" s="56">
        <f t="shared" si="219"/>
        <v>13458.00688596</v>
      </c>
      <c r="AI416" s="58"/>
    </row>
    <row r="417" s="1" customFormat="1" customHeight="1" spans="1:35">
      <c r="A417" s="53">
        <v>2535</v>
      </c>
      <c r="B417" s="14">
        <v>1.704</v>
      </c>
      <c r="C417" s="12">
        <v>1.75</v>
      </c>
      <c r="D417" s="12">
        <v>0</v>
      </c>
      <c r="E417" s="45">
        <f t="shared" si="212"/>
        <v>7559.37</v>
      </c>
      <c r="F417" s="54">
        <v>1.36</v>
      </c>
      <c r="G417" s="12">
        <v>1.68</v>
      </c>
      <c r="H417" s="12">
        <v>0.79</v>
      </c>
      <c r="I417" s="47">
        <f t="shared" si="213"/>
        <v>2.3272</v>
      </c>
      <c r="J417" s="55">
        <v>1.5</v>
      </c>
      <c r="K417" s="12">
        <v>370</v>
      </c>
      <c r="L417" s="12">
        <v>0</v>
      </c>
      <c r="M417" s="50">
        <f t="shared" si="214"/>
        <v>1.58112994350282</v>
      </c>
      <c r="N417" s="54">
        <v>1.125</v>
      </c>
      <c r="O417" s="52">
        <v>0.5</v>
      </c>
      <c r="P417" s="56">
        <f t="shared" si="215"/>
        <v>31918.2865008879</v>
      </c>
      <c r="Q417" s="58"/>
      <c r="S417" s="53">
        <v>2535</v>
      </c>
      <c r="T417" s="14">
        <v>1.704</v>
      </c>
      <c r="U417" s="12">
        <v>1.75</v>
      </c>
      <c r="V417" s="12">
        <v>0</v>
      </c>
      <c r="W417" s="45">
        <f t="shared" si="216"/>
        <v>7559.37</v>
      </c>
      <c r="X417" s="54">
        <v>1.36</v>
      </c>
      <c r="Y417" s="12">
        <v>1.68</v>
      </c>
      <c r="Z417" s="12">
        <v>0.79</v>
      </c>
      <c r="AA417" s="47">
        <f t="shared" si="217"/>
        <v>2.3272</v>
      </c>
      <c r="AB417" s="55">
        <v>1.5</v>
      </c>
      <c r="AC417" s="12">
        <v>370</v>
      </c>
      <c r="AD417" s="12">
        <v>0</v>
      </c>
      <c r="AE417" s="50">
        <f t="shared" si="218"/>
        <v>1.58112994350282</v>
      </c>
      <c r="AF417" s="54">
        <v>1.125</v>
      </c>
      <c r="AG417" s="52">
        <v>0.5</v>
      </c>
      <c r="AH417" s="56">
        <f t="shared" si="219"/>
        <v>31918.2865008879</v>
      </c>
      <c r="AI417" s="58"/>
    </row>
    <row r="418" s="1" customFormat="1" customHeight="1" spans="1:35">
      <c r="A418" s="53">
        <v>2535</v>
      </c>
      <c r="B418" s="14">
        <v>1.704</v>
      </c>
      <c r="C418" s="12">
        <v>1.75</v>
      </c>
      <c r="D418" s="12">
        <v>0</v>
      </c>
      <c r="E418" s="45">
        <f t="shared" si="212"/>
        <v>7559.37</v>
      </c>
      <c r="F418" s="54">
        <v>1.36</v>
      </c>
      <c r="G418" s="12">
        <v>1.68</v>
      </c>
      <c r="H418" s="12">
        <v>0.79</v>
      </c>
      <c r="I418" s="47">
        <f t="shared" si="213"/>
        <v>2.3272</v>
      </c>
      <c r="J418" s="55">
        <v>1</v>
      </c>
      <c r="K418" s="12">
        <v>0</v>
      </c>
      <c r="L418" s="12">
        <v>0</v>
      </c>
      <c r="M418" s="50">
        <f t="shared" si="214"/>
        <v>1</v>
      </c>
      <c r="N418" s="54">
        <v>1.125</v>
      </c>
      <c r="O418" s="52">
        <v>0.5</v>
      </c>
      <c r="P418" s="56">
        <f t="shared" si="215"/>
        <v>13458.00688596</v>
      </c>
      <c r="Q418" s="58"/>
      <c r="S418" s="53">
        <v>2535</v>
      </c>
      <c r="T418" s="14">
        <v>1.704</v>
      </c>
      <c r="U418" s="12">
        <v>1.75</v>
      </c>
      <c r="V418" s="12">
        <v>0</v>
      </c>
      <c r="W418" s="45">
        <f t="shared" si="216"/>
        <v>7559.37</v>
      </c>
      <c r="X418" s="54">
        <v>1.36</v>
      </c>
      <c r="Y418" s="12">
        <v>1.68</v>
      </c>
      <c r="Z418" s="12">
        <v>0.79</v>
      </c>
      <c r="AA418" s="47">
        <f t="shared" si="217"/>
        <v>2.3272</v>
      </c>
      <c r="AB418" s="55">
        <v>1</v>
      </c>
      <c r="AC418" s="12">
        <v>0</v>
      </c>
      <c r="AD418" s="12">
        <v>0</v>
      </c>
      <c r="AE418" s="50">
        <f t="shared" si="218"/>
        <v>1</v>
      </c>
      <c r="AF418" s="54">
        <v>1.125</v>
      </c>
      <c r="AG418" s="52">
        <v>0.5</v>
      </c>
      <c r="AH418" s="56">
        <f t="shared" si="219"/>
        <v>13458.00688596</v>
      </c>
      <c r="AI418" s="58"/>
    </row>
    <row r="419" s="1" customFormat="1" customHeight="1" spans="1:35">
      <c r="A419" s="53">
        <v>2535</v>
      </c>
      <c r="B419" s="14">
        <v>1.704</v>
      </c>
      <c r="C419" s="12">
        <v>1</v>
      </c>
      <c r="D419" s="12">
        <v>0</v>
      </c>
      <c r="E419" s="45">
        <f t="shared" si="212"/>
        <v>4319.64</v>
      </c>
      <c r="F419" s="54">
        <v>1.36</v>
      </c>
      <c r="G419" s="12">
        <v>1.68</v>
      </c>
      <c r="H419" s="12">
        <v>0.79</v>
      </c>
      <c r="I419" s="47">
        <f t="shared" si="213"/>
        <v>2.3272</v>
      </c>
      <c r="J419" s="55">
        <v>1.5</v>
      </c>
      <c r="K419" s="12">
        <v>370</v>
      </c>
      <c r="L419" s="12">
        <v>0</v>
      </c>
      <c r="M419" s="50">
        <f t="shared" si="214"/>
        <v>1.58112994350282</v>
      </c>
      <c r="N419" s="54">
        <v>1.125</v>
      </c>
      <c r="O419" s="52">
        <v>0.5</v>
      </c>
      <c r="P419" s="56">
        <f t="shared" si="215"/>
        <v>18239.0208576502</v>
      </c>
      <c r="Q419" s="58"/>
      <c r="S419" s="53">
        <v>2535</v>
      </c>
      <c r="T419" s="14">
        <v>1.704</v>
      </c>
      <c r="U419" s="12">
        <v>1</v>
      </c>
      <c r="V419" s="12">
        <v>0</v>
      </c>
      <c r="W419" s="45">
        <f t="shared" si="216"/>
        <v>4319.64</v>
      </c>
      <c r="X419" s="54">
        <v>1.36</v>
      </c>
      <c r="Y419" s="12">
        <v>1.68</v>
      </c>
      <c r="Z419" s="12">
        <v>0.79</v>
      </c>
      <c r="AA419" s="47">
        <f t="shared" si="217"/>
        <v>2.3272</v>
      </c>
      <c r="AB419" s="55">
        <v>1.5</v>
      </c>
      <c r="AC419" s="12">
        <v>370</v>
      </c>
      <c r="AD419" s="12">
        <v>0</v>
      </c>
      <c r="AE419" s="50">
        <f t="shared" si="218"/>
        <v>1.58112994350282</v>
      </c>
      <c r="AF419" s="54">
        <v>1.125</v>
      </c>
      <c r="AG419" s="52">
        <v>0.5</v>
      </c>
      <c r="AH419" s="56">
        <f t="shared" si="219"/>
        <v>18239.0208576502</v>
      </c>
      <c r="AI419" s="58"/>
    </row>
    <row r="420" s="1" customFormat="1" customHeight="1" spans="1:35">
      <c r="A420" s="53">
        <v>2535</v>
      </c>
      <c r="B420" s="14">
        <v>1.704</v>
      </c>
      <c r="C420" s="12">
        <v>1</v>
      </c>
      <c r="D420" s="12">
        <v>0</v>
      </c>
      <c r="E420" s="45">
        <f t="shared" si="212"/>
        <v>4319.64</v>
      </c>
      <c r="F420" s="54">
        <v>1.36</v>
      </c>
      <c r="G420" s="12">
        <v>1.68</v>
      </c>
      <c r="H420" s="12">
        <v>0.79</v>
      </c>
      <c r="I420" s="47">
        <f t="shared" si="213"/>
        <v>2.3272</v>
      </c>
      <c r="J420" s="55">
        <v>1</v>
      </c>
      <c r="K420" s="12">
        <v>0</v>
      </c>
      <c r="L420" s="12">
        <v>0</v>
      </c>
      <c r="M420" s="50">
        <f t="shared" si="214"/>
        <v>1</v>
      </c>
      <c r="N420" s="54">
        <v>1.125</v>
      </c>
      <c r="O420" s="52">
        <v>0.5</v>
      </c>
      <c r="P420" s="56">
        <f t="shared" si="215"/>
        <v>7690.28964912</v>
      </c>
      <c r="Q420" s="58"/>
      <c r="S420" s="53">
        <v>2535</v>
      </c>
      <c r="T420" s="14">
        <v>1.704</v>
      </c>
      <c r="U420" s="12">
        <v>1</v>
      </c>
      <c r="V420" s="12">
        <v>0</v>
      </c>
      <c r="W420" s="45">
        <f t="shared" si="216"/>
        <v>4319.64</v>
      </c>
      <c r="X420" s="54">
        <v>1.36</v>
      </c>
      <c r="Y420" s="12">
        <v>1.68</v>
      </c>
      <c r="Z420" s="12">
        <v>0.79</v>
      </c>
      <c r="AA420" s="47">
        <f t="shared" si="217"/>
        <v>2.3272</v>
      </c>
      <c r="AB420" s="55">
        <v>1</v>
      </c>
      <c r="AC420" s="12">
        <v>0</v>
      </c>
      <c r="AD420" s="12">
        <v>0</v>
      </c>
      <c r="AE420" s="50">
        <f t="shared" si="218"/>
        <v>1</v>
      </c>
      <c r="AF420" s="54">
        <v>1.125</v>
      </c>
      <c r="AG420" s="52">
        <v>0.5</v>
      </c>
      <c r="AH420" s="56">
        <f t="shared" si="219"/>
        <v>7690.28964912</v>
      </c>
      <c r="AI420" s="58"/>
    </row>
    <row r="421" s="1" customFormat="1" customHeight="1" spans="1:35">
      <c r="A421" s="53">
        <v>2535</v>
      </c>
      <c r="B421" s="14">
        <v>1.704</v>
      </c>
      <c r="C421" s="12">
        <v>1</v>
      </c>
      <c r="D421" s="12">
        <v>0</v>
      </c>
      <c r="E421" s="45">
        <f t="shared" si="212"/>
        <v>4319.64</v>
      </c>
      <c r="F421" s="54">
        <v>1.36</v>
      </c>
      <c r="G421" s="12">
        <v>1.68</v>
      </c>
      <c r="H421" s="12">
        <v>0.79</v>
      </c>
      <c r="I421" s="47">
        <f t="shared" si="213"/>
        <v>2.3272</v>
      </c>
      <c r="J421" s="55">
        <v>1.5</v>
      </c>
      <c r="K421" s="12">
        <v>370</v>
      </c>
      <c r="L421" s="12">
        <v>0</v>
      </c>
      <c r="M421" s="50">
        <f t="shared" si="214"/>
        <v>1.58112994350282</v>
      </c>
      <c r="N421" s="54">
        <v>1.125</v>
      </c>
      <c r="O421" s="52">
        <v>0.5</v>
      </c>
      <c r="P421" s="56">
        <f t="shared" si="215"/>
        <v>18239.0208576502</v>
      </c>
      <c r="Q421" s="58"/>
      <c r="S421" s="53">
        <v>2535</v>
      </c>
      <c r="T421" s="14">
        <v>1.704</v>
      </c>
      <c r="U421" s="12">
        <v>1</v>
      </c>
      <c r="V421" s="12">
        <v>0</v>
      </c>
      <c r="W421" s="45">
        <f t="shared" si="216"/>
        <v>4319.64</v>
      </c>
      <c r="X421" s="54">
        <v>1.36</v>
      </c>
      <c r="Y421" s="12">
        <v>1.68</v>
      </c>
      <c r="Z421" s="12">
        <v>0.79</v>
      </c>
      <c r="AA421" s="47">
        <f t="shared" si="217"/>
        <v>2.3272</v>
      </c>
      <c r="AB421" s="55">
        <v>1.5</v>
      </c>
      <c r="AC421" s="12">
        <v>370</v>
      </c>
      <c r="AD421" s="12">
        <v>0</v>
      </c>
      <c r="AE421" s="50">
        <f t="shared" si="218"/>
        <v>1.58112994350282</v>
      </c>
      <c r="AF421" s="54">
        <v>1.125</v>
      </c>
      <c r="AG421" s="52">
        <v>0.5</v>
      </c>
      <c r="AH421" s="56">
        <f t="shared" si="219"/>
        <v>18239.0208576502</v>
      </c>
      <c r="AI421" s="58"/>
    </row>
    <row r="422" s="1" customFormat="1" customHeight="1" spans="1:35">
      <c r="A422" s="53">
        <v>2535</v>
      </c>
      <c r="B422" s="14">
        <v>1.704</v>
      </c>
      <c r="C422" s="12">
        <v>1</v>
      </c>
      <c r="D422" s="12">
        <v>0</v>
      </c>
      <c r="E422" s="45">
        <f t="shared" si="212"/>
        <v>4319.64</v>
      </c>
      <c r="F422" s="54">
        <v>1.36</v>
      </c>
      <c r="G422" s="12">
        <v>1.68</v>
      </c>
      <c r="H422" s="12">
        <v>0.79</v>
      </c>
      <c r="I422" s="47">
        <f t="shared" si="213"/>
        <v>2.3272</v>
      </c>
      <c r="J422" s="55">
        <v>1</v>
      </c>
      <c r="K422" s="12">
        <v>0</v>
      </c>
      <c r="L422" s="12">
        <v>0</v>
      </c>
      <c r="M422" s="50">
        <f t="shared" si="214"/>
        <v>1</v>
      </c>
      <c r="N422" s="54">
        <v>1.125</v>
      </c>
      <c r="O422" s="52">
        <v>0.5</v>
      </c>
      <c r="P422" s="56">
        <f t="shared" si="215"/>
        <v>7690.28964912</v>
      </c>
      <c r="Q422" s="58"/>
      <c r="S422" s="53">
        <v>2535</v>
      </c>
      <c r="T422" s="14">
        <v>1.704</v>
      </c>
      <c r="U422" s="12">
        <v>1</v>
      </c>
      <c r="V422" s="12">
        <v>0</v>
      </c>
      <c r="W422" s="45">
        <f t="shared" si="216"/>
        <v>4319.64</v>
      </c>
      <c r="X422" s="54">
        <v>1.36</v>
      </c>
      <c r="Y422" s="12">
        <v>1.68</v>
      </c>
      <c r="Z422" s="12">
        <v>0.79</v>
      </c>
      <c r="AA422" s="47">
        <f t="shared" si="217"/>
        <v>2.3272</v>
      </c>
      <c r="AB422" s="55">
        <v>1</v>
      </c>
      <c r="AC422" s="12">
        <v>0</v>
      </c>
      <c r="AD422" s="12">
        <v>0</v>
      </c>
      <c r="AE422" s="50">
        <f t="shared" si="218"/>
        <v>1</v>
      </c>
      <c r="AF422" s="54">
        <v>1.125</v>
      </c>
      <c r="AG422" s="52">
        <v>0.5</v>
      </c>
      <c r="AH422" s="56">
        <f t="shared" si="219"/>
        <v>7690.28964912</v>
      </c>
      <c r="AI422" s="58"/>
    </row>
    <row r="423" s="1" customFormat="1" customHeight="1" spans="1:35">
      <c r="A423" s="53">
        <v>2535</v>
      </c>
      <c r="B423" s="14">
        <v>1.704</v>
      </c>
      <c r="C423" s="12">
        <v>1</v>
      </c>
      <c r="D423" s="12">
        <v>0</v>
      </c>
      <c r="E423" s="45">
        <f t="shared" si="212"/>
        <v>4319.64</v>
      </c>
      <c r="F423" s="54">
        <v>1.36</v>
      </c>
      <c r="G423" s="12">
        <v>1.68</v>
      </c>
      <c r="H423" s="12">
        <v>0.79</v>
      </c>
      <c r="I423" s="47">
        <f t="shared" si="213"/>
        <v>2.3272</v>
      </c>
      <c r="J423" s="55">
        <v>1.5</v>
      </c>
      <c r="K423" s="12">
        <v>370</v>
      </c>
      <c r="L423" s="12">
        <v>0</v>
      </c>
      <c r="M423" s="50">
        <f t="shared" si="214"/>
        <v>1.58112994350282</v>
      </c>
      <c r="N423" s="54">
        <v>1.125</v>
      </c>
      <c r="O423" s="52">
        <v>0.5</v>
      </c>
      <c r="P423" s="56">
        <f t="shared" si="215"/>
        <v>18239.0208576502</v>
      </c>
      <c r="Q423" s="58"/>
      <c r="S423" s="53">
        <v>2535</v>
      </c>
      <c r="T423" s="14">
        <v>1.704</v>
      </c>
      <c r="U423" s="12">
        <v>1</v>
      </c>
      <c r="V423" s="12">
        <v>0</v>
      </c>
      <c r="W423" s="45">
        <f t="shared" si="216"/>
        <v>4319.64</v>
      </c>
      <c r="X423" s="54">
        <v>1.36</v>
      </c>
      <c r="Y423" s="12">
        <v>1.68</v>
      </c>
      <c r="Z423" s="12">
        <v>0.79</v>
      </c>
      <c r="AA423" s="47">
        <f t="shared" si="217"/>
        <v>2.3272</v>
      </c>
      <c r="AB423" s="55">
        <v>1.5</v>
      </c>
      <c r="AC423" s="12">
        <v>370</v>
      </c>
      <c r="AD423" s="12">
        <v>0</v>
      </c>
      <c r="AE423" s="50">
        <f t="shared" si="218"/>
        <v>1.58112994350282</v>
      </c>
      <c r="AF423" s="54">
        <v>1.125</v>
      </c>
      <c r="AG423" s="52">
        <v>0.5</v>
      </c>
      <c r="AH423" s="56">
        <f t="shared" si="219"/>
        <v>18239.0208576502</v>
      </c>
      <c r="AI423" s="58"/>
    </row>
    <row r="424" s="1" customFormat="1" customHeight="1" spans="1:35">
      <c r="A424" s="53">
        <v>2535</v>
      </c>
      <c r="B424" s="14">
        <v>1.704</v>
      </c>
      <c r="C424" s="12">
        <v>1</v>
      </c>
      <c r="D424" s="12">
        <v>0</v>
      </c>
      <c r="E424" s="45">
        <f t="shared" si="212"/>
        <v>4319.64</v>
      </c>
      <c r="F424" s="54">
        <v>1.36</v>
      </c>
      <c r="G424" s="12">
        <v>1.68</v>
      </c>
      <c r="H424" s="12">
        <v>0.79</v>
      </c>
      <c r="I424" s="47">
        <f t="shared" si="213"/>
        <v>2.3272</v>
      </c>
      <c r="J424" s="55">
        <v>1</v>
      </c>
      <c r="K424" s="12">
        <v>0</v>
      </c>
      <c r="L424" s="12">
        <v>0</v>
      </c>
      <c r="M424" s="50">
        <f t="shared" si="214"/>
        <v>1</v>
      </c>
      <c r="N424" s="54">
        <v>1.125</v>
      </c>
      <c r="O424" s="52">
        <v>0.5</v>
      </c>
      <c r="P424" s="56">
        <f t="shared" si="215"/>
        <v>7690.28964912</v>
      </c>
      <c r="Q424" s="58"/>
      <c r="S424" s="53">
        <v>2535</v>
      </c>
      <c r="T424" s="14">
        <v>1.704</v>
      </c>
      <c r="U424" s="12">
        <v>1</v>
      </c>
      <c r="V424" s="12">
        <v>0</v>
      </c>
      <c r="W424" s="45">
        <f t="shared" si="216"/>
        <v>4319.64</v>
      </c>
      <c r="X424" s="54">
        <v>1.36</v>
      </c>
      <c r="Y424" s="12">
        <v>1.68</v>
      </c>
      <c r="Z424" s="12">
        <v>0.79</v>
      </c>
      <c r="AA424" s="47">
        <f t="shared" si="217"/>
        <v>2.3272</v>
      </c>
      <c r="AB424" s="55">
        <v>1</v>
      </c>
      <c r="AC424" s="12">
        <v>0</v>
      </c>
      <c r="AD424" s="12">
        <v>0</v>
      </c>
      <c r="AE424" s="50">
        <f t="shared" si="218"/>
        <v>1</v>
      </c>
      <c r="AF424" s="54">
        <v>1.125</v>
      </c>
      <c r="AG424" s="52">
        <v>0.5</v>
      </c>
      <c r="AH424" s="56">
        <f t="shared" si="219"/>
        <v>7690.28964912</v>
      </c>
      <c r="AI424" s="58"/>
    </row>
    <row r="425" s="1" customFormat="1" customHeight="1" spans="1:35">
      <c r="A425" s="53">
        <v>2535</v>
      </c>
      <c r="B425" s="14">
        <v>1.704</v>
      </c>
      <c r="C425" s="12">
        <v>1</v>
      </c>
      <c r="D425" s="12">
        <v>0</v>
      </c>
      <c r="E425" s="45">
        <f t="shared" si="212"/>
        <v>4319.64</v>
      </c>
      <c r="F425" s="54">
        <v>1.36</v>
      </c>
      <c r="G425" s="12">
        <v>1.68</v>
      </c>
      <c r="H425" s="12">
        <v>0.79</v>
      </c>
      <c r="I425" s="47">
        <f t="shared" si="213"/>
        <v>2.3272</v>
      </c>
      <c r="J425" s="55">
        <v>1.5</v>
      </c>
      <c r="K425" s="12">
        <v>370</v>
      </c>
      <c r="L425" s="12">
        <v>0</v>
      </c>
      <c r="M425" s="50">
        <f t="shared" si="214"/>
        <v>1.58112994350282</v>
      </c>
      <c r="N425" s="54">
        <v>1.125</v>
      </c>
      <c r="O425" s="52">
        <v>0.5</v>
      </c>
      <c r="P425" s="56">
        <f t="shared" si="215"/>
        <v>18239.0208576502</v>
      </c>
      <c r="Q425" s="58"/>
      <c r="S425" s="53">
        <v>2535</v>
      </c>
      <c r="T425" s="14">
        <v>1.704</v>
      </c>
      <c r="U425" s="12">
        <v>1</v>
      </c>
      <c r="V425" s="12">
        <v>0</v>
      </c>
      <c r="W425" s="45">
        <f t="shared" si="216"/>
        <v>4319.64</v>
      </c>
      <c r="X425" s="54">
        <v>1.36</v>
      </c>
      <c r="Y425" s="12">
        <v>1.68</v>
      </c>
      <c r="Z425" s="12">
        <v>0.79</v>
      </c>
      <c r="AA425" s="47">
        <f t="shared" si="217"/>
        <v>2.3272</v>
      </c>
      <c r="AB425" s="55">
        <v>1.5</v>
      </c>
      <c r="AC425" s="12">
        <v>370</v>
      </c>
      <c r="AD425" s="12">
        <v>0</v>
      </c>
      <c r="AE425" s="50">
        <f t="shared" si="218"/>
        <v>1.58112994350282</v>
      </c>
      <c r="AF425" s="54">
        <v>1.125</v>
      </c>
      <c r="AG425" s="52">
        <v>0.5</v>
      </c>
      <c r="AH425" s="56">
        <f t="shared" si="219"/>
        <v>18239.0208576502</v>
      </c>
      <c r="AI425" s="58"/>
    </row>
    <row r="426" s="1" customFormat="1" customHeight="1" spans="1:35">
      <c r="A426" s="53">
        <v>2535</v>
      </c>
      <c r="B426" s="14">
        <v>1.704</v>
      </c>
      <c r="C426" s="12">
        <v>1</v>
      </c>
      <c r="D426" s="12">
        <v>0</v>
      </c>
      <c r="E426" s="45">
        <f t="shared" si="212"/>
        <v>4319.64</v>
      </c>
      <c r="F426" s="54">
        <v>1.36</v>
      </c>
      <c r="G426" s="12">
        <v>1.68</v>
      </c>
      <c r="H426" s="12">
        <v>0.79</v>
      </c>
      <c r="I426" s="47">
        <f t="shared" si="213"/>
        <v>2.3272</v>
      </c>
      <c r="J426" s="55">
        <v>1</v>
      </c>
      <c r="K426" s="12">
        <v>0</v>
      </c>
      <c r="L426" s="12">
        <v>0</v>
      </c>
      <c r="M426" s="50">
        <f t="shared" si="214"/>
        <v>1</v>
      </c>
      <c r="N426" s="54">
        <v>1.125</v>
      </c>
      <c r="O426" s="52">
        <v>0.5</v>
      </c>
      <c r="P426" s="56">
        <f t="shared" si="215"/>
        <v>7690.28964912</v>
      </c>
      <c r="Q426" s="58"/>
      <c r="S426" s="53">
        <v>2535</v>
      </c>
      <c r="T426" s="14">
        <v>1.704</v>
      </c>
      <c r="U426" s="12">
        <v>1</v>
      </c>
      <c r="V426" s="12">
        <v>0</v>
      </c>
      <c r="W426" s="45">
        <f t="shared" si="216"/>
        <v>4319.64</v>
      </c>
      <c r="X426" s="54">
        <v>1.36</v>
      </c>
      <c r="Y426" s="12">
        <v>1.68</v>
      </c>
      <c r="Z426" s="12">
        <v>0.79</v>
      </c>
      <c r="AA426" s="47">
        <f t="shared" si="217"/>
        <v>2.3272</v>
      </c>
      <c r="AB426" s="55">
        <v>1</v>
      </c>
      <c r="AC426" s="12">
        <v>0</v>
      </c>
      <c r="AD426" s="12">
        <v>0</v>
      </c>
      <c r="AE426" s="50">
        <f t="shared" si="218"/>
        <v>1</v>
      </c>
      <c r="AF426" s="54">
        <v>1.125</v>
      </c>
      <c r="AG426" s="52">
        <v>0.5</v>
      </c>
      <c r="AH426" s="56">
        <f t="shared" si="219"/>
        <v>7690.28964912</v>
      </c>
      <c r="AI426" s="58"/>
    </row>
    <row r="427" s="1" customFormat="1" customHeight="1" spans="1:35">
      <c r="A427" s="53">
        <v>2535</v>
      </c>
      <c r="B427" s="14">
        <v>2.14</v>
      </c>
      <c r="C427" s="12">
        <v>1</v>
      </c>
      <c r="D427" s="12">
        <v>0</v>
      </c>
      <c r="E427" s="45">
        <f t="shared" si="212"/>
        <v>5424.9</v>
      </c>
      <c r="F427" s="54">
        <v>1.36</v>
      </c>
      <c r="G427" s="12">
        <v>1.68</v>
      </c>
      <c r="H427" s="12">
        <v>0.79</v>
      </c>
      <c r="I427" s="47">
        <f t="shared" si="213"/>
        <v>2.3272</v>
      </c>
      <c r="J427" s="55">
        <v>1.5</v>
      </c>
      <c r="K427" s="12">
        <v>370</v>
      </c>
      <c r="L427" s="12">
        <v>0</v>
      </c>
      <c r="M427" s="50">
        <f t="shared" si="214"/>
        <v>1.58112994350282</v>
      </c>
      <c r="N427" s="54">
        <v>1.125</v>
      </c>
      <c r="O427" s="52">
        <v>0.5</v>
      </c>
      <c r="P427" s="56">
        <f t="shared" si="215"/>
        <v>22905.8125794433</v>
      </c>
      <c r="Q427" s="58"/>
      <c r="S427" s="53">
        <v>2535</v>
      </c>
      <c r="T427" s="14">
        <v>2.14</v>
      </c>
      <c r="U427" s="12">
        <v>1</v>
      </c>
      <c r="V427" s="12">
        <v>0</v>
      </c>
      <c r="W427" s="45">
        <f t="shared" si="216"/>
        <v>5424.9</v>
      </c>
      <c r="X427" s="54">
        <v>1.36</v>
      </c>
      <c r="Y427" s="12">
        <v>1.68</v>
      </c>
      <c r="Z427" s="12">
        <v>0.79</v>
      </c>
      <c r="AA427" s="47">
        <f t="shared" si="217"/>
        <v>2.3272</v>
      </c>
      <c r="AB427" s="55">
        <v>1.5</v>
      </c>
      <c r="AC427" s="12">
        <v>370</v>
      </c>
      <c r="AD427" s="12">
        <v>0</v>
      </c>
      <c r="AE427" s="50">
        <f t="shared" si="218"/>
        <v>1.58112994350282</v>
      </c>
      <c r="AF427" s="54">
        <v>1.125</v>
      </c>
      <c r="AG427" s="52">
        <v>0.5</v>
      </c>
      <c r="AH427" s="56">
        <f t="shared" si="219"/>
        <v>22905.8125794433</v>
      </c>
      <c r="AI427" s="58"/>
    </row>
    <row r="428" s="1" customFormat="1" customHeight="1" spans="1:35">
      <c r="A428" s="53">
        <v>2535</v>
      </c>
      <c r="B428" s="14">
        <v>1.73</v>
      </c>
      <c r="C428" s="12">
        <v>1</v>
      </c>
      <c r="D428" s="12">
        <v>0</v>
      </c>
      <c r="E428" s="45">
        <f t="shared" si="212"/>
        <v>4385.55</v>
      </c>
      <c r="F428" s="54">
        <v>1.36</v>
      </c>
      <c r="G428" s="12">
        <v>1.68</v>
      </c>
      <c r="H428" s="12">
        <v>0.79</v>
      </c>
      <c r="I428" s="47">
        <f t="shared" si="213"/>
        <v>2.3272</v>
      </c>
      <c r="J428" s="55">
        <v>1</v>
      </c>
      <c r="K428" s="12">
        <v>0</v>
      </c>
      <c r="L428" s="12">
        <v>0</v>
      </c>
      <c r="M428" s="50">
        <f t="shared" si="214"/>
        <v>1</v>
      </c>
      <c r="N428" s="54">
        <v>1.125</v>
      </c>
      <c r="O428" s="52">
        <v>0.5</v>
      </c>
      <c r="P428" s="56">
        <f t="shared" si="215"/>
        <v>7807.6297494</v>
      </c>
      <c r="Q428" s="58"/>
      <c r="S428" s="53">
        <v>2535</v>
      </c>
      <c r="T428" s="14">
        <v>1.73</v>
      </c>
      <c r="U428" s="12">
        <v>1</v>
      </c>
      <c r="V428" s="12">
        <v>0</v>
      </c>
      <c r="W428" s="45">
        <f t="shared" si="216"/>
        <v>4385.55</v>
      </c>
      <c r="X428" s="54">
        <v>1.36</v>
      </c>
      <c r="Y428" s="12">
        <v>1.68</v>
      </c>
      <c r="Z428" s="12">
        <v>0.79</v>
      </c>
      <c r="AA428" s="47">
        <f t="shared" si="217"/>
        <v>2.3272</v>
      </c>
      <c r="AB428" s="55">
        <v>1</v>
      </c>
      <c r="AC428" s="12">
        <v>0</v>
      </c>
      <c r="AD428" s="12">
        <v>0</v>
      </c>
      <c r="AE428" s="50">
        <f t="shared" si="218"/>
        <v>1</v>
      </c>
      <c r="AF428" s="54">
        <v>1.125</v>
      </c>
      <c r="AG428" s="52">
        <v>0.5</v>
      </c>
      <c r="AH428" s="56">
        <f t="shared" si="219"/>
        <v>7807.6297494</v>
      </c>
      <c r="AI428" s="58"/>
    </row>
    <row r="429" s="1" customFormat="1" customHeight="1" spans="1:35">
      <c r="A429" s="53">
        <v>2535</v>
      </c>
      <c r="B429" s="14">
        <v>2.01</v>
      </c>
      <c r="C429" s="12">
        <v>1</v>
      </c>
      <c r="D429" s="12">
        <v>0</v>
      </c>
      <c r="E429" s="45">
        <f t="shared" si="212"/>
        <v>5095.35</v>
      </c>
      <c r="F429" s="54">
        <v>1.36</v>
      </c>
      <c r="G429" s="12">
        <v>1.68</v>
      </c>
      <c r="H429" s="12">
        <v>0.79</v>
      </c>
      <c r="I429" s="47">
        <f t="shared" si="213"/>
        <v>2.3272</v>
      </c>
      <c r="J429" s="55">
        <v>1</v>
      </c>
      <c r="K429" s="12">
        <v>0</v>
      </c>
      <c r="L429" s="12">
        <v>0</v>
      </c>
      <c r="M429" s="50">
        <f t="shared" si="214"/>
        <v>1</v>
      </c>
      <c r="N429" s="54">
        <v>1.125</v>
      </c>
      <c r="O429" s="52">
        <v>0.5</v>
      </c>
      <c r="P429" s="56">
        <f t="shared" si="215"/>
        <v>9071.2923678</v>
      </c>
      <c r="Q429" s="58"/>
      <c r="S429" s="53">
        <v>2535</v>
      </c>
      <c r="T429" s="14">
        <v>2.01</v>
      </c>
      <c r="U429" s="12">
        <v>1</v>
      </c>
      <c r="V429" s="12">
        <v>0</v>
      </c>
      <c r="W429" s="45">
        <f t="shared" si="216"/>
        <v>5095.35</v>
      </c>
      <c r="X429" s="54">
        <v>1.36</v>
      </c>
      <c r="Y429" s="12">
        <v>1.68</v>
      </c>
      <c r="Z429" s="12">
        <v>0.79</v>
      </c>
      <c r="AA429" s="47">
        <f t="shared" si="217"/>
        <v>2.3272</v>
      </c>
      <c r="AB429" s="55">
        <v>1</v>
      </c>
      <c r="AC429" s="12">
        <v>0</v>
      </c>
      <c r="AD429" s="12">
        <v>0</v>
      </c>
      <c r="AE429" s="50">
        <f t="shared" si="218"/>
        <v>1</v>
      </c>
      <c r="AF429" s="54">
        <v>1.125</v>
      </c>
      <c r="AG429" s="52">
        <v>0.5</v>
      </c>
      <c r="AH429" s="56">
        <f t="shared" si="219"/>
        <v>9071.2923678</v>
      </c>
      <c r="AI429" s="58"/>
    </row>
    <row r="430" s="1" customFormat="1" customHeight="1" spans="1:35">
      <c r="A430" s="53">
        <v>2535</v>
      </c>
      <c r="B430" s="14">
        <v>1.9</v>
      </c>
      <c r="C430" s="12">
        <v>1</v>
      </c>
      <c r="D430" s="12">
        <v>0</v>
      </c>
      <c r="E430" s="45">
        <f t="shared" si="212"/>
        <v>4816.5</v>
      </c>
      <c r="F430" s="54">
        <v>1.36</v>
      </c>
      <c r="G430" s="12">
        <v>1.68</v>
      </c>
      <c r="H430" s="12">
        <v>0.79</v>
      </c>
      <c r="I430" s="47">
        <f t="shared" si="213"/>
        <v>2.3272</v>
      </c>
      <c r="J430" s="55">
        <v>1.5</v>
      </c>
      <c r="K430" s="12">
        <v>370</v>
      </c>
      <c r="L430" s="12">
        <v>0</v>
      </c>
      <c r="M430" s="50">
        <f t="shared" si="214"/>
        <v>1.58112994350282</v>
      </c>
      <c r="N430" s="54">
        <v>1.125</v>
      </c>
      <c r="O430" s="52">
        <v>0.5</v>
      </c>
      <c r="P430" s="56">
        <f t="shared" si="215"/>
        <v>20336.9364023095</v>
      </c>
      <c r="Q430" s="58"/>
      <c r="S430" s="53">
        <v>2535</v>
      </c>
      <c r="T430" s="14">
        <v>1.9</v>
      </c>
      <c r="U430" s="12">
        <v>1</v>
      </c>
      <c r="V430" s="12">
        <v>0</v>
      </c>
      <c r="W430" s="45">
        <f t="shared" si="216"/>
        <v>4816.5</v>
      </c>
      <c r="X430" s="54">
        <v>1.36</v>
      </c>
      <c r="Y430" s="12">
        <v>1.68</v>
      </c>
      <c r="Z430" s="12">
        <v>0.79</v>
      </c>
      <c r="AA430" s="47">
        <f t="shared" si="217"/>
        <v>2.3272</v>
      </c>
      <c r="AB430" s="55">
        <v>1.5</v>
      </c>
      <c r="AC430" s="12">
        <v>370</v>
      </c>
      <c r="AD430" s="12">
        <v>0</v>
      </c>
      <c r="AE430" s="50">
        <f t="shared" si="218"/>
        <v>1.58112994350282</v>
      </c>
      <c r="AF430" s="54">
        <v>1.125</v>
      </c>
      <c r="AG430" s="52">
        <v>0.5</v>
      </c>
      <c r="AH430" s="56">
        <f t="shared" si="219"/>
        <v>20336.9364023095</v>
      </c>
      <c r="AI430" s="58"/>
    </row>
    <row r="431" s="1" customFormat="1" customHeight="1" spans="1:35">
      <c r="A431" s="53">
        <v>2535</v>
      </c>
      <c r="B431" s="14">
        <v>0</v>
      </c>
      <c r="C431" s="12">
        <v>1</v>
      </c>
      <c r="D431" s="12">
        <v>0</v>
      </c>
      <c r="E431" s="45">
        <f t="shared" si="212"/>
        <v>0</v>
      </c>
      <c r="F431" s="54">
        <v>1</v>
      </c>
      <c r="G431" s="12">
        <v>1.68</v>
      </c>
      <c r="H431" s="12">
        <v>0.79</v>
      </c>
      <c r="I431" s="47">
        <f t="shared" si="213"/>
        <v>2.3272</v>
      </c>
      <c r="J431" s="55">
        <v>1</v>
      </c>
      <c r="K431" s="12">
        <v>0</v>
      </c>
      <c r="L431" s="12">
        <v>0</v>
      </c>
      <c r="M431" s="50">
        <f t="shared" si="214"/>
        <v>1</v>
      </c>
      <c r="N431" s="54">
        <v>1.125</v>
      </c>
      <c r="O431" s="52">
        <v>0.5</v>
      </c>
      <c r="P431" s="56">
        <f t="shared" si="215"/>
        <v>0</v>
      </c>
      <c r="Q431" s="58"/>
      <c r="S431" s="53">
        <v>2535</v>
      </c>
      <c r="T431" s="14">
        <v>0</v>
      </c>
      <c r="U431" s="12">
        <v>1</v>
      </c>
      <c r="V431" s="12">
        <v>0</v>
      </c>
      <c r="W431" s="45">
        <f t="shared" si="216"/>
        <v>0</v>
      </c>
      <c r="X431" s="54">
        <v>1</v>
      </c>
      <c r="Y431" s="12">
        <v>1.68</v>
      </c>
      <c r="Z431" s="12">
        <v>0.79</v>
      </c>
      <c r="AA431" s="47">
        <f t="shared" si="217"/>
        <v>2.3272</v>
      </c>
      <c r="AB431" s="55">
        <v>1</v>
      </c>
      <c r="AC431" s="12">
        <v>0</v>
      </c>
      <c r="AD431" s="12">
        <v>0</v>
      </c>
      <c r="AE431" s="50">
        <f t="shared" si="218"/>
        <v>1</v>
      </c>
      <c r="AF431" s="54">
        <v>1.125</v>
      </c>
      <c r="AG431" s="52">
        <v>0.5</v>
      </c>
      <c r="AH431" s="56">
        <f t="shared" si="219"/>
        <v>0</v>
      </c>
      <c r="AI431" s="58"/>
    </row>
    <row r="432" s="1" customFormat="1" customHeight="1" spans="1:35">
      <c r="A432" s="59" t="s">
        <v>25</v>
      </c>
      <c r="B432" s="60"/>
      <c r="C432" s="60"/>
      <c r="D432" s="60"/>
      <c r="E432" s="60"/>
      <c r="F432" s="60"/>
      <c r="G432" s="61"/>
      <c r="H432" s="62">
        <f>SUM(P409:P431)</f>
        <v>390720.380060273</v>
      </c>
      <c r="I432" s="63"/>
      <c r="J432" s="63"/>
      <c r="K432" s="63"/>
      <c r="L432" s="63"/>
      <c r="M432" s="63"/>
      <c r="N432" s="63"/>
      <c r="O432" s="63"/>
      <c r="P432" s="63"/>
      <c r="Q432" s="64"/>
      <c r="S432" s="59" t="s">
        <v>25</v>
      </c>
      <c r="T432" s="60"/>
      <c r="U432" s="60"/>
      <c r="V432" s="60"/>
      <c r="W432" s="60"/>
      <c r="X432" s="60"/>
      <c r="Y432" s="61"/>
      <c r="Z432" s="62">
        <f>SUM(AH409:AH431)</f>
        <v>390720.380060273</v>
      </c>
      <c r="AA432" s="63"/>
      <c r="AB432" s="63"/>
      <c r="AC432" s="63"/>
      <c r="AD432" s="63"/>
      <c r="AE432" s="63"/>
      <c r="AF432" s="63"/>
      <c r="AG432" s="63"/>
      <c r="AH432" s="63"/>
      <c r="AI432" s="64"/>
    </row>
    <row r="433" s="1" customFormat="1" customHeight="1" spans="1:35">
      <c r="A433" s="65"/>
      <c r="B433" s="66"/>
      <c r="C433" s="66"/>
      <c r="D433" s="66"/>
      <c r="E433" s="66"/>
      <c r="F433" s="66"/>
      <c r="G433" s="67"/>
      <c r="H433" s="68"/>
      <c r="I433" s="69"/>
      <c r="J433" s="69"/>
      <c r="K433" s="69"/>
      <c r="L433" s="69"/>
      <c r="M433" s="69"/>
      <c r="N433" s="69"/>
      <c r="O433" s="69"/>
      <c r="P433" s="69"/>
      <c r="Q433" s="70"/>
      <c r="S433" s="65"/>
      <c r="T433" s="66"/>
      <c r="U433" s="66"/>
      <c r="V433" s="66"/>
      <c r="W433" s="66"/>
      <c r="X433" s="66"/>
      <c r="Y433" s="67"/>
      <c r="Z433" s="68"/>
      <c r="AA433" s="69"/>
      <c r="AB433" s="69"/>
      <c r="AC433" s="69"/>
      <c r="AD433" s="69"/>
      <c r="AE433" s="69"/>
      <c r="AF433" s="69"/>
      <c r="AG433" s="69"/>
      <c r="AH433" s="69"/>
      <c r="AI433" s="70"/>
    </row>
    <row r="434" s="1" customFormat="1" customHeight="1" spans="1:35">
      <c r="D434" s="3" t="s">
        <v>42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V434" s="3" t="s">
        <v>42</v>
      </c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="1" customFormat="1" customHeight="1" spans="1:35">
      <c r="D435" s="71" t="s">
        <v>43</v>
      </c>
      <c r="E435" s="14" t="s">
        <v>3</v>
      </c>
      <c r="F435" s="14"/>
      <c r="G435" s="14"/>
      <c r="H435" s="14"/>
      <c r="I435" s="7" t="s">
        <v>18</v>
      </c>
      <c r="J435" s="7"/>
      <c r="K435" s="7"/>
      <c r="L435" s="8" t="s">
        <v>5</v>
      </c>
      <c r="M435" s="8"/>
      <c r="N435" s="8"/>
      <c r="O435" s="9" t="s">
        <v>32</v>
      </c>
      <c r="P435" s="72" t="s">
        <v>7</v>
      </c>
      <c r="Q435" s="12" t="s">
        <v>44</v>
      </c>
      <c r="V435" s="71" t="s">
        <v>43</v>
      </c>
      <c r="W435" s="14" t="s">
        <v>3</v>
      </c>
      <c r="X435" s="14"/>
      <c r="Y435" s="14"/>
      <c r="Z435" s="14"/>
      <c r="AA435" s="7" t="s">
        <v>18</v>
      </c>
      <c r="AB435" s="7"/>
      <c r="AC435" s="7"/>
      <c r="AD435" s="8" t="s">
        <v>5</v>
      </c>
      <c r="AE435" s="8"/>
      <c r="AF435" s="8"/>
      <c r="AG435" s="9" t="s">
        <v>32</v>
      </c>
      <c r="AH435" s="72" t="s">
        <v>7</v>
      </c>
      <c r="AI435" s="12" t="s">
        <v>44</v>
      </c>
    </row>
    <row r="436" s="1" customFormat="1" customHeight="1" spans="1:35">
      <c r="D436" s="73"/>
      <c r="E436" s="12" t="s">
        <v>45</v>
      </c>
      <c r="F436" s="12" t="s">
        <v>59</v>
      </c>
      <c r="G436" s="12" t="s">
        <v>14</v>
      </c>
      <c r="H436" s="14" t="s">
        <v>3</v>
      </c>
      <c r="I436" s="12" t="s">
        <v>16</v>
      </c>
      <c r="J436" s="12" t="s">
        <v>17</v>
      </c>
      <c r="K436" s="7" t="s">
        <v>18</v>
      </c>
      <c r="L436" s="12" t="s">
        <v>19</v>
      </c>
      <c r="M436" s="12" t="s">
        <v>20</v>
      </c>
      <c r="N436" s="8" t="s">
        <v>21</v>
      </c>
      <c r="O436" s="9" t="s">
        <v>22</v>
      </c>
      <c r="P436" s="72"/>
      <c r="Q436" s="12"/>
      <c r="V436" s="73"/>
      <c r="W436" s="12" t="s">
        <v>45</v>
      </c>
      <c r="X436" s="12" t="s">
        <v>59</v>
      </c>
      <c r="Y436" s="12" t="s">
        <v>14</v>
      </c>
      <c r="Z436" s="14" t="s">
        <v>3</v>
      </c>
      <c r="AA436" s="12" t="s">
        <v>16</v>
      </c>
      <c r="AB436" s="12" t="s">
        <v>17</v>
      </c>
      <c r="AC436" s="7" t="s">
        <v>18</v>
      </c>
      <c r="AD436" s="12" t="s">
        <v>19</v>
      </c>
      <c r="AE436" s="12" t="s">
        <v>20</v>
      </c>
      <c r="AF436" s="8" t="s">
        <v>21</v>
      </c>
      <c r="AG436" s="9" t="s">
        <v>22</v>
      </c>
      <c r="AH436" s="72"/>
      <c r="AI436" s="12"/>
    </row>
    <row r="437" s="1" customFormat="1" customHeight="1" spans="1:35">
      <c r="D437" s="12">
        <f>_xlfn.RANK.EQ(P437,P437:P440,0)</f>
        <v>1</v>
      </c>
      <c r="E437" s="12">
        <v>1446.85</v>
      </c>
      <c r="F437" s="12">
        <f>1.8*1.085</f>
        <v>1.953</v>
      </c>
      <c r="G437" s="13">
        <v>1.21</v>
      </c>
      <c r="H437" s="14">
        <f t="shared" ref="H437:H440" si="220">E437*F437*G437</f>
        <v>3419.0946405</v>
      </c>
      <c r="I437" s="12">
        <v>518</v>
      </c>
      <c r="J437" s="12">
        <v>0.83</v>
      </c>
      <c r="K437" s="74">
        <f t="shared" ref="K437:K440" si="221">1+6*I437/(I437+2000)+J437</f>
        <v>3.06431294678316</v>
      </c>
      <c r="L437" s="12">
        <v>0.99</v>
      </c>
      <c r="M437" s="12">
        <v>3.53</v>
      </c>
      <c r="N437" s="8">
        <f t="shared" ref="N437:N440" si="222">1+L437*M437</f>
        <v>4.4947</v>
      </c>
      <c r="O437" s="9">
        <v>1.325</v>
      </c>
      <c r="P437" s="18">
        <f t="shared" ref="P437:P440" si="223">H437*K437*O437*N437</f>
        <v>62396.5857717013</v>
      </c>
      <c r="Q437" s="12">
        <f t="shared" ref="Q437:Q440" si="224">IF(D437=1,1,(IF(D437=2,2,12)))</f>
        <v>1</v>
      </c>
      <c r="V437" s="12">
        <f>_xlfn.RANK.EQ(AH437,AH437:AH440,0)</f>
        <v>1</v>
      </c>
      <c r="W437" s="12">
        <v>1446.85</v>
      </c>
      <c r="X437" s="12">
        <f>1.8*1.085</f>
        <v>1.953</v>
      </c>
      <c r="Y437" s="13">
        <v>1.21</v>
      </c>
      <c r="Z437" s="14">
        <f t="shared" ref="Z437:Z440" si="225">W437*X437*Y437</f>
        <v>3419.0946405</v>
      </c>
      <c r="AA437" s="12">
        <v>526</v>
      </c>
      <c r="AB437" s="12">
        <v>1.73</v>
      </c>
      <c r="AC437" s="74">
        <f t="shared" ref="AC437:AC440" si="226">1+6*AA437/(AA437+2000)+AB437</f>
        <v>3.97940617577197</v>
      </c>
      <c r="AD437" s="12">
        <v>0.99</v>
      </c>
      <c r="AE437" s="12">
        <v>3.53</v>
      </c>
      <c r="AF437" s="8">
        <f t="shared" ref="AF437:AF440" si="227">1+AD437*AE437</f>
        <v>4.4947</v>
      </c>
      <c r="AG437" s="9">
        <v>1.325</v>
      </c>
      <c r="AH437" s="18">
        <f t="shared" ref="AH437:AH440" si="228">Z437*AC437*AG437*AF437</f>
        <v>81030.0263318909</v>
      </c>
      <c r="AI437" s="12">
        <f t="shared" ref="AI437:AI440" si="229">IF(V437=1,1,(IF(V437=2,2,12)))</f>
        <v>1</v>
      </c>
    </row>
    <row r="438" s="1" customFormat="1" customHeight="1" spans="1:35">
      <c r="D438" s="12">
        <f>_xlfn.RANK.EQ(P438,P437:P440,0)</f>
        <v>2</v>
      </c>
      <c r="E438" s="12">
        <v>1446.85</v>
      </c>
      <c r="F438" s="12">
        <f>1.8*1.085</f>
        <v>1.953</v>
      </c>
      <c r="G438" s="13">
        <v>1.21</v>
      </c>
      <c r="H438" s="14">
        <f t="shared" si="220"/>
        <v>3419.0946405</v>
      </c>
      <c r="I438" s="12">
        <v>518</v>
      </c>
      <c r="J438" s="12">
        <v>1.43</v>
      </c>
      <c r="K438" s="74">
        <f t="shared" si="221"/>
        <v>3.66431294678316</v>
      </c>
      <c r="L438" s="12">
        <v>0.94</v>
      </c>
      <c r="M438" s="12">
        <v>2.05</v>
      </c>
      <c r="N438" s="8">
        <f t="shared" si="222"/>
        <v>2.927</v>
      </c>
      <c r="O438" s="9">
        <v>1.325</v>
      </c>
      <c r="P438" s="18">
        <f t="shared" si="223"/>
        <v>48589.4832074423</v>
      </c>
      <c r="Q438" s="12">
        <f t="shared" si="224"/>
        <v>2</v>
      </c>
      <c r="V438" s="12">
        <f>_xlfn.RANK.EQ(AH438,AH437:AH440,0)</f>
        <v>2</v>
      </c>
      <c r="W438" s="12">
        <v>1446.85</v>
      </c>
      <c r="X438" s="12">
        <f>1.8*1.085</f>
        <v>1.953</v>
      </c>
      <c r="Y438" s="13">
        <v>1.21</v>
      </c>
      <c r="Z438" s="14">
        <f t="shared" si="225"/>
        <v>3419.0946405</v>
      </c>
      <c r="AA438" s="12">
        <v>526</v>
      </c>
      <c r="AB438" s="12">
        <v>2.33</v>
      </c>
      <c r="AC438" s="74">
        <f t="shared" si="226"/>
        <v>4.57940617577197</v>
      </c>
      <c r="AD438" s="12">
        <v>0.95</v>
      </c>
      <c r="AE438" s="12">
        <v>2.09</v>
      </c>
      <c r="AF438" s="8">
        <f t="shared" si="227"/>
        <v>2.9855</v>
      </c>
      <c r="AG438" s="9">
        <v>1.325</v>
      </c>
      <c r="AH438" s="18">
        <f t="shared" si="228"/>
        <v>61937.4386296676</v>
      </c>
      <c r="AI438" s="12">
        <f t="shared" si="229"/>
        <v>2</v>
      </c>
    </row>
    <row r="439" s="1" customFormat="1" customHeight="1" spans="1:35">
      <c r="D439" s="12">
        <f>_xlfn.RANK.EQ(P439,P437:P440,0)</f>
        <v>3</v>
      </c>
      <c r="E439" s="12">
        <v>0</v>
      </c>
      <c r="F439" s="12">
        <v>1.8</v>
      </c>
      <c r="G439" s="13">
        <v>1.21</v>
      </c>
      <c r="H439" s="14">
        <f t="shared" si="220"/>
        <v>0</v>
      </c>
      <c r="I439" s="12">
        <v>0</v>
      </c>
      <c r="J439" s="12">
        <v>0</v>
      </c>
      <c r="K439" s="74">
        <f t="shared" si="221"/>
        <v>1</v>
      </c>
      <c r="L439" s="12">
        <v>0</v>
      </c>
      <c r="M439" s="12">
        <v>0</v>
      </c>
      <c r="N439" s="8">
        <f t="shared" si="222"/>
        <v>1</v>
      </c>
      <c r="O439" s="9">
        <v>1</v>
      </c>
      <c r="P439" s="18">
        <f t="shared" si="223"/>
        <v>0</v>
      </c>
      <c r="Q439" s="12">
        <f t="shared" si="224"/>
        <v>12</v>
      </c>
      <c r="V439" s="12">
        <f>_xlfn.RANK.EQ(AH439,AH437:AH440,0)</f>
        <v>3</v>
      </c>
      <c r="W439" s="12">
        <v>0</v>
      </c>
      <c r="X439" s="12">
        <v>1.8</v>
      </c>
      <c r="Y439" s="13">
        <v>1.21</v>
      </c>
      <c r="Z439" s="14">
        <f t="shared" si="225"/>
        <v>0</v>
      </c>
      <c r="AA439" s="12">
        <v>0</v>
      </c>
      <c r="AB439" s="12">
        <v>0</v>
      </c>
      <c r="AC439" s="74">
        <f t="shared" si="226"/>
        <v>1</v>
      </c>
      <c r="AD439" s="12">
        <v>0</v>
      </c>
      <c r="AE439" s="12">
        <v>0</v>
      </c>
      <c r="AF439" s="8">
        <f t="shared" si="227"/>
        <v>1</v>
      </c>
      <c r="AG439" s="9">
        <v>1</v>
      </c>
      <c r="AH439" s="18">
        <f t="shared" si="228"/>
        <v>0</v>
      </c>
      <c r="AI439" s="12">
        <f t="shared" si="229"/>
        <v>12</v>
      </c>
    </row>
    <row r="440" s="1" customFormat="1" customHeight="1" spans="1:35">
      <c r="D440" s="12">
        <f>_xlfn.RANK.EQ(P440,P437:P440,0)</f>
        <v>3</v>
      </c>
      <c r="E440" s="12">
        <v>0</v>
      </c>
      <c r="F440" s="12">
        <v>1.8</v>
      </c>
      <c r="G440" s="13">
        <v>1.21</v>
      </c>
      <c r="H440" s="14">
        <f t="shared" si="220"/>
        <v>0</v>
      </c>
      <c r="I440" s="12">
        <v>0</v>
      </c>
      <c r="J440" s="12">
        <v>0</v>
      </c>
      <c r="K440" s="74">
        <f t="shared" si="221"/>
        <v>1</v>
      </c>
      <c r="L440" s="71">
        <v>0</v>
      </c>
      <c r="M440" s="71">
        <v>0</v>
      </c>
      <c r="N440" s="8">
        <f t="shared" si="222"/>
        <v>1</v>
      </c>
      <c r="O440" s="9">
        <v>1</v>
      </c>
      <c r="P440" s="18">
        <f t="shared" si="223"/>
        <v>0</v>
      </c>
      <c r="Q440" s="71">
        <f t="shared" si="224"/>
        <v>12</v>
      </c>
      <c r="V440" s="12">
        <f>_xlfn.RANK.EQ(AH440,AH437:AH440,0)</f>
        <v>3</v>
      </c>
      <c r="W440" s="12">
        <v>0</v>
      </c>
      <c r="X440" s="12">
        <v>1.8</v>
      </c>
      <c r="Y440" s="13">
        <v>1.21</v>
      </c>
      <c r="Z440" s="14">
        <f t="shared" si="225"/>
        <v>0</v>
      </c>
      <c r="AA440" s="12">
        <v>0</v>
      </c>
      <c r="AB440" s="12">
        <v>0</v>
      </c>
      <c r="AC440" s="74">
        <f t="shared" si="226"/>
        <v>1</v>
      </c>
      <c r="AD440" s="71">
        <v>0</v>
      </c>
      <c r="AE440" s="71">
        <v>0</v>
      </c>
      <c r="AF440" s="8">
        <f t="shared" si="227"/>
        <v>1</v>
      </c>
      <c r="AG440" s="9">
        <v>1</v>
      </c>
      <c r="AH440" s="18">
        <f t="shared" si="228"/>
        <v>0</v>
      </c>
      <c r="AI440" s="71">
        <f t="shared" si="229"/>
        <v>12</v>
      </c>
    </row>
    <row r="441" s="1" customFormat="1" customHeight="1" spans="1:35">
      <c r="D441" s="75" t="s">
        <v>47</v>
      </c>
      <c r="E441" s="76">
        <f>LARGE(P437:P440,1)/1</f>
        <v>62396.5857717013</v>
      </c>
      <c r="F441" s="75" t="s">
        <v>48</v>
      </c>
      <c r="G441" s="76">
        <f>LARGE(P437:P440,2)/2</f>
        <v>24294.7416037212</v>
      </c>
      <c r="H441" s="75" t="s">
        <v>49</v>
      </c>
      <c r="I441" s="76">
        <f>LARGE(P437:P440,3)/12</f>
        <v>0</v>
      </c>
      <c r="J441" s="75" t="s">
        <v>50</v>
      </c>
      <c r="K441" s="77">
        <f>LARGE(P437:P440,4)/12</f>
        <v>0</v>
      </c>
      <c r="L441" s="78" t="s">
        <v>51</v>
      </c>
      <c r="M441" s="79">
        <f>E441+G441+I441+K441</f>
        <v>86691.3273754225</v>
      </c>
      <c r="N441" s="78" t="s">
        <v>52</v>
      </c>
      <c r="O441" s="78">
        <v>12</v>
      </c>
      <c r="P441" s="78" t="s">
        <v>53</v>
      </c>
      <c r="Q441" s="79">
        <f>M441*O441</f>
        <v>1040295.92850507</v>
      </c>
      <c r="V441" s="75" t="s">
        <v>47</v>
      </c>
      <c r="W441" s="76">
        <f>LARGE(AH437:AH440,1)/1</f>
        <v>81030.0263318909</v>
      </c>
      <c r="X441" s="75" t="s">
        <v>48</v>
      </c>
      <c r="Y441" s="76">
        <f>LARGE(AH437:AH440,2)/2</f>
        <v>30968.7193148338</v>
      </c>
      <c r="Z441" s="75" t="s">
        <v>49</v>
      </c>
      <c r="AA441" s="76">
        <f>LARGE(AH437:AH440,3)/12</f>
        <v>0</v>
      </c>
      <c r="AB441" s="75" t="s">
        <v>50</v>
      </c>
      <c r="AC441" s="77">
        <f>LARGE(AH437:AH440,4)/12</f>
        <v>0</v>
      </c>
      <c r="AD441" s="78" t="s">
        <v>51</v>
      </c>
      <c r="AE441" s="79">
        <f>W441+Y441+AA441+AC441</f>
        <v>111998.745646725</v>
      </c>
      <c r="AF441" s="78" t="s">
        <v>52</v>
      </c>
      <c r="AG441" s="78">
        <v>12</v>
      </c>
      <c r="AH441" s="78" t="s">
        <v>53</v>
      </c>
      <c r="AI441" s="79">
        <f>AE441*AG441</f>
        <v>1343984.9477607</v>
      </c>
    </row>
    <row r="442" s="1" customFormat="1" customHeight="1" spans="1:35">
      <c r="D442" s="75"/>
      <c r="E442" s="76"/>
      <c r="F442" s="75"/>
      <c r="G442" s="76"/>
      <c r="H442" s="75"/>
      <c r="I442" s="76"/>
      <c r="J442" s="75"/>
      <c r="K442" s="77"/>
      <c r="L442" s="78"/>
      <c r="M442" s="79"/>
      <c r="N442" s="78"/>
      <c r="O442" s="78"/>
      <c r="P442" s="78"/>
      <c r="Q442" s="79"/>
      <c r="V442" s="75"/>
      <c r="W442" s="76"/>
      <c r="X442" s="75"/>
      <c r="Y442" s="76"/>
      <c r="Z442" s="75"/>
      <c r="AA442" s="76"/>
      <c r="AB442" s="75"/>
      <c r="AC442" s="77"/>
      <c r="AD442" s="78"/>
      <c r="AE442" s="79"/>
      <c r="AF442" s="78"/>
      <c r="AG442" s="78"/>
      <c r="AH442" s="78"/>
      <c r="AI442" s="79"/>
    </row>
    <row r="443" s="1" customFormat="1" customHeight="1" spans="1:35">
      <c r="F443" s="78" t="s">
        <v>24</v>
      </c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X443" s="78" t="s">
        <v>24</v>
      </c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</row>
    <row r="444" s="1" customFormat="1" customHeight="1" spans="1:35">
      <c r="F444" s="14" t="s">
        <v>3</v>
      </c>
      <c r="G444" s="14"/>
      <c r="H444" s="14"/>
      <c r="I444" s="14"/>
      <c r="J444" s="14"/>
      <c r="K444" s="8" t="s">
        <v>31</v>
      </c>
      <c r="L444" s="8"/>
      <c r="M444" s="8"/>
      <c r="N444" s="8"/>
      <c r="O444" s="9" t="s">
        <v>32</v>
      </c>
      <c r="P444" s="9"/>
      <c r="Q444" s="80" t="s">
        <v>7</v>
      </c>
      <c r="X444" s="14" t="s">
        <v>3</v>
      </c>
      <c r="Y444" s="14"/>
      <c r="Z444" s="14"/>
      <c r="AA444" s="14"/>
      <c r="AB444" s="14"/>
      <c r="AC444" s="8" t="s">
        <v>31</v>
      </c>
      <c r="AD444" s="8"/>
      <c r="AE444" s="8"/>
      <c r="AF444" s="8"/>
      <c r="AG444" s="9" t="s">
        <v>32</v>
      </c>
      <c r="AH444" s="9"/>
      <c r="AI444" s="80" t="s">
        <v>7</v>
      </c>
    </row>
    <row r="445" s="1" customFormat="1" customHeight="1" spans="1:35">
      <c r="F445" s="14" t="s">
        <v>34</v>
      </c>
      <c r="G445" s="14" t="s">
        <v>35</v>
      </c>
      <c r="H445" s="14" t="s">
        <v>36</v>
      </c>
      <c r="I445" s="14" t="s">
        <v>37</v>
      </c>
      <c r="J445" s="14" t="s">
        <v>3</v>
      </c>
      <c r="K445" s="8" t="s">
        <v>38</v>
      </c>
      <c r="L445" s="8" t="s">
        <v>20</v>
      </c>
      <c r="M445" s="8" t="s">
        <v>19</v>
      </c>
      <c r="N445" s="81" t="s">
        <v>21</v>
      </c>
      <c r="O445" s="9" t="s">
        <v>40</v>
      </c>
      <c r="P445" s="9" t="s">
        <v>41</v>
      </c>
      <c r="Q445" s="80"/>
      <c r="X445" s="14" t="s">
        <v>34</v>
      </c>
      <c r="Y445" s="14" t="s">
        <v>35</v>
      </c>
      <c r="Z445" s="14" t="s">
        <v>36</v>
      </c>
      <c r="AA445" s="14" t="s">
        <v>37</v>
      </c>
      <c r="AB445" s="14" t="s">
        <v>3</v>
      </c>
      <c r="AC445" s="8" t="s">
        <v>38</v>
      </c>
      <c r="AD445" s="8" t="s">
        <v>20</v>
      </c>
      <c r="AE445" s="8" t="s">
        <v>19</v>
      </c>
      <c r="AF445" s="81" t="s">
        <v>21</v>
      </c>
      <c r="AG445" s="9" t="s">
        <v>40</v>
      </c>
      <c r="AH445" s="9" t="s">
        <v>41</v>
      </c>
      <c r="AI445" s="80"/>
    </row>
    <row r="446" s="1" customFormat="1" customHeight="1" spans="1:35">
      <c r="F446" s="12">
        <v>2249</v>
      </c>
      <c r="G446" s="13">
        <v>1.728</v>
      </c>
      <c r="H446" s="12">
        <v>1</v>
      </c>
      <c r="I446" s="12">
        <v>0</v>
      </c>
      <c r="J446" s="14">
        <f t="shared" ref="J446:J456" si="230">F446*G446*H446+I446</f>
        <v>3886.272</v>
      </c>
      <c r="K446" s="12">
        <v>1</v>
      </c>
      <c r="L446" s="12">
        <v>2.05</v>
      </c>
      <c r="M446" s="12">
        <v>0.94</v>
      </c>
      <c r="N446" s="81">
        <f t="shared" ref="N446:N456" si="231">L446*M446+1</f>
        <v>2.927</v>
      </c>
      <c r="O446" s="12">
        <v>1.325</v>
      </c>
      <c r="P446" s="9">
        <v>0.5</v>
      </c>
      <c r="Q446" s="82">
        <f t="shared" ref="Q446:Q456" si="232">J446*K446*N446*O446*P446</f>
        <v>7536.0157704</v>
      </c>
      <c r="X446" s="12">
        <v>2536</v>
      </c>
      <c r="Y446" s="13">
        <v>1.728</v>
      </c>
      <c r="Z446" s="12">
        <v>1</v>
      </c>
      <c r="AA446" s="12">
        <v>0</v>
      </c>
      <c r="AB446" s="14">
        <f t="shared" ref="AB446:AB456" si="233">X446*Y446*Z446+AA446</f>
        <v>4382.208</v>
      </c>
      <c r="AC446" s="12">
        <v>1</v>
      </c>
      <c r="AD446" s="12">
        <v>2.09</v>
      </c>
      <c r="AE446" s="12">
        <v>0.95</v>
      </c>
      <c r="AF446" s="81">
        <f t="shared" ref="AF446:AF456" si="234">AD446*AE446+1</f>
        <v>2.9855</v>
      </c>
      <c r="AG446" s="12">
        <v>1.325</v>
      </c>
      <c r="AH446" s="9">
        <v>0.5</v>
      </c>
      <c r="AI446" s="82">
        <f t="shared" ref="AI446:AI456" si="235">AB446*AC446*AF446*AG446*AH446</f>
        <v>8667.5418144</v>
      </c>
    </row>
    <row r="447" s="1" customFormat="1" customHeight="1" spans="1:35">
      <c r="F447" s="12">
        <v>2249</v>
      </c>
      <c r="G447" s="13">
        <v>1.728</v>
      </c>
      <c r="H447" s="12">
        <v>1</v>
      </c>
      <c r="I447" s="12">
        <v>0</v>
      </c>
      <c r="J447" s="14">
        <f t="shared" si="230"/>
        <v>3886.272</v>
      </c>
      <c r="K447" s="12">
        <v>1</v>
      </c>
      <c r="L447" s="12">
        <v>2.05</v>
      </c>
      <c r="M447" s="12">
        <v>0.94</v>
      </c>
      <c r="N447" s="81">
        <f t="shared" si="231"/>
        <v>2.927</v>
      </c>
      <c r="O447" s="12">
        <v>1.325</v>
      </c>
      <c r="P447" s="9">
        <v>0.5</v>
      </c>
      <c r="Q447" s="82">
        <f t="shared" si="232"/>
        <v>7536.0157704</v>
      </c>
      <c r="X447" s="12">
        <v>2536</v>
      </c>
      <c r="Y447" s="13">
        <v>1.728</v>
      </c>
      <c r="Z447" s="12">
        <v>1</v>
      </c>
      <c r="AA447" s="12">
        <v>0</v>
      </c>
      <c r="AB447" s="14">
        <f t="shared" si="233"/>
        <v>4382.208</v>
      </c>
      <c r="AC447" s="12">
        <v>1</v>
      </c>
      <c r="AD447" s="12">
        <v>2.09</v>
      </c>
      <c r="AE447" s="12">
        <v>0.95</v>
      </c>
      <c r="AF447" s="81">
        <f t="shared" si="234"/>
        <v>2.9855</v>
      </c>
      <c r="AG447" s="12">
        <v>1.325</v>
      </c>
      <c r="AH447" s="9">
        <v>0.5</v>
      </c>
      <c r="AI447" s="82">
        <f t="shared" si="235"/>
        <v>8667.5418144</v>
      </c>
    </row>
    <row r="448" s="1" customFormat="1" customHeight="1" spans="1:35">
      <c r="F448" s="12">
        <v>2249</v>
      </c>
      <c r="G448" s="13">
        <v>1.728</v>
      </c>
      <c r="H448" s="12">
        <v>1</v>
      </c>
      <c r="I448" s="12">
        <v>0</v>
      </c>
      <c r="J448" s="14">
        <f t="shared" si="230"/>
        <v>3886.272</v>
      </c>
      <c r="K448" s="12">
        <v>1</v>
      </c>
      <c r="L448" s="12">
        <v>2.05</v>
      </c>
      <c r="M448" s="12">
        <v>0.94</v>
      </c>
      <c r="N448" s="81">
        <f t="shared" si="231"/>
        <v>2.927</v>
      </c>
      <c r="O448" s="12">
        <v>1.325</v>
      </c>
      <c r="P448" s="9">
        <v>0.5</v>
      </c>
      <c r="Q448" s="82">
        <f t="shared" si="232"/>
        <v>7536.0157704</v>
      </c>
      <c r="X448" s="12">
        <v>2536</v>
      </c>
      <c r="Y448" s="13">
        <v>1.728</v>
      </c>
      <c r="Z448" s="12">
        <v>1</v>
      </c>
      <c r="AA448" s="12">
        <v>0</v>
      </c>
      <c r="AB448" s="14">
        <f t="shared" si="233"/>
        <v>4382.208</v>
      </c>
      <c r="AC448" s="12">
        <v>1</v>
      </c>
      <c r="AD448" s="12">
        <v>2.09</v>
      </c>
      <c r="AE448" s="12">
        <v>0.95</v>
      </c>
      <c r="AF448" s="81">
        <f t="shared" si="234"/>
        <v>2.9855</v>
      </c>
      <c r="AG448" s="12">
        <v>1.325</v>
      </c>
      <c r="AH448" s="9">
        <v>0.5</v>
      </c>
      <c r="AI448" s="82">
        <f t="shared" si="235"/>
        <v>8667.5418144</v>
      </c>
    </row>
    <row r="449" s="1" customFormat="1" customHeight="1" spans="6:35">
      <c r="F449" s="12">
        <v>2249</v>
      </c>
      <c r="G449" s="13">
        <v>1.728</v>
      </c>
      <c r="H449" s="12">
        <v>1</v>
      </c>
      <c r="I449" s="12">
        <v>0</v>
      </c>
      <c r="J449" s="14">
        <f t="shared" si="230"/>
        <v>3886.272</v>
      </c>
      <c r="K449" s="12">
        <v>1</v>
      </c>
      <c r="L449" s="12">
        <v>2.05</v>
      </c>
      <c r="M449" s="12">
        <v>0.94</v>
      </c>
      <c r="N449" s="81">
        <f t="shared" si="231"/>
        <v>2.927</v>
      </c>
      <c r="O449" s="12">
        <v>1.325</v>
      </c>
      <c r="P449" s="9">
        <v>0.5</v>
      </c>
      <c r="Q449" s="82">
        <f t="shared" si="232"/>
        <v>7536.0157704</v>
      </c>
      <c r="X449" s="12">
        <v>2536</v>
      </c>
      <c r="Y449" s="13">
        <v>1.728</v>
      </c>
      <c r="Z449" s="12">
        <v>1</v>
      </c>
      <c r="AA449" s="12">
        <v>0</v>
      </c>
      <c r="AB449" s="14">
        <f t="shared" si="233"/>
        <v>4382.208</v>
      </c>
      <c r="AC449" s="12">
        <v>1</v>
      </c>
      <c r="AD449" s="12">
        <v>2.09</v>
      </c>
      <c r="AE449" s="12">
        <v>0.95</v>
      </c>
      <c r="AF449" s="81">
        <f t="shared" si="234"/>
        <v>2.9855</v>
      </c>
      <c r="AG449" s="12">
        <v>1.325</v>
      </c>
      <c r="AH449" s="9">
        <v>0.5</v>
      </c>
      <c r="AI449" s="82">
        <f t="shared" si="235"/>
        <v>8667.5418144</v>
      </c>
    </row>
    <row r="450" s="1" customFormat="1" customHeight="1" spans="6:35">
      <c r="F450" s="12">
        <v>2249</v>
      </c>
      <c r="G450" s="13">
        <v>1.728</v>
      </c>
      <c r="H450" s="12">
        <v>1</v>
      </c>
      <c r="I450" s="12">
        <v>0</v>
      </c>
      <c r="J450" s="14">
        <f t="shared" si="230"/>
        <v>3886.272</v>
      </c>
      <c r="K450" s="12">
        <v>1</v>
      </c>
      <c r="L450" s="12">
        <v>2.05</v>
      </c>
      <c r="M450" s="12">
        <v>0.94</v>
      </c>
      <c r="N450" s="81">
        <f t="shared" si="231"/>
        <v>2.927</v>
      </c>
      <c r="O450" s="12">
        <v>1.325</v>
      </c>
      <c r="P450" s="9">
        <v>0.5</v>
      </c>
      <c r="Q450" s="82">
        <f t="shared" si="232"/>
        <v>7536.0157704</v>
      </c>
      <c r="X450" s="12">
        <v>2536</v>
      </c>
      <c r="Y450" s="13">
        <v>1.728</v>
      </c>
      <c r="Z450" s="12">
        <v>1</v>
      </c>
      <c r="AA450" s="12">
        <v>0</v>
      </c>
      <c r="AB450" s="14">
        <f t="shared" si="233"/>
        <v>4382.208</v>
      </c>
      <c r="AC450" s="12">
        <v>1</v>
      </c>
      <c r="AD450" s="12">
        <v>2.09</v>
      </c>
      <c r="AE450" s="12">
        <v>0.95</v>
      </c>
      <c r="AF450" s="81">
        <f t="shared" si="234"/>
        <v>2.9855</v>
      </c>
      <c r="AG450" s="12">
        <v>1.325</v>
      </c>
      <c r="AH450" s="9">
        <v>0.5</v>
      </c>
      <c r="AI450" s="82">
        <f t="shared" si="235"/>
        <v>8667.5418144</v>
      </c>
    </row>
    <row r="451" s="1" customFormat="1" customHeight="1" spans="6:35">
      <c r="F451" s="12">
        <v>2249</v>
      </c>
      <c r="G451" s="13">
        <v>1.728</v>
      </c>
      <c r="H451" s="12">
        <v>1</v>
      </c>
      <c r="I451" s="12">
        <v>0</v>
      </c>
      <c r="J451" s="14">
        <f t="shared" si="230"/>
        <v>3886.272</v>
      </c>
      <c r="K451" s="12">
        <v>1</v>
      </c>
      <c r="L451" s="12">
        <v>2.05</v>
      </c>
      <c r="M451" s="12">
        <v>0.94</v>
      </c>
      <c r="N451" s="81">
        <f t="shared" si="231"/>
        <v>2.927</v>
      </c>
      <c r="O451" s="12">
        <v>1.325</v>
      </c>
      <c r="P451" s="9">
        <v>0.5</v>
      </c>
      <c r="Q451" s="82">
        <f t="shared" si="232"/>
        <v>7536.0157704</v>
      </c>
      <c r="X451" s="12">
        <v>2536</v>
      </c>
      <c r="Y451" s="13">
        <v>1.728</v>
      </c>
      <c r="Z451" s="12">
        <v>1</v>
      </c>
      <c r="AA451" s="12">
        <v>0</v>
      </c>
      <c r="AB451" s="14">
        <f t="shared" si="233"/>
        <v>4382.208</v>
      </c>
      <c r="AC451" s="12">
        <v>1</v>
      </c>
      <c r="AD451" s="12">
        <v>2.09</v>
      </c>
      <c r="AE451" s="12">
        <v>0.95</v>
      </c>
      <c r="AF451" s="81">
        <f t="shared" si="234"/>
        <v>2.9855</v>
      </c>
      <c r="AG451" s="12">
        <v>1.325</v>
      </c>
      <c r="AH451" s="9">
        <v>0.5</v>
      </c>
      <c r="AI451" s="82">
        <f t="shared" si="235"/>
        <v>8667.5418144</v>
      </c>
    </row>
    <row r="452" s="1" customFormat="1" customHeight="1" spans="6:35">
      <c r="F452" s="12">
        <v>2249</v>
      </c>
      <c r="G452" s="13">
        <v>1.728</v>
      </c>
      <c r="H452" s="12">
        <v>1</v>
      </c>
      <c r="I452" s="12">
        <v>0</v>
      </c>
      <c r="J452" s="14">
        <f t="shared" si="230"/>
        <v>3886.272</v>
      </c>
      <c r="K452" s="12">
        <v>1</v>
      </c>
      <c r="L452" s="12">
        <v>2.05</v>
      </c>
      <c r="M452" s="12">
        <v>0.94</v>
      </c>
      <c r="N452" s="81">
        <f t="shared" si="231"/>
        <v>2.927</v>
      </c>
      <c r="O452" s="12">
        <v>1.325</v>
      </c>
      <c r="P452" s="9">
        <v>0.5</v>
      </c>
      <c r="Q452" s="82">
        <f t="shared" si="232"/>
        <v>7536.0157704</v>
      </c>
      <c r="X452" s="12">
        <v>2536</v>
      </c>
      <c r="Y452" s="13">
        <v>1.728</v>
      </c>
      <c r="Z452" s="12">
        <v>1</v>
      </c>
      <c r="AA452" s="12">
        <v>0</v>
      </c>
      <c r="AB452" s="14">
        <f t="shared" si="233"/>
        <v>4382.208</v>
      </c>
      <c r="AC452" s="12">
        <v>1</v>
      </c>
      <c r="AD452" s="12">
        <v>2.09</v>
      </c>
      <c r="AE452" s="12">
        <v>0.95</v>
      </c>
      <c r="AF452" s="81">
        <f t="shared" si="234"/>
        <v>2.9855</v>
      </c>
      <c r="AG452" s="12">
        <v>1.325</v>
      </c>
      <c r="AH452" s="9">
        <v>0.5</v>
      </c>
      <c r="AI452" s="82">
        <f t="shared" si="235"/>
        <v>8667.5418144</v>
      </c>
    </row>
    <row r="453" s="1" customFormat="1" customHeight="1" spans="6:35">
      <c r="F453" s="12">
        <v>2249</v>
      </c>
      <c r="G453" s="13">
        <v>1.728</v>
      </c>
      <c r="H453" s="12">
        <v>1</v>
      </c>
      <c r="I453" s="12">
        <v>0</v>
      </c>
      <c r="J453" s="14">
        <f t="shared" si="230"/>
        <v>3886.272</v>
      </c>
      <c r="K453" s="12">
        <v>1</v>
      </c>
      <c r="L453" s="12">
        <v>2.05</v>
      </c>
      <c r="M453" s="12">
        <v>0.94</v>
      </c>
      <c r="N453" s="81">
        <f t="shared" si="231"/>
        <v>2.927</v>
      </c>
      <c r="O453" s="12">
        <v>1.325</v>
      </c>
      <c r="P453" s="9">
        <v>0.5</v>
      </c>
      <c r="Q453" s="82">
        <f t="shared" si="232"/>
        <v>7536.0157704</v>
      </c>
      <c r="X453" s="12">
        <v>2536</v>
      </c>
      <c r="Y453" s="13">
        <v>1.728</v>
      </c>
      <c r="Z453" s="12">
        <v>1</v>
      </c>
      <c r="AA453" s="12">
        <v>0</v>
      </c>
      <c r="AB453" s="14">
        <f t="shared" si="233"/>
        <v>4382.208</v>
      </c>
      <c r="AC453" s="12">
        <v>1</v>
      </c>
      <c r="AD453" s="12">
        <v>2.09</v>
      </c>
      <c r="AE453" s="12">
        <v>0.95</v>
      </c>
      <c r="AF453" s="81">
        <f t="shared" si="234"/>
        <v>2.9855</v>
      </c>
      <c r="AG453" s="12">
        <v>1.325</v>
      </c>
      <c r="AH453" s="9">
        <v>0.5</v>
      </c>
      <c r="AI453" s="82">
        <f t="shared" si="235"/>
        <v>8667.5418144</v>
      </c>
    </row>
    <row r="454" s="1" customFormat="1" customHeight="1" spans="6:35">
      <c r="F454" s="12">
        <v>2249</v>
      </c>
      <c r="G454" s="13">
        <v>1.728</v>
      </c>
      <c r="H454" s="12">
        <v>1</v>
      </c>
      <c r="I454" s="12">
        <v>0</v>
      </c>
      <c r="J454" s="14">
        <f t="shared" si="230"/>
        <v>3886.272</v>
      </c>
      <c r="K454" s="12">
        <v>1</v>
      </c>
      <c r="L454" s="12">
        <v>2.05</v>
      </c>
      <c r="M454" s="12">
        <v>0.94</v>
      </c>
      <c r="N454" s="81">
        <f t="shared" si="231"/>
        <v>2.927</v>
      </c>
      <c r="O454" s="12">
        <v>1.325</v>
      </c>
      <c r="P454" s="9">
        <v>0.5</v>
      </c>
      <c r="Q454" s="82">
        <f t="shared" si="232"/>
        <v>7536.0157704</v>
      </c>
      <c r="X454" s="12">
        <v>2536</v>
      </c>
      <c r="Y454" s="13">
        <v>1.728</v>
      </c>
      <c r="Z454" s="12">
        <v>1</v>
      </c>
      <c r="AA454" s="12">
        <v>0</v>
      </c>
      <c r="AB454" s="14">
        <f t="shared" si="233"/>
        <v>4382.208</v>
      </c>
      <c r="AC454" s="12">
        <v>1</v>
      </c>
      <c r="AD454" s="12">
        <v>2.09</v>
      </c>
      <c r="AE454" s="12">
        <v>0.95</v>
      </c>
      <c r="AF454" s="81">
        <f t="shared" si="234"/>
        <v>2.9855</v>
      </c>
      <c r="AG454" s="12">
        <v>1.325</v>
      </c>
      <c r="AH454" s="9">
        <v>0.5</v>
      </c>
      <c r="AI454" s="82">
        <f t="shared" si="235"/>
        <v>8667.5418144</v>
      </c>
    </row>
    <row r="455" s="1" customFormat="1" customHeight="1" spans="6:35">
      <c r="F455" s="12">
        <v>2249</v>
      </c>
      <c r="G455" s="13">
        <v>1.55</v>
      </c>
      <c r="H455" s="12">
        <v>1</v>
      </c>
      <c r="I455" s="12">
        <v>0</v>
      </c>
      <c r="J455" s="14">
        <f t="shared" si="230"/>
        <v>3485.95</v>
      </c>
      <c r="K455" s="12">
        <v>1</v>
      </c>
      <c r="L455" s="12">
        <v>2.05</v>
      </c>
      <c r="M455" s="12">
        <v>0.94</v>
      </c>
      <c r="N455" s="81">
        <f t="shared" si="231"/>
        <v>2.927</v>
      </c>
      <c r="O455" s="12">
        <v>1.325</v>
      </c>
      <c r="P455" s="9">
        <v>0.5</v>
      </c>
      <c r="Q455" s="82">
        <f t="shared" si="232"/>
        <v>6759.736368125</v>
      </c>
      <c r="X455" s="12">
        <v>2536</v>
      </c>
      <c r="Y455" s="13">
        <v>1.55</v>
      </c>
      <c r="Z455" s="12">
        <v>1</v>
      </c>
      <c r="AA455" s="12">
        <v>0</v>
      </c>
      <c r="AB455" s="14">
        <f t="shared" si="233"/>
        <v>3930.8</v>
      </c>
      <c r="AC455" s="12">
        <v>1</v>
      </c>
      <c r="AD455" s="12">
        <v>2.09</v>
      </c>
      <c r="AE455" s="12">
        <v>0.95</v>
      </c>
      <c r="AF455" s="81">
        <f t="shared" si="234"/>
        <v>2.9855</v>
      </c>
      <c r="AG455" s="12">
        <v>1.325</v>
      </c>
      <c r="AH455" s="9">
        <v>0.5</v>
      </c>
      <c r="AI455" s="82">
        <f t="shared" si="235"/>
        <v>7774.7047525</v>
      </c>
    </row>
    <row r="456" s="1" customFormat="1" customHeight="1" spans="6:35">
      <c r="F456" s="12">
        <v>2249</v>
      </c>
      <c r="G456" s="13">
        <v>12.18</v>
      </c>
      <c r="H456" s="12">
        <v>1</v>
      </c>
      <c r="I456" s="12">
        <v>0</v>
      </c>
      <c r="J456" s="14">
        <f t="shared" si="230"/>
        <v>27392.82</v>
      </c>
      <c r="K456" s="12">
        <v>1</v>
      </c>
      <c r="L456" s="12">
        <v>2.05</v>
      </c>
      <c r="M456" s="12">
        <v>0.94</v>
      </c>
      <c r="N456" s="81">
        <f t="shared" si="231"/>
        <v>2.927</v>
      </c>
      <c r="O456" s="12">
        <v>1.325</v>
      </c>
      <c r="P456" s="9">
        <v>0.5</v>
      </c>
      <c r="Q456" s="82">
        <f t="shared" si="232"/>
        <v>53118.44449275</v>
      </c>
      <c r="X456" s="12">
        <v>2536</v>
      </c>
      <c r="Y456" s="13">
        <v>12.18</v>
      </c>
      <c r="Z456" s="12">
        <v>1</v>
      </c>
      <c r="AA456" s="12">
        <v>0</v>
      </c>
      <c r="AB456" s="14">
        <f t="shared" si="233"/>
        <v>30888.48</v>
      </c>
      <c r="AC456" s="12">
        <v>1</v>
      </c>
      <c r="AD456" s="12">
        <v>2.09</v>
      </c>
      <c r="AE456" s="12">
        <v>0.95</v>
      </c>
      <c r="AF456" s="81">
        <f t="shared" si="234"/>
        <v>2.9855</v>
      </c>
      <c r="AG456" s="12">
        <v>1.325</v>
      </c>
      <c r="AH456" s="9">
        <v>0.5</v>
      </c>
      <c r="AI456" s="82">
        <f t="shared" si="235"/>
        <v>61094.131539</v>
      </c>
    </row>
    <row r="457" s="1" customFormat="1" customHeight="1" spans="6:35">
      <c r="F457" s="83" t="s">
        <v>24</v>
      </c>
      <c r="G457" s="84"/>
      <c r="H457" s="84"/>
      <c r="I457" s="84"/>
      <c r="J457" s="84"/>
      <c r="K457" s="84"/>
      <c r="L457" s="84"/>
      <c r="M457" s="85">
        <f>SUM(Q446:Q456)</f>
        <v>127702.322794475</v>
      </c>
      <c r="N457" s="85"/>
      <c r="O457" s="85"/>
      <c r="P457" s="85"/>
      <c r="Q457" s="85"/>
      <c r="X457" s="83" t="s">
        <v>24</v>
      </c>
      <c r="Y457" s="84"/>
      <c r="Z457" s="84"/>
      <c r="AA457" s="84"/>
      <c r="AB457" s="84"/>
      <c r="AC457" s="84"/>
      <c r="AD457" s="84"/>
      <c r="AE457" s="85">
        <f>SUM(AI446:AI456)</f>
        <v>146876.7126211</v>
      </c>
      <c r="AF457" s="85"/>
      <c r="AG457" s="85"/>
      <c r="AH457" s="85"/>
      <c r="AI457" s="85"/>
    </row>
    <row r="458" s="1" customFormat="1" customHeight="1" spans="6:35">
      <c r="F458" s="84"/>
      <c r="G458" s="84"/>
      <c r="H458" s="84"/>
      <c r="I458" s="84"/>
      <c r="J458" s="84"/>
      <c r="K458" s="84"/>
      <c r="L458" s="84"/>
      <c r="M458" s="85"/>
      <c r="N458" s="85"/>
      <c r="O458" s="85"/>
      <c r="P458" s="85"/>
      <c r="Q458" s="85"/>
      <c r="X458" s="84"/>
      <c r="Y458" s="84"/>
      <c r="Z458" s="84"/>
      <c r="AA458" s="84"/>
      <c r="AB458" s="84"/>
      <c r="AC458" s="84"/>
      <c r="AD458" s="84"/>
      <c r="AE458" s="85"/>
      <c r="AF458" s="85"/>
      <c r="AG458" s="85"/>
      <c r="AH458" s="85"/>
      <c r="AI458" s="85"/>
    </row>
    <row r="459" s="1" customFormat="1" customHeight="1" spans="6:35">
      <c r="F459" s="84"/>
      <c r="G459" s="84"/>
      <c r="H459" s="84"/>
      <c r="I459" s="84"/>
      <c r="J459" s="84"/>
      <c r="K459" s="84"/>
      <c r="L459" s="84"/>
      <c r="M459" s="85"/>
      <c r="N459" s="85"/>
      <c r="O459" s="85"/>
      <c r="P459" s="85"/>
      <c r="Q459" s="85"/>
      <c r="X459" s="84"/>
      <c r="Y459" s="84"/>
      <c r="Z459" s="84"/>
      <c r="AA459" s="84"/>
      <c r="AB459" s="84"/>
      <c r="AC459" s="84"/>
      <c r="AD459" s="84"/>
      <c r="AE459" s="85"/>
      <c r="AF459" s="85"/>
      <c r="AG459" s="85"/>
      <c r="AH459" s="85"/>
      <c r="AI459" s="85"/>
    </row>
    <row r="460" s="1" customFormat="1" customHeight="1" spans="6:35">
      <c r="F460" s="78" t="s">
        <v>23</v>
      </c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X460" s="78" t="s">
        <v>23</v>
      </c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</row>
    <row r="461" s="1" customFormat="1" customHeight="1" spans="6:35">
      <c r="F461" s="14" t="s">
        <v>3</v>
      </c>
      <c r="G461" s="14"/>
      <c r="H461" s="14"/>
      <c r="I461" s="14"/>
      <c r="J461" s="14"/>
      <c r="K461" s="8" t="s">
        <v>31</v>
      </c>
      <c r="L461" s="8"/>
      <c r="M461" s="8"/>
      <c r="N461" s="8"/>
      <c r="O461" s="9" t="s">
        <v>32</v>
      </c>
      <c r="P461" s="9"/>
      <c r="Q461" s="80" t="s">
        <v>7</v>
      </c>
      <c r="X461" s="14" t="s">
        <v>3</v>
      </c>
      <c r="Y461" s="14"/>
      <c r="Z461" s="14"/>
      <c r="AA461" s="14"/>
      <c r="AB461" s="14"/>
      <c r="AC461" s="8" t="s">
        <v>31</v>
      </c>
      <c r="AD461" s="8"/>
      <c r="AE461" s="8"/>
      <c r="AF461" s="8"/>
      <c r="AG461" s="9" t="s">
        <v>32</v>
      </c>
      <c r="AH461" s="9"/>
      <c r="AI461" s="80" t="s">
        <v>7</v>
      </c>
    </row>
    <row r="462" s="1" customFormat="1" customHeight="1" spans="6:35">
      <c r="F462" s="14" t="s">
        <v>34</v>
      </c>
      <c r="G462" s="14" t="s">
        <v>35</v>
      </c>
      <c r="H462" s="14" t="s">
        <v>36</v>
      </c>
      <c r="I462" s="14" t="s">
        <v>37</v>
      </c>
      <c r="J462" s="14" t="s">
        <v>3</v>
      </c>
      <c r="K462" s="8" t="s">
        <v>38</v>
      </c>
      <c r="L462" s="8" t="s">
        <v>20</v>
      </c>
      <c r="M462" s="8" t="s">
        <v>19</v>
      </c>
      <c r="N462" s="81" t="s">
        <v>21</v>
      </c>
      <c r="O462" s="9" t="s">
        <v>40</v>
      </c>
      <c r="P462" s="9" t="s">
        <v>41</v>
      </c>
      <c r="Q462" s="80"/>
      <c r="X462" s="14" t="s">
        <v>34</v>
      </c>
      <c r="Y462" s="14" t="s">
        <v>35</v>
      </c>
      <c r="Z462" s="14" t="s">
        <v>36</v>
      </c>
      <c r="AA462" s="14" t="s">
        <v>37</v>
      </c>
      <c r="AB462" s="14" t="s">
        <v>3</v>
      </c>
      <c r="AC462" s="8" t="s">
        <v>38</v>
      </c>
      <c r="AD462" s="8" t="s">
        <v>20</v>
      </c>
      <c r="AE462" s="8" t="s">
        <v>19</v>
      </c>
      <c r="AF462" s="81" t="s">
        <v>21</v>
      </c>
      <c r="AG462" s="9" t="s">
        <v>40</v>
      </c>
      <c r="AH462" s="9" t="s">
        <v>41</v>
      </c>
      <c r="AI462" s="80"/>
    </row>
    <row r="463" s="1" customFormat="1" customHeight="1" spans="6:35">
      <c r="F463" s="12">
        <v>47719</v>
      </c>
      <c r="G463" s="13">
        <v>0.168</v>
      </c>
      <c r="H463" s="12">
        <v>1</v>
      </c>
      <c r="I463" s="12">
        <v>0</v>
      </c>
      <c r="J463" s="14">
        <f t="shared" ref="J463:J472" si="236">F463*G463*H463+I463</f>
        <v>8016.792</v>
      </c>
      <c r="K463" s="12">
        <v>1</v>
      </c>
      <c r="L463" s="12">
        <v>2.93</v>
      </c>
      <c r="M463" s="12">
        <v>0.96</v>
      </c>
      <c r="N463" s="81">
        <f t="shared" ref="N463:N472" si="237">L463*M463+1</f>
        <v>3.8128</v>
      </c>
      <c r="O463" s="12">
        <v>0.9</v>
      </c>
      <c r="P463" s="9">
        <v>0.5</v>
      </c>
      <c r="Q463" s="82">
        <f t="shared" ref="Q463:Q472" si="238">J463*K463*N463*O463*P463</f>
        <v>13754.89104192</v>
      </c>
      <c r="X463" s="12">
        <v>47719</v>
      </c>
      <c r="Y463" s="13">
        <v>0.168</v>
      </c>
      <c r="Z463" s="12">
        <v>1</v>
      </c>
      <c r="AA463" s="12">
        <v>0</v>
      </c>
      <c r="AB463" s="14">
        <f t="shared" ref="AB463:AB472" si="239">X463*Y463*Z463+AA463</f>
        <v>8016.792</v>
      </c>
      <c r="AC463" s="12">
        <v>1</v>
      </c>
      <c r="AD463" s="12">
        <v>2.93</v>
      </c>
      <c r="AE463" s="12">
        <v>0.96</v>
      </c>
      <c r="AF463" s="81">
        <f t="shared" ref="AF463:AF472" si="240">AD463*AE463+1</f>
        <v>3.8128</v>
      </c>
      <c r="AG463" s="12">
        <v>0.9</v>
      </c>
      <c r="AH463" s="9">
        <v>0.5</v>
      </c>
      <c r="AI463" s="82">
        <f t="shared" ref="AI463:AI472" si="241">AB463*AC463*AF463*AG463*AH463</f>
        <v>13754.89104192</v>
      </c>
    </row>
    <row r="464" s="1" customFormat="1" customHeight="1" spans="6:35">
      <c r="F464" s="12">
        <v>47719</v>
      </c>
      <c r="G464" s="13">
        <v>0.168</v>
      </c>
      <c r="H464" s="12">
        <v>1</v>
      </c>
      <c r="I464" s="12">
        <v>0</v>
      </c>
      <c r="J464" s="14">
        <f t="shared" si="236"/>
        <v>8016.792</v>
      </c>
      <c r="K464" s="12">
        <v>1</v>
      </c>
      <c r="L464" s="12">
        <v>2.93</v>
      </c>
      <c r="M464" s="12">
        <v>0.96</v>
      </c>
      <c r="N464" s="81">
        <f t="shared" si="237"/>
        <v>3.8128</v>
      </c>
      <c r="O464" s="12">
        <v>0.9</v>
      </c>
      <c r="P464" s="9">
        <v>0.5</v>
      </c>
      <c r="Q464" s="82">
        <f t="shared" si="238"/>
        <v>13754.89104192</v>
      </c>
      <c r="X464" s="12">
        <v>47719</v>
      </c>
      <c r="Y464" s="13">
        <v>0.168</v>
      </c>
      <c r="Z464" s="12">
        <v>1</v>
      </c>
      <c r="AA464" s="12">
        <v>0</v>
      </c>
      <c r="AB464" s="14">
        <f t="shared" si="239"/>
        <v>8016.792</v>
      </c>
      <c r="AC464" s="12">
        <v>1</v>
      </c>
      <c r="AD464" s="12">
        <v>2.93</v>
      </c>
      <c r="AE464" s="12">
        <v>0.96</v>
      </c>
      <c r="AF464" s="81">
        <f t="shared" si="240"/>
        <v>3.8128</v>
      </c>
      <c r="AG464" s="12">
        <v>0.9</v>
      </c>
      <c r="AH464" s="9">
        <v>0.5</v>
      </c>
      <c r="AI464" s="82">
        <f t="shared" si="241"/>
        <v>13754.89104192</v>
      </c>
    </row>
    <row r="465" s="1" customFormat="1" customHeight="1" spans="1:35">
      <c r="F465" s="12">
        <v>47719</v>
      </c>
      <c r="G465" s="13">
        <v>0.168</v>
      </c>
      <c r="H465" s="12">
        <v>1</v>
      </c>
      <c r="I465" s="12">
        <v>0</v>
      </c>
      <c r="J465" s="14">
        <f t="shared" si="236"/>
        <v>8016.792</v>
      </c>
      <c r="K465" s="12">
        <v>1</v>
      </c>
      <c r="L465" s="12">
        <v>2.93</v>
      </c>
      <c r="M465" s="12">
        <v>0.96</v>
      </c>
      <c r="N465" s="81">
        <f t="shared" si="237"/>
        <v>3.8128</v>
      </c>
      <c r="O465" s="12">
        <v>0.9</v>
      </c>
      <c r="P465" s="9">
        <v>0.5</v>
      </c>
      <c r="Q465" s="82">
        <f t="shared" si="238"/>
        <v>13754.89104192</v>
      </c>
      <c r="X465" s="12">
        <v>47719</v>
      </c>
      <c r="Y465" s="13">
        <v>0.168</v>
      </c>
      <c r="Z465" s="12">
        <v>1</v>
      </c>
      <c r="AA465" s="12">
        <v>0</v>
      </c>
      <c r="AB465" s="14">
        <f t="shared" si="239"/>
        <v>8016.792</v>
      </c>
      <c r="AC465" s="12">
        <v>1</v>
      </c>
      <c r="AD465" s="12">
        <v>2.93</v>
      </c>
      <c r="AE465" s="12">
        <v>0.96</v>
      </c>
      <c r="AF465" s="81">
        <f t="shared" si="240"/>
        <v>3.8128</v>
      </c>
      <c r="AG465" s="12">
        <v>0.9</v>
      </c>
      <c r="AH465" s="9">
        <v>0.5</v>
      </c>
      <c r="AI465" s="82">
        <f t="shared" si="241"/>
        <v>13754.89104192</v>
      </c>
    </row>
    <row r="466" s="1" customFormat="1" customHeight="1" spans="1:35">
      <c r="F466" s="12">
        <v>47719</v>
      </c>
      <c r="G466" s="13">
        <v>0.168</v>
      </c>
      <c r="H466" s="12">
        <v>1</v>
      </c>
      <c r="I466" s="12">
        <v>0</v>
      </c>
      <c r="J466" s="14">
        <f t="shared" si="236"/>
        <v>8016.792</v>
      </c>
      <c r="K466" s="12">
        <v>1</v>
      </c>
      <c r="L466" s="12">
        <v>2.93</v>
      </c>
      <c r="M466" s="12">
        <v>0.96</v>
      </c>
      <c r="N466" s="81">
        <f t="shared" si="237"/>
        <v>3.8128</v>
      </c>
      <c r="O466" s="12">
        <v>0.9</v>
      </c>
      <c r="P466" s="9">
        <v>0.5</v>
      </c>
      <c r="Q466" s="82">
        <f t="shared" si="238"/>
        <v>13754.89104192</v>
      </c>
      <c r="X466" s="12">
        <v>47719</v>
      </c>
      <c r="Y466" s="13">
        <v>0.168</v>
      </c>
      <c r="Z466" s="12">
        <v>1</v>
      </c>
      <c r="AA466" s="12">
        <v>0</v>
      </c>
      <c r="AB466" s="14">
        <f t="shared" si="239"/>
        <v>8016.792</v>
      </c>
      <c r="AC466" s="12">
        <v>1</v>
      </c>
      <c r="AD466" s="12">
        <v>2.93</v>
      </c>
      <c r="AE466" s="12">
        <v>0.96</v>
      </c>
      <c r="AF466" s="81">
        <f t="shared" si="240"/>
        <v>3.8128</v>
      </c>
      <c r="AG466" s="12">
        <v>0.9</v>
      </c>
      <c r="AH466" s="9">
        <v>0.5</v>
      </c>
      <c r="AI466" s="82">
        <f t="shared" si="241"/>
        <v>13754.89104192</v>
      </c>
    </row>
    <row r="467" s="1" customFormat="1" customHeight="1" spans="1:35">
      <c r="F467" s="12">
        <v>47719</v>
      </c>
      <c r="G467" s="13">
        <v>0.168</v>
      </c>
      <c r="H467" s="12">
        <v>1</v>
      </c>
      <c r="I467" s="12">
        <v>0</v>
      </c>
      <c r="J467" s="14">
        <f t="shared" si="236"/>
        <v>8016.792</v>
      </c>
      <c r="K467" s="12">
        <v>1</v>
      </c>
      <c r="L467" s="12">
        <v>2.93</v>
      </c>
      <c r="M467" s="12">
        <v>0.96</v>
      </c>
      <c r="N467" s="81">
        <f t="shared" si="237"/>
        <v>3.8128</v>
      </c>
      <c r="O467" s="12">
        <v>0.9</v>
      </c>
      <c r="P467" s="9">
        <v>0.5</v>
      </c>
      <c r="Q467" s="82">
        <f t="shared" si="238"/>
        <v>13754.89104192</v>
      </c>
      <c r="X467" s="12">
        <v>47719</v>
      </c>
      <c r="Y467" s="13">
        <v>0.168</v>
      </c>
      <c r="Z467" s="12">
        <v>1</v>
      </c>
      <c r="AA467" s="12">
        <v>0</v>
      </c>
      <c r="AB467" s="14">
        <f t="shared" si="239"/>
        <v>8016.792</v>
      </c>
      <c r="AC467" s="12">
        <v>1</v>
      </c>
      <c r="AD467" s="12">
        <v>2.93</v>
      </c>
      <c r="AE467" s="12">
        <v>0.96</v>
      </c>
      <c r="AF467" s="81">
        <f t="shared" si="240"/>
        <v>3.8128</v>
      </c>
      <c r="AG467" s="12">
        <v>0.9</v>
      </c>
      <c r="AH467" s="9">
        <v>0.5</v>
      </c>
      <c r="AI467" s="82">
        <f t="shared" si="241"/>
        <v>13754.89104192</v>
      </c>
    </row>
    <row r="468" s="1" customFormat="1" customHeight="1" spans="1:35">
      <c r="F468" s="12">
        <v>47719</v>
      </c>
      <c r="G468" s="13">
        <v>0.168</v>
      </c>
      <c r="H468" s="12">
        <v>1</v>
      </c>
      <c r="I468" s="12">
        <v>0</v>
      </c>
      <c r="J468" s="14">
        <f t="shared" si="236"/>
        <v>8016.792</v>
      </c>
      <c r="K468" s="12">
        <v>1</v>
      </c>
      <c r="L468" s="12">
        <v>2.93</v>
      </c>
      <c r="M468" s="12">
        <v>0.96</v>
      </c>
      <c r="N468" s="81">
        <f t="shared" si="237"/>
        <v>3.8128</v>
      </c>
      <c r="O468" s="12">
        <v>0.9</v>
      </c>
      <c r="P468" s="9">
        <v>0.5</v>
      </c>
      <c r="Q468" s="82">
        <f t="shared" si="238"/>
        <v>13754.89104192</v>
      </c>
      <c r="X468" s="12">
        <v>47719</v>
      </c>
      <c r="Y468" s="13">
        <v>0.168</v>
      </c>
      <c r="Z468" s="12">
        <v>1</v>
      </c>
      <c r="AA468" s="12">
        <v>0</v>
      </c>
      <c r="AB468" s="14">
        <f t="shared" si="239"/>
        <v>8016.792</v>
      </c>
      <c r="AC468" s="12">
        <v>1</v>
      </c>
      <c r="AD468" s="12">
        <v>2.93</v>
      </c>
      <c r="AE468" s="12">
        <v>0.96</v>
      </c>
      <c r="AF468" s="81">
        <f t="shared" si="240"/>
        <v>3.8128</v>
      </c>
      <c r="AG468" s="12">
        <v>0.9</v>
      </c>
      <c r="AH468" s="9">
        <v>0.5</v>
      </c>
      <c r="AI468" s="82">
        <f t="shared" si="241"/>
        <v>13754.89104192</v>
      </c>
    </row>
    <row r="469" s="1" customFormat="1" customHeight="1" spans="1:35">
      <c r="F469" s="12">
        <v>47719</v>
      </c>
      <c r="G469" s="13">
        <v>0.168</v>
      </c>
      <c r="H469" s="12">
        <v>1</v>
      </c>
      <c r="I469" s="12">
        <v>0</v>
      </c>
      <c r="J469" s="14">
        <f t="shared" si="236"/>
        <v>8016.792</v>
      </c>
      <c r="K469" s="12">
        <v>1</v>
      </c>
      <c r="L469" s="12">
        <v>2.93</v>
      </c>
      <c r="M469" s="12">
        <v>0.96</v>
      </c>
      <c r="N469" s="81">
        <f t="shared" si="237"/>
        <v>3.8128</v>
      </c>
      <c r="O469" s="12">
        <v>0.9</v>
      </c>
      <c r="P469" s="9">
        <v>0.5</v>
      </c>
      <c r="Q469" s="82">
        <f t="shared" si="238"/>
        <v>13754.89104192</v>
      </c>
      <c r="X469" s="12">
        <v>47719</v>
      </c>
      <c r="Y469" s="13">
        <v>0.168</v>
      </c>
      <c r="Z469" s="12">
        <v>1</v>
      </c>
      <c r="AA469" s="12">
        <v>0</v>
      </c>
      <c r="AB469" s="14">
        <f t="shared" si="239"/>
        <v>8016.792</v>
      </c>
      <c r="AC469" s="12">
        <v>1</v>
      </c>
      <c r="AD469" s="12">
        <v>2.93</v>
      </c>
      <c r="AE469" s="12">
        <v>0.96</v>
      </c>
      <c r="AF469" s="81">
        <f t="shared" si="240"/>
        <v>3.8128</v>
      </c>
      <c r="AG469" s="12">
        <v>0.9</v>
      </c>
      <c r="AH469" s="9">
        <v>0.5</v>
      </c>
      <c r="AI469" s="82">
        <f t="shared" si="241"/>
        <v>13754.89104192</v>
      </c>
    </row>
    <row r="470" s="1" customFormat="1" customHeight="1" spans="1:35">
      <c r="F470" s="12">
        <v>47719</v>
      </c>
      <c r="G470" s="13">
        <v>0.168</v>
      </c>
      <c r="H470" s="12">
        <v>1</v>
      </c>
      <c r="I470" s="12">
        <v>0</v>
      </c>
      <c r="J470" s="14">
        <f t="shared" si="236"/>
        <v>8016.792</v>
      </c>
      <c r="K470" s="12">
        <v>1</v>
      </c>
      <c r="L470" s="12">
        <v>2.93</v>
      </c>
      <c r="M470" s="12">
        <v>0.96</v>
      </c>
      <c r="N470" s="81">
        <f t="shared" si="237"/>
        <v>3.8128</v>
      </c>
      <c r="O470" s="12">
        <v>0.9</v>
      </c>
      <c r="P470" s="9">
        <v>0.5</v>
      </c>
      <c r="Q470" s="82">
        <f t="shared" si="238"/>
        <v>13754.89104192</v>
      </c>
      <c r="X470" s="12">
        <v>47719</v>
      </c>
      <c r="Y470" s="13">
        <v>0.168</v>
      </c>
      <c r="Z470" s="12">
        <v>1</v>
      </c>
      <c r="AA470" s="12">
        <v>0</v>
      </c>
      <c r="AB470" s="14">
        <f t="shared" si="239"/>
        <v>8016.792</v>
      </c>
      <c r="AC470" s="12">
        <v>1</v>
      </c>
      <c r="AD470" s="12">
        <v>2.93</v>
      </c>
      <c r="AE470" s="12">
        <v>0.96</v>
      </c>
      <c r="AF470" s="81">
        <f t="shared" si="240"/>
        <v>3.8128</v>
      </c>
      <c r="AG470" s="12">
        <v>0.9</v>
      </c>
      <c r="AH470" s="9">
        <v>0.5</v>
      </c>
      <c r="AI470" s="82">
        <f t="shared" si="241"/>
        <v>13754.89104192</v>
      </c>
    </row>
    <row r="471" s="1" customFormat="1" customHeight="1" spans="1:35">
      <c r="F471" s="12">
        <v>47719</v>
      </c>
      <c r="G471" s="13">
        <v>0.3</v>
      </c>
      <c r="H471" s="12">
        <v>1</v>
      </c>
      <c r="I471" s="12">
        <v>0</v>
      </c>
      <c r="J471" s="14">
        <f t="shared" si="236"/>
        <v>14315.7</v>
      </c>
      <c r="K471" s="12">
        <v>1</v>
      </c>
      <c r="L471" s="12">
        <v>2.93</v>
      </c>
      <c r="M471" s="12">
        <v>0.96</v>
      </c>
      <c r="N471" s="81">
        <f t="shared" si="237"/>
        <v>3.8128</v>
      </c>
      <c r="O471" s="12">
        <v>0.9</v>
      </c>
      <c r="P471" s="9">
        <v>0.5</v>
      </c>
      <c r="Q471" s="82">
        <f t="shared" si="238"/>
        <v>24562.305432</v>
      </c>
      <c r="X471" s="12">
        <v>47719</v>
      </c>
      <c r="Y471" s="13">
        <v>0.3</v>
      </c>
      <c r="Z471" s="12">
        <v>1</v>
      </c>
      <c r="AA471" s="12">
        <v>0</v>
      </c>
      <c r="AB471" s="14">
        <f t="shared" si="239"/>
        <v>14315.7</v>
      </c>
      <c r="AC471" s="12">
        <v>1</v>
      </c>
      <c r="AD471" s="12">
        <v>2.93</v>
      </c>
      <c r="AE471" s="12">
        <v>0.96</v>
      </c>
      <c r="AF471" s="81">
        <f t="shared" si="240"/>
        <v>3.8128</v>
      </c>
      <c r="AG471" s="12">
        <v>0.9</v>
      </c>
      <c r="AH471" s="9">
        <v>0.5</v>
      </c>
      <c r="AI471" s="82">
        <f t="shared" si="241"/>
        <v>24562.305432</v>
      </c>
    </row>
    <row r="472" s="1" customFormat="1" customHeight="1" spans="1:35">
      <c r="F472" s="12">
        <v>47719</v>
      </c>
      <c r="G472" s="13">
        <v>0.58</v>
      </c>
      <c r="H472" s="12">
        <v>1</v>
      </c>
      <c r="I472" s="12">
        <v>0</v>
      </c>
      <c r="J472" s="14">
        <f t="shared" si="236"/>
        <v>27677.02</v>
      </c>
      <c r="K472" s="12">
        <v>1</v>
      </c>
      <c r="L472" s="12">
        <v>2.93</v>
      </c>
      <c r="M472" s="12">
        <v>0.96</v>
      </c>
      <c r="N472" s="81">
        <f t="shared" si="237"/>
        <v>3.8128</v>
      </c>
      <c r="O472" s="12">
        <v>0.9</v>
      </c>
      <c r="P472" s="9">
        <v>0.5</v>
      </c>
      <c r="Q472" s="82">
        <f t="shared" si="238"/>
        <v>47487.1238352</v>
      </c>
      <c r="X472" s="12">
        <v>47719</v>
      </c>
      <c r="Y472" s="13">
        <v>0.58</v>
      </c>
      <c r="Z472" s="12">
        <v>1</v>
      </c>
      <c r="AA472" s="12">
        <v>0</v>
      </c>
      <c r="AB472" s="14">
        <f t="shared" si="239"/>
        <v>27677.02</v>
      </c>
      <c r="AC472" s="12">
        <v>1</v>
      </c>
      <c r="AD472" s="12">
        <v>2.93</v>
      </c>
      <c r="AE472" s="12">
        <v>0.96</v>
      </c>
      <c r="AF472" s="81">
        <f t="shared" si="240"/>
        <v>3.8128</v>
      </c>
      <c r="AG472" s="12">
        <v>0.9</v>
      </c>
      <c r="AH472" s="9">
        <v>0.5</v>
      </c>
      <c r="AI472" s="82">
        <f t="shared" si="241"/>
        <v>47487.1238352</v>
      </c>
    </row>
    <row r="473" s="1" customFormat="1" customHeight="1" spans="1:35">
      <c r="F473" s="83" t="s">
        <v>23</v>
      </c>
      <c r="G473" s="84"/>
      <c r="H473" s="84"/>
      <c r="I473" s="84"/>
      <c r="J473" s="84"/>
      <c r="K473" s="84"/>
      <c r="L473" s="84"/>
      <c r="M473" s="85">
        <f>SUM(Q463:Q472)</f>
        <v>182088.55760256</v>
      </c>
      <c r="N473" s="85"/>
      <c r="O473" s="85"/>
      <c r="P473" s="85"/>
      <c r="Q473" s="85"/>
      <c r="X473" s="83" t="s">
        <v>23</v>
      </c>
      <c r="Y473" s="84"/>
      <c r="Z473" s="84"/>
      <c r="AA473" s="84"/>
      <c r="AB473" s="84"/>
      <c r="AC473" s="84"/>
      <c r="AD473" s="84"/>
      <c r="AE473" s="85">
        <f>SUM(AI463:AI472)</f>
        <v>182088.55760256</v>
      </c>
      <c r="AF473" s="85"/>
      <c r="AG473" s="85"/>
      <c r="AH473" s="85"/>
      <c r="AI473" s="85"/>
    </row>
    <row r="474" s="1" customFormat="1" customHeight="1" spans="1:35">
      <c r="F474" s="84"/>
      <c r="G474" s="84"/>
      <c r="H474" s="84"/>
      <c r="I474" s="84"/>
      <c r="J474" s="84"/>
      <c r="K474" s="84"/>
      <c r="L474" s="84"/>
      <c r="M474" s="85"/>
      <c r="N474" s="85"/>
      <c r="O474" s="85"/>
      <c r="P474" s="85"/>
      <c r="Q474" s="85"/>
      <c r="X474" s="84"/>
      <c r="Y474" s="84"/>
      <c r="Z474" s="84"/>
      <c r="AA474" s="84"/>
      <c r="AB474" s="84"/>
      <c r="AC474" s="84"/>
      <c r="AD474" s="84"/>
      <c r="AE474" s="85"/>
      <c r="AF474" s="85"/>
      <c r="AG474" s="85"/>
      <c r="AH474" s="85"/>
      <c r="AI474" s="85"/>
    </row>
    <row r="475" s="1" customFormat="1" customHeight="1" spans="1:35">
      <c r="F475" s="84"/>
      <c r="G475" s="84"/>
      <c r="H475" s="84"/>
      <c r="I475" s="84"/>
      <c r="J475" s="84"/>
      <c r="K475" s="84"/>
      <c r="L475" s="84"/>
      <c r="M475" s="85"/>
      <c r="N475" s="85"/>
      <c r="O475" s="85"/>
      <c r="P475" s="85"/>
      <c r="Q475" s="85"/>
      <c r="X475" s="84"/>
      <c r="Y475" s="84"/>
      <c r="Z475" s="84"/>
      <c r="AA475" s="84"/>
      <c r="AB475" s="84"/>
      <c r="AC475" s="84"/>
      <c r="AD475" s="84"/>
      <c r="AE475" s="85"/>
      <c r="AF475" s="85"/>
      <c r="AG475" s="85"/>
      <c r="AH475" s="85"/>
      <c r="AI475" s="85"/>
    </row>
    <row r="477" s="1" customFormat="1" customHeight="1" spans="1:35">
      <c r="A477" s="2" t="s">
        <v>64</v>
      </c>
      <c r="B477" s="2"/>
      <c r="C477" s="2"/>
      <c r="D477" s="2"/>
      <c r="E477" s="3" t="s">
        <v>1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S477" s="2" t="s">
        <v>65</v>
      </c>
      <c r="T477" s="2"/>
      <c r="U477" s="2"/>
      <c r="V477" s="2"/>
      <c r="W477" s="3" t="s">
        <v>1</v>
      </c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="1" customFormat="1" customHeight="1" spans="1:35">
      <c r="A478" s="2"/>
      <c r="B478" s="2"/>
      <c r="C478" s="2"/>
      <c r="D478" s="2"/>
      <c r="E478" s="4" t="s">
        <v>3</v>
      </c>
      <c r="F478" s="5"/>
      <c r="G478" s="5"/>
      <c r="H478" s="6"/>
      <c r="I478" s="7" t="s">
        <v>4</v>
      </c>
      <c r="J478" s="7"/>
      <c r="K478" s="7"/>
      <c r="L478" s="7"/>
      <c r="M478" s="8" t="s">
        <v>5</v>
      </c>
      <c r="N478" s="8"/>
      <c r="O478" s="8"/>
      <c r="P478" s="9" t="s">
        <v>6</v>
      </c>
      <c r="Q478" s="10" t="s">
        <v>7</v>
      </c>
      <c r="S478" s="2"/>
      <c r="T478" s="2"/>
      <c r="U478" s="2"/>
      <c r="V478" s="2"/>
      <c r="W478" s="4" t="s">
        <v>3</v>
      </c>
      <c r="X478" s="5"/>
      <c r="Y478" s="5"/>
      <c r="Z478" s="6"/>
      <c r="AA478" s="7" t="s">
        <v>4</v>
      </c>
      <c r="AB478" s="7"/>
      <c r="AC478" s="7"/>
      <c r="AD478" s="7"/>
      <c r="AE478" s="8" t="s">
        <v>5</v>
      </c>
      <c r="AF478" s="8"/>
      <c r="AG478" s="8"/>
      <c r="AH478" s="9" t="s">
        <v>6</v>
      </c>
      <c r="AI478" s="10" t="s">
        <v>7</v>
      </c>
    </row>
    <row r="479" s="1" customFormat="1" customHeight="1" spans="1:35">
      <c r="A479" s="11" t="s">
        <v>8</v>
      </c>
      <c r="B479" s="11" t="s">
        <v>9</v>
      </c>
      <c r="C479" s="11" t="s">
        <v>10</v>
      </c>
      <c r="D479" s="11" t="s">
        <v>11</v>
      </c>
      <c r="E479" s="12" t="s">
        <v>12</v>
      </c>
      <c r="F479" s="12" t="s">
        <v>13</v>
      </c>
      <c r="G479" s="13" t="s">
        <v>14</v>
      </c>
      <c r="H479" s="14" t="s">
        <v>3</v>
      </c>
      <c r="I479" s="12" t="s">
        <v>58</v>
      </c>
      <c r="J479" s="12" t="s">
        <v>16</v>
      </c>
      <c r="K479" s="12" t="s">
        <v>17</v>
      </c>
      <c r="L479" s="7" t="s">
        <v>18</v>
      </c>
      <c r="M479" s="12" t="s">
        <v>19</v>
      </c>
      <c r="N479" s="12" t="s">
        <v>20</v>
      </c>
      <c r="O479" s="8" t="s">
        <v>21</v>
      </c>
      <c r="P479" s="9" t="s">
        <v>22</v>
      </c>
      <c r="Q479" s="15"/>
      <c r="S479" s="11" t="s">
        <v>8</v>
      </c>
      <c r="T479" s="11" t="s">
        <v>9</v>
      </c>
      <c r="U479" s="11" t="s">
        <v>10</v>
      </c>
      <c r="V479" s="11" t="s">
        <v>11</v>
      </c>
      <c r="W479" s="12" t="s">
        <v>12</v>
      </c>
      <c r="X479" s="12" t="s">
        <v>13</v>
      </c>
      <c r="Y479" s="13" t="s">
        <v>14</v>
      </c>
      <c r="Z479" s="14" t="s">
        <v>3</v>
      </c>
      <c r="AA479" s="12" t="s">
        <v>58</v>
      </c>
      <c r="AB479" s="12" t="s">
        <v>16</v>
      </c>
      <c r="AC479" s="12" t="s">
        <v>17</v>
      </c>
      <c r="AD479" s="7" t="s">
        <v>18</v>
      </c>
      <c r="AE479" s="12" t="s">
        <v>19</v>
      </c>
      <c r="AF479" s="12" t="s">
        <v>20</v>
      </c>
      <c r="AG479" s="8" t="s">
        <v>21</v>
      </c>
      <c r="AH479" s="9" t="s">
        <v>22</v>
      </c>
      <c r="AI479" s="15"/>
    </row>
    <row r="480" s="1" customFormat="1" customHeight="1" spans="1:35">
      <c r="A480" s="16">
        <f>L486</f>
        <v>1899082.41832902</v>
      </c>
      <c r="B480" s="16">
        <f>L500</f>
        <v>756759.656994066</v>
      </c>
      <c r="C480" s="16">
        <f>Q537</f>
        <v>1069059.87122871</v>
      </c>
      <c r="D480" s="16">
        <v>18</v>
      </c>
      <c r="E480" s="12">
        <v>47719</v>
      </c>
      <c r="F480" s="12">
        <v>0.0996</v>
      </c>
      <c r="G480" s="13">
        <v>1.21</v>
      </c>
      <c r="H480" s="14">
        <f t="shared" ref="H480:H485" si="242">E480*F480*G480</f>
        <v>5750.903004</v>
      </c>
      <c r="I480" s="12">
        <f t="shared" ref="I480:I485" si="243">3*1.115</f>
        <v>3.345</v>
      </c>
      <c r="J480" s="12">
        <v>518</v>
      </c>
      <c r="K480" s="12">
        <v>0.83</v>
      </c>
      <c r="L480" s="17">
        <f t="shared" ref="L480:L485" si="244">1+6*J480/(J480+2000)+K480</f>
        <v>3.06431294678316</v>
      </c>
      <c r="M480" s="12">
        <v>0.99</v>
      </c>
      <c r="N480" s="12">
        <v>3.53</v>
      </c>
      <c r="O480" s="8">
        <f t="shared" ref="O480:O485" si="245">1+M480*N480</f>
        <v>4.4947</v>
      </c>
      <c r="P480" s="9">
        <v>1.325</v>
      </c>
      <c r="Q480" s="18">
        <f t="shared" ref="Q480:Q485" si="246">H480*I480*P480*O480*L480</f>
        <v>351060.42087124</v>
      </c>
      <c r="S480" s="16">
        <f>AD486</f>
        <v>2423266.8271742</v>
      </c>
      <c r="T480" s="16">
        <f>AD500</f>
        <v>1087749.08588242</v>
      </c>
      <c r="U480" s="16">
        <f>AI537</f>
        <v>1381145.82189233</v>
      </c>
      <c r="V480" s="16">
        <v>18</v>
      </c>
      <c r="W480" s="12">
        <v>47719</v>
      </c>
      <c r="X480" s="12">
        <v>0.0996</v>
      </c>
      <c r="Y480" s="13">
        <v>1.21</v>
      </c>
      <c r="Z480" s="14">
        <f t="shared" ref="Z480:Z485" si="247">W480*X480*Y480</f>
        <v>5750.903004</v>
      </c>
      <c r="AA480" s="12">
        <f t="shared" ref="AA480:AA485" si="248">3*1.115</f>
        <v>3.345</v>
      </c>
      <c r="AB480" s="12">
        <v>526</v>
      </c>
      <c r="AC480" s="12">
        <v>1.73</v>
      </c>
      <c r="AD480" s="17">
        <f t="shared" ref="AD480:AD485" si="249">1+6*AB480/(AB480+2000)+AC480</f>
        <v>3.97940617577197</v>
      </c>
      <c r="AE480" s="12">
        <v>0.99</v>
      </c>
      <c r="AF480" s="12">
        <v>3.53</v>
      </c>
      <c r="AG480" s="8">
        <f t="shared" ref="AG480:AG485" si="250">1+AE480*AF480</f>
        <v>4.4947</v>
      </c>
      <c r="AH480" s="9">
        <v>1.325</v>
      </c>
      <c r="AI480" s="18">
        <f t="shared" ref="AI480:AI485" si="251">Z480*AA480*AH480*AG480*AD480</f>
        <v>455897.302640276</v>
      </c>
    </row>
    <row r="481" s="1" customFormat="1" customHeight="1" spans="1:35">
      <c r="A481" s="11" t="s">
        <v>23</v>
      </c>
      <c r="B481" s="11" t="s">
        <v>24</v>
      </c>
      <c r="C481" s="11" t="s">
        <v>25</v>
      </c>
      <c r="D481" s="11"/>
      <c r="E481" s="12">
        <v>47719</v>
      </c>
      <c r="F481" s="12">
        <v>0.0996</v>
      </c>
      <c r="G481" s="13">
        <v>1.21</v>
      </c>
      <c r="H481" s="14">
        <f t="shared" si="242"/>
        <v>5750.903004</v>
      </c>
      <c r="I481" s="12">
        <f t="shared" si="243"/>
        <v>3.345</v>
      </c>
      <c r="J481" s="12">
        <v>518</v>
      </c>
      <c r="K481" s="12">
        <v>0.83</v>
      </c>
      <c r="L481" s="17">
        <f t="shared" si="244"/>
        <v>3.06431294678316</v>
      </c>
      <c r="M481" s="12">
        <v>0.99</v>
      </c>
      <c r="N481" s="12">
        <v>3.53</v>
      </c>
      <c r="O481" s="8">
        <f t="shared" si="245"/>
        <v>4.4947</v>
      </c>
      <c r="P481" s="9">
        <v>1.325</v>
      </c>
      <c r="Q481" s="18">
        <f t="shared" si="246"/>
        <v>351060.42087124</v>
      </c>
      <c r="S481" s="11" t="s">
        <v>23</v>
      </c>
      <c r="T481" s="11" t="s">
        <v>24</v>
      </c>
      <c r="U481" s="11" t="s">
        <v>25</v>
      </c>
      <c r="V481" s="11"/>
      <c r="W481" s="12">
        <v>47719</v>
      </c>
      <c r="X481" s="12">
        <v>0.0996</v>
      </c>
      <c r="Y481" s="13">
        <v>1.21</v>
      </c>
      <c r="Z481" s="14">
        <f t="shared" si="247"/>
        <v>5750.903004</v>
      </c>
      <c r="AA481" s="12">
        <f t="shared" si="248"/>
        <v>3.345</v>
      </c>
      <c r="AB481" s="12">
        <v>526</v>
      </c>
      <c r="AC481" s="12">
        <v>1.73</v>
      </c>
      <c r="AD481" s="17">
        <f t="shared" si="249"/>
        <v>3.97940617577197</v>
      </c>
      <c r="AE481" s="12">
        <v>0.99</v>
      </c>
      <c r="AF481" s="12">
        <v>3.53</v>
      </c>
      <c r="AG481" s="8">
        <f t="shared" si="250"/>
        <v>4.4947</v>
      </c>
      <c r="AH481" s="9">
        <v>1.325</v>
      </c>
      <c r="AI481" s="18">
        <f t="shared" si="251"/>
        <v>455897.302640276</v>
      </c>
    </row>
    <row r="482" s="1" customFormat="1" customHeight="1" spans="1:35">
      <c r="A482" s="16">
        <f>M569</f>
        <v>206896.48608888</v>
      </c>
      <c r="B482" s="16">
        <f>M553</f>
        <v>127702.322794475</v>
      </c>
      <c r="C482" s="11">
        <f>H528</f>
        <v>390720.380060273</v>
      </c>
      <c r="D482" s="11"/>
      <c r="E482" s="12">
        <v>47719</v>
      </c>
      <c r="F482" s="12">
        <v>0.0996</v>
      </c>
      <c r="G482" s="13">
        <v>1.21</v>
      </c>
      <c r="H482" s="14">
        <f t="shared" si="242"/>
        <v>5750.903004</v>
      </c>
      <c r="I482" s="12">
        <f t="shared" si="243"/>
        <v>3.345</v>
      </c>
      <c r="J482" s="12">
        <v>518</v>
      </c>
      <c r="K482" s="12">
        <v>0.83</v>
      </c>
      <c r="L482" s="17">
        <f t="shared" si="244"/>
        <v>3.06431294678316</v>
      </c>
      <c r="M482" s="12">
        <v>0.99</v>
      </c>
      <c r="N482" s="12">
        <v>3.53</v>
      </c>
      <c r="O482" s="8">
        <f t="shared" si="245"/>
        <v>4.4947</v>
      </c>
      <c r="P482" s="9">
        <v>1.325</v>
      </c>
      <c r="Q482" s="18">
        <f t="shared" si="246"/>
        <v>351060.42087124</v>
      </c>
      <c r="S482" s="16">
        <f>AE569</f>
        <v>206896.48608888</v>
      </c>
      <c r="T482" s="16">
        <f>AE553</f>
        <v>146876.7126211</v>
      </c>
      <c r="U482" s="11">
        <f>Z528</f>
        <v>390720.380060273</v>
      </c>
      <c r="V482" s="11"/>
      <c r="W482" s="12">
        <v>47719</v>
      </c>
      <c r="X482" s="12">
        <v>0.0996</v>
      </c>
      <c r="Y482" s="13">
        <v>1.21</v>
      </c>
      <c r="Z482" s="14">
        <f t="shared" si="247"/>
        <v>5750.903004</v>
      </c>
      <c r="AA482" s="12">
        <f t="shared" si="248"/>
        <v>3.345</v>
      </c>
      <c r="AB482" s="12">
        <v>526</v>
      </c>
      <c r="AC482" s="12">
        <v>1.73</v>
      </c>
      <c r="AD482" s="17">
        <f t="shared" si="249"/>
        <v>3.97940617577197</v>
      </c>
      <c r="AE482" s="12">
        <v>0.99</v>
      </c>
      <c r="AF482" s="12">
        <v>3.53</v>
      </c>
      <c r="AG482" s="8">
        <f t="shared" si="250"/>
        <v>4.4947</v>
      </c>
      <c r="AH482" s="9">
        <v>1.325</v>
      </c>
      <c r="AI482" s="18">
        <f t="shared" si="251"/>
        <v>455897.302640276</v>
      </c>
    </row>
    <row r="483" s="1" customFormat="1" customHeight="1" spans="1:35">
      <c r="A483" s="19" t="s">
        <v>26</v>
      </c>
      <c r="B483" s="19"/>
      <c r="C483" s="20" t="s">
        <v>27</v>
      </c>
      <c r="D483" s="20"/>
      <c r="E483" s="12">
        <v>47719</v>
      </c>
      <c r="F483" s="12">
        <v>0.0996</v>
      </c>
      <c r="G483" s="13">
        <v>1.21</v>
      </c>
      <c r="H483" s="14">
        <f t="shared" si="242"/>
        <v>5750.903004</v>
      </c>
      <c r="I483" s="12">
        <f t="shared" si="243"/>
        <v>3.345</v>
      </c>
      <c r="J483" s="12">
        <v>518</v>
      </c>
      <c r="K483" s="12">
        <v>0.83</v>
      </c>
      <c r="L483" s="17">
        <f t="shared" si="244"/>
        <v>3.06431294678316</v>
      </c>
      <c r="M483" s="12">
        <v>0.99</v>
      </c>
      <c r="N483" s="12">
        <v>3.53</v>
      </c>
      <c r="O483" s="8">
        <f t="shared" si="245"/>
        <v>4.4947</v>
      </c>
      <c r="P483" s="9">
        <v>1.325</v>
      </c>
      <c r="Q483" s="18">
        <f t="shared" si="246"/>
        <v>351060.42087124</v>
      </c>
      <c r="S483" s="19" t="s">
        <v>26</v>
      </c>
      <c r="T483" s="19"/>
      <c r="U483" s="20" t="s">
        <v>27</v>
      </c>
      <c r="V483" s="20"/>
      <c r="W483" s="12">
        <v>47719</v>
      </c>
      <c r="X483" s="12">
        <v>0.0996</v>
      </c>
      <c r="Y483" s="13">
        <v>1.21</v>
      </c>
      <c r="Z483" s="14">
        <f t="shared" si="247"/>
        <v>5750.903004</v>
      </c>
      <c r="AA483" s="12">
        <f t="shared" si="248"/>
        <v>3.345</v>
      </c>
      <c r="AB483" s="12">
        <v>526</v>
      </c>
      <c r="AC483" s="12">
        <v>1.73</v>
      </c>
      <c r="AD483" s="17">
        <f t="shared" si="249"/>
        <v>3.97940617577197</v>
      </c>
      <c r="AE483" s="12">
        <v>0.99</v>
      </c>
      <c r="AF483" s="12">
        <v>3.53</v>
      </c>
      <c r="AG483" s="8">
        <f t="shared" si="250"/>
        <v>4.4947</v>
      </c>
      <c r="AH483" s="9">
        <v>1.325</v>
      </c>
      <c r="AI483" s="18">
        <f t="shared" si="251"/>
        <v>455897.302640276</v>
      </c>
    </row>
    <row r="484" s="1" customFormat="1" customHeight="1" spans="1:35">
      <c r="A484" s="19"/>
      <c r="B484" s="19"/>
      <c r="C484" s="20"/>
      <c r="D484" s="20"/>
      <c r="E484" s="12">
        <v>47719</v>
      </c>
      <c r="F484" s="12">
        <v>0.0996</v>
      </c>
      <c r="G484" s="13">
        <v>1.21</v>
      </c>
      <c r="H484" s="14">
        <f t="shared" si="242"/>
        <v>5750.903004</v>
      </c>
      <c r="I484" s="12">
        <f t="shared" si="243"/>
        <v>3.345</v>
      </c>
      <c r="J484" s="12">
        <v>518</v>
      </c>
      <c r="K484" s="12">
        <v>0.83</v>
      </c>
      <c r="L484" s="17">
        <f t="shared" si="244"/>
        <v>3.06431294678316</v>
      </c>
      <c r="M484" s="12">
        <v>0.99</v>
      </c>
      <c r="N484" s="12">
        <v>3.53</v>
      </c>
      <c r="O484" s="8">
        <f t="shared" si="245"/>
        <v>4.4947</v>
      </c>
      <c r="P484" s="9">
        <v>1.325</v>
      </c>
      <c r="Q484" s="18">
        <f t="shared" si="246"/>
        <v>351060.42087124</v>
      </c>
      <c r="S484" s="19"/>
      <c r="T484" s="19"/>
      <c r="U484" s="20"/>
      <c r="V484" s="20"/>
      <c r="W484" s="12">
        <v>47719</v>
      </c>
      <c r="X484" s="12">
        <v>0.0996</v>
      </c>
      <c r="Y484" s="13">
        <v>1.21</v>
      </c>
      <c r="Z484" s="14">
        <f t="shared" si="247"/>
        <v>5750.903004</v>
      </c>
      <c r="AA484" s="12">
        <f t="shared" si="248"/>
        <v>3.345</v>
      </c>
      <c r="AB484" s="12">
        <v>526</v>
      </c>
      <c r="AC484" s="12">
        <v>1.73</v>
      </c>
      <c r="AD484" s="17">
        <f t="shared" si="249"/>
        <v>3.97940617577197</v>
      </c>
      <c r="AE484" s="12">
        <v>0.99</v>
      </c>
      <c r="AF484" s="12">
        <v>3.53</v>
      </c>
      <c r="AG484" s="8">
        <f t="shared" si="250"/>
        <v>4.4947</v>
      </c>
      <c r="AH484" s="9">
        <v>1.325</v>
      </c>
      <c r="AI484" s="18">
        <f t="shared" si="251"/>
        <v>455897.302640276</v>
      </c>
    </row>
    <row r="485" s="1" customFormat="1" customHeight="1" spans="1:35">
      <c r="A485" s="21">
        <f>A480+B480+C480+A482+B482+C482</f>
        <v>4450221.13549542</v>
      </c>
      <c r="B485" s="21"/>
      <c r="C485" s="22">
        <f>A485/D480</f>
        <v>247234.507527523</v>
      </c>
      <c r="D485" s="22"/>
      <c r="E485" s="12">
        <v>47719</v>
      </c>
      <c r="F485" s="12">
        <v>0.125</v>
      </c>
      <c r="G485" s="13">
        <v>1.21</v>
      </c>
      <c r="H485" s="14">
        <f t="shared" si="242"/>
        <v>7217.49875</v>
      </c>
      <c r="I485" s="12">
        <f t="shared" si="243"/>
        <v>3.345</v>
      </c>
      <c r="J485" s="12">
        <v>0</v>
      </c>
      <c r="K485" s="12">
        <v>0</v>
      </c>
      <c r="L485" s="17">
        <f t="shared" si="244"/>
        <v>1</v>
      </c>
      <c r="M485" s="12">
        <v>0.99</v>
      </c>
      <c r="N485" s="12">
        <v>3.53</v>
      </c>
      <c r="O485" s="8">
        <f t="shared" si="245"/>
        <v>4.4947</v>
      </c>
      <c r="P485" s="9">
        <v>1.325</v>
      </c>
      <c r="Q485" s="18">
        <f t="shared" si="246"/>
        <v>143780.313972816</v>
      </c>
      <c r="S485" s="21">
        <f>S480+T480+U480+S482+T482+U482</f>
        <v>5636655.3137192</v>
      </c>
      <c r="T485" s="21"/>
      <c r="U485" s="22">
        <f>S485/V480</f>
        <v>313147.517428844</v>
      </c>
      <c r="V485" s="22"/>
      <c r="W485" s="12">
        <v>47719</v>
      </c>
      <c r="X485" s="12">
        <v>0.125</v>
      </c>
      <c r="Y485" s="13">
        <v>1.21</v>
      </c>
      <c r="Z485" s="14">
        <f t="shared" si="247"/>
        <v>7217.49875</v>
      </c>
      <c r="AA485" s="12">
        <f t="shared" si="248"/>
        <v>3.345</v>
      </c>
      <c r="AB485" s="12">
        <v>0</v>
      </c>
      <c r="AC485" s="12">
        <v>0</v>
      </c>
      <c r="AD485" s="17">
        <f t="shared" si="249"/>
        <v>1</v>
      </c>
      <c r="AE485" s="12">
        <v>0.99</v>
      </c>
      <c r="AF485" s="12">
        <v>3.53</v>
      </c>
      <c r="AG485" s="8">
        <f t="shared" si="250"/>
        <v>4.4947</v>
      </c>
      <c r="AH485" s="9">
        <v>1.325</v>
      </c>
      <c r="AI485" s="18">
        <f t="shared" si="251"/>
        <v>143780.313972816</v>
      </c>
    </row>
    <row r="486" s="1" customFormat="1" customHeight="1" spans="1:35">
      <c r="A486" s="21"/>
      <c r="B486" s="21"/>
      <c r="C486" s="22"/>
      <c r="D486" s="22"/>
      <c r="E486" s="23" t="s">
        <v>1</v>
      </c>
      <c r="F486" s="24"/>
      <c r="G486" s="24"/>
      <c r="H486" s="24"/>
      <c r="I486" s="24"/>
      <c r="J486" s="24"/>
      <c r="K486" s="24"/>
      <c r="L486" s="25">
        <f>SUM(Q480:Q485)</f>
        <v>1899082.41832902</v>
      </c>
      <c r="M486" s="25"/>
      <c r="N486" s="25"/>
      <c r="O486" s="25"/>
      <c r="P486" s="25"/>
      <c r="Q486" s="25"/>
      <c r="S486" s="21"/>
      <c r="T486" s="21"/>
      <c r="U486" s="22"/>
      <c r="V486" s="22"/>
      <c r="W486" s="23" t="s">
        <v>1</v>
      </c>
      <c r="X486" s="24"/>
      <c r="Y486" s="24"/>
      <c r="Z486" s="24"/>
      <c r="AA486" s="24"/>
      <c r="AB486" s="24"/>
      <c r="AC486" s="24"/>
      <c r="AD486" s="25">
        <f>SUM(AI480:AI485)</f>
        <v>2423266.8271742</v>
      </c>
      <c r="AE486" s="25"/>
      <c r="AF486" s="25"/>
      <c r="AG486" s="25"/>
      <c r="AH486" s="25"/>
      <c r="AI486" s="25"/>
    </row>
    <row r="487" s="1" customFormat="1" customHeight="1" spans="1:35">
      <c r="E487" s="24"/>
      <c r="F487" s="24"/>
      <c r="G487" s="24"/>
      <c r="H487" s="24"/>
      <c r="I487" s="24"/>
      <c r="J487" s="24"/>
      <c r="K487" s="24"/>
      <c r="L487" s="25"/>
      <c r="M487" s="25"/>
      <c r="N487" s="25"/>
      <c r="O487" s="25"/>
      <c r="P487" s="25"/>
      <c r="Q487" s="25"/>
      <c r="W487" s="24"/>
      <c r="X487" s="24"/>
      <c r="Y487" s="24"/>
      <c r="Z487" s="24"/>
      <c r="AA487" s="24"/>
      <c r="AB487" s="24"/>
      <c r="AC487" s="24"/>
      <c r="AD487" s="25"/>
      <c r="AE487" s="25"/>
      <c r="AF487" s="25"/>
      <c r="AG487" s="25"/>
      <c r="AH487" s="25"/>
      <c r="AI487" s="25"/>
    </row>
    <row r="488" s="1" customFormat="1" customHeight="1" spans="1:35">
      <c r="E488" s="3" t="s">
        <v>28</v>
      </c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W488" s="3" t="s">
        <v>28</v>
      </c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="1" customFormat="1" customHeight="1" spans="1:35">
      <c r="E489" s="4" t="s">
        <v>3</v>
      </c>
      <c r="F489" s="5"/>
      <c r="G489" s="5"/>
      <c r="H489" s="6"/>
      <c r="I489" s="7" t="s">
        <v>4</v>
      </c>
      <c r="J489" s="7"/>
      <c r="K489" s="7"/>
      <c r="L489" s="7"/>
      <c r="M489" s="8" t="s">
        <v>5</v>
      </c>
      <c r="N489" s="8"/>
      <c r="O489" s="8"/>
      <c r="P489" s="9" t="s">
        <v>6</v>
      </c>
      <c r="Q489" s="10" t="s">
        <v>7</v>
      </c>
      <c r="W489" s="4" t="s">
        <v>3</v>
      </c>
      <c r="X489" s="5"/>
      <c r="Y489" s="5"/>
      <c r="Z489" s="6"/>
      <c r="AA489" s="7" t="s">
        <v>4</v>
      </c>
      <c r="AB489" s="7"/>
      <c r="AC489" s="7"/>
      <c r="AD489" s="7"/>
      <c r="AE489" s="8" t="s">
        <v>5</v>
      </c>
      <c r="AF489" s="8"/>
      <c r="AG489" s="8"/>
      <c r="AH489" s="9" t="s">
        <v>6</v>
      </c>
      <c r="AI489" s="10" t="s">
        <v>7</v>
      </c>
    </row>
    <row r="490" s="1" customFormat="1" customHeight="1" spans="1:35">
      <c r="E490" s="12" t="s">
        <v>29</v>
      </c>
      <c r="F490" s="12" t="s">
        <v>13</v>
      </c>
      <c r="G490" s="13" t="s">
        <v>14</v>
      </c>
      <c r="H490" s="14" t="s">
        <v>3</v>
      </c>
      <c r="I490" s="12" t="s">
        <v>58</v>
      </c>
      <c r="J490" s="12" t="s">
        <v>16</v>
      </c>
      <c r="K490" s="12" t="s">
        <v>17</v>
      </c>
      <c r="L490" s="7" t="s">
        <v>18</v>
      </c>
      <c r="M490" s="12" t="s">
        <v>19</v>
      </c>
      <c r="N490" s="12" t="s">
        <v>20</v>
      </c>
      <c r="O490" s="8" t="s">
        <v>21</v>
      </c>
      <c r="P490" s="9" t="s">
        <v>22</v>
      </c>
      <c r="Q490" s="15"/>
      <c r="W490" s="12" t="s">
        <v>29</v>
      </c>
      <c r="X490" s="12" t="s">
        <v>13</v>
      </c>
      <c r="Y490" s="13" t="s">
        <v>14</v>
      </c>
      <c r="Z490" s="14" t="s">
        <v>3</v>
      </c>
      <c r="AA490" s="12" t="s">
        <v>58</v>
      </c>
      <c r="AB490" s="12" t="s">
        <v>16</v>
      </c>
      <c r="AC490" s="12" t="s">
        <v>17</v>
      </c>
      <c r="AD490" s="7" t="s">
        <v>18</v>
      </c>
      <c r="AE490" s="12" t="s">
        <v>19</v>
      </c>
      <c r="AF490" s="12" t="s">
        <v>20</v>
      </c>
      <c r="AG490" s="8" t="s">
        <v>21</v>
      </c>
      <c r="AH490" s="9" t="s">
        <v>22</v>
      </c>
      <c r="AI490" s="15"/>
    </row>
    <row r="491" s="1" customFormat="1" customHeight="1" spans="1:35">
      <c r="E491" s="12">
        <v>2249</v>
      </c>
      <c r="F491" s="12">
        <v>0.65</v>
      </c>
      <c r="G491" s="13">
        <v>1.21</v>
      </c>
      <c r="H491" s="14">
        <f t="shared" ref="H491:H499" si="252">E491*F491*G491</f>
        <v>1768.8385</v>
      </c>
      <c r="I491" s="12">
        <f t="shared" ref="I491:I499" si="253">3*1.115</f>
        <v>3.345</v>
      </c>
      <c r="J491" s="12">
        <v>518</v>
      </c>
      <c r="K491" s="12">
        <v>1.43</v>
      </c>
      <c r="L491" s="17">
        <f t="shared" ref="L491:L499" si="254">1+6*J491/(J491+2000)+K491</f>
        <v>3.66431294678316</v>
      </c>
      <c r="M491" s="12">
        <v>0.94</v>
      </c>
      <c r="N491" s="12">
        <v>2.05</v>
      </c>
      <c r="O491" s="8">
        <f t="shared" ref="O491:O499" si="255">1+M491*N491</f>
        <v>2.927</v>
      </c>
      <c r="P491" s="9">
        <v>1.325</v>
      </c>
      <c r="Q491" s="18">
        <f t="shared" ref="Q491:Q499" si="256">H491*I491*P491*O491*L491</f>
        <v>84084.406332674</v>
      </c>
      <c r="W491" s="12">
        <v>2536</v>
      </c>
      <c r="X491" s="12">
        <v>0.65</v>
      </c>
      <c r="Y491" s="13">
        <v>1.21</v>
      </c>
      <c r="Z491" s="14">
        <f t="shared" ref="Z491:Z499" si="257">W491*X491*Y491</f>
        <v>1994.564</v>
      </c>
      <c r="AA491" s="12">
        <f t="shared" ref="AA491:AA499" si="258">3*1.115</f>
        <v>3.345</v>
      </c>
      <c r="AB491" s="12">
        <v>526</v>
      </c>
      <c r="AC491" s="12">
        <v>2.33</v>
      </c>
      <c r="AD491" s="17">
        <f t="shared" ref="AD491:AD499" si="259">1+6*AB491/(AB491+2000)+AC491</f>
        <v>4.57940617577197</v>
      </c>
      <c r="AE491" s="12">
        <v>0.95</v>
      </c>
      <c r="AF491" s="12">
        <v>2.09</v>
      </c>
      <c r="AG491" s="8">
        <f t="shared" ref="AG491:AG499" si="260">1+AE491*AF491</f>
        <v>2.9855</v>
      </c>
      <c r="AH491" s="9">
        <v>1.325</v>
      </c>
      <c r="AI491" s="18">
        <f t="shared" ref="AI491:AI499" si="261">Z491*AA491*AH491*AG491*AD491</f>
        <v>120861.009542491</v>
      </c>
    </row>
    <row r="492" s="1" customFormat="1" customHeight="1" spans="1:35">
      <c r="E492" s="12">
        <v>2249</v>
      </c>
      <c r="F492" s="12">
        <v>0.65</v>
      </c>
      <c r="G492" s="13">
        <v>1.21</v>
      </c>
      <c r="H492" s="14">
        <f t="shared" si="252"/>
        <v>1768.8385</v>
      </c>
      <c r="I492" s="12">
        <f t="shared" si="253"/>
        <v>3.345</v>
      </c>
      <c r="J492" s="12">
        <v>518</v>
      </c>
      <c r="K492" s="12">
        <v>1.43</v>
      </c>
      <c r="L492" s="17">
        <f t="shared" si="254"/>
        <v>3.66431294678316</v>
      </c>
      <c r="M492" s="12">
        <v>0.94</v>
      </c>
      <c r="N492" s="12">
        <v>2.05</v>
      </c>
      <c r="O492" s="8">
        <f t="shared" si="255"/>
        <v>2.927</v>
      </c>
      <c r="P492" s="9">
        <v>1.325</v>
      </c>
      <c r="Q492" s="18">
        <f t="shared" si="256"/>
        <v>84084.406332674</v>
      </c>
      <c r="W492" s="12">
        <v>2536</v>
      </c>
      <c r="X492" s="12">
        <v>0.65</v>
      </c>
      <c r="Y492" s="13">
        <v>1.21</v>
      </c>
      <c r="Z492" s="14">
        <f t="shared" si="257"/>
        <v>1994.564</v>
      </c>
      <c r="AA492" s="12">
        <f t="shared" si="258"/>
        <v>3.345</v>
      </c>
      <c r="AB492" s="12">
        <v>526</v>
      </c>
      <c r="AC492" s="12">
        <v>2.33</v>
      </c>
      <c r="AD492" s="17">
        <f t="shared" si="259"/>
        <v>4.57940617577197</v>
      </c>
      <c r="AE492" s="12">
        <v>0.95</v>
      </c>
      <c r="AF492" s="12">
        <v>2.09</v>
      </c>
      <c r="AG492" s="8">
        <f t="shared" si="260"/>
        <v>2.9855</v>
      </c>
      <c r="AH492" s="9">
        <v>1.325</v>
      </c>
      <c r="AI492" s="18">
        <f t="shared" si="261"/>
        <v>120861.009542491</v>
      </c>
    </row>
    <row r="493" s="1" customFormat="1" customHeight="1" spans="1:35">
      <c r="E493" s="12">
        <v>2249</v>
      </c>
      <c r="F493" s="12">
        <v>0.65</v>
      </c>
      <c r="G493" s="13">
        <v>1.21</v>
      </c>
      <c r="H493" s="14">
        <f t="shared" si="252"/>
        <v>1768.8385</v>
      </c>
      <c r="I493" s="12">
        <f t="shared" si="253"/>
        <v>3.345</v>
      </c>
      <c r="J493" s="12">
        <v>518</v>
      </c>
      <c r="K493" s="12">
        <v>1.43</v>
      </c>
      <c r="L493" s="17">
        <f t="shared" si="254"/>
        <v>3.66431294678316</v>
      </c>
      <c r="M493" s="12">
        <v>0.94</v>
      </c>
      <c r="N493" s="12">
        <v>2.05</v>
      </c>
      <c r="O493" s="8">
        <f t="shared" si="255"/>
        <v>2.927</v>
      </c>
      <c r="P493" s="9">
        <v>1.325</v>
      </c>
      <c r="Q493" s="18">
        <f t="shared" si="256"/>
        <v>84084.406332674</v>
      </c>
      <c r="W493" s="12">
        <v>2536</v>
      </c>
      <c r="X493" s="12">
        <v>0.65</v>
      </c>
      <c r="Y493" s="13">
        <v>1.21</v>
      </c>
      <c r="Z493" s="14">
        <f t="shared" si="257"/>
        <v>1994.564</v>
      </c>
      <c r="AA493" s="12">
        <f t="shared" si="258"/>
        <v>3.345</v>
      </c>
      <c r="AB493" s="12">
        <v>526</v>
      </c>
      <c r="AC493" s="12">
        <v>2.33</v>
      </c>
      <c r="AD493" s="17">
        <f t="shared" si="259"/>
        <v>4.57940617577197</v>
      </c>
      <c r="AE493" s="12">
        <v>0.95</v>
      </c>
      <c r="AF493" s="12">
        <v>2.09</v>
      </c>
      <c r="AG493" s="8">
        <f t="shared" si="260"/>
        <v>2.9855</v>
      </c>
      <c r="AH493" s="9">
        <v>1.325</v>
      </c>
      <c r="AI493" s="18">
        <f t="shared" si="261"/>
        <v>120861.009542491</v>
      </c>
    </row>
    <row r="494" s="1" customFormat="1" customHeight="1" spans="1:35">
      <c r="E494" s="12">
        <v>2249</v>
      </c>
      <c r="F494" s="12">
        <v>0.65</v>
      </c>
      <c r="G494" s="13">
        <v>1.21</v>
      </c>
      <c r="H494" s="14">
        <f t="shared" si="252"/>
        <v>1768.8385</v>
      </c>
      <c r="I494" s="12">
        <f t="shared" si="253"/>
        <v>3.345</v>
      </c>
      <c r="J494" s="12">
        <v>518</v>
      </c>
      <c r="K494" s="12">
        <v>1.43</v>
      </c>
      <c r="L494" s="17">
        <f t="shared" si="254"/>
        <v>3.66431294678316</v>
      </c>
      <c r="M494" s="12">
        <v>0.94</v>
      </c>
      <c r="N494" s="12">
        <v>2.05</v>
      </c>
      <c r="O494" s="8">
        <f t="shared" si="255"/>
        <v>2.927</v>
      </c>
      <c r="P494" s="9">
        <v>1.325</v>
      </c>
      <c r="Q494" s="18">
        <f t="shared" si="256"/>
        <v>84084.406332674</v>
      </c>
      <c r="W494" s="12">
        <v>2536</v>
      </c>
      <c r="X494" s="12">
        <v>0.65</v>
      </c>
      <c r="Y494" s="13">
        <v>1.21</v>
      </c>
      <c r="Z494" s="14">
        <f t="shared" si="257"/>
        <v>1994.564</v>
      </c>
      <c r="AA494" s="12">
        <f t="shared" si="258"/>
        <v>3.345</v>
      </c>
      <c r="AB494" s="12">
        <v>526</v>
      </c>
      <c r="AC494" s="12">
        <v>2.33</v>
      </c>
      <c r="AD494" s="17">
        <f t="shared" si="259"/>
        <v>4.57940617577197</v>
      </c>
      <c r="AE494" s="12">
        <v>0.95</v>
      </c>
      <c r="AF494" s="12">
        <v>2.09</v>
      </c>
      <c r="AG494" s="8">
        <f t="shared" si="260"/>
        <v>2.9855</v>
      </c>
      <c r="AH494" s="9">
        <v>1.325</v>
      </c>
      <c r="AI494" s="18">
        <f t="shared" si="261"/>
        <v>120861.009542491</v>
      </c>
    </row>
    <row r="495" s="1" customFormat="1" customHeight="1" spans="1:35">
      <c r="E495" s="12">
        <v>2249</v>
      </c>
      <c r="F495" s="12">
        <v>0.65</v>
      </c>
      <c r="G495" s="13">
        <v>1.21</v>
      </c>
      <c r="H495" s="14">
        <f t="shared" si="252"/>
        <v>1768.8385</v>
      </c>
      <c r="I495" s="12">
        <f t="shared" si="253"/>
        <v>3.345</v>
      </c>
      <c r="J495" s="12">
        <v>518</v>
      </c>
      <c r="K495" s="12">
        <v>1.43</v>
      </c>
      <c r="L495" s="17">
        <f t="shared" si="254"/>
        <v>3.66431294678316</v>
      </c>
      <c r="M495" s="12">
        <v>0.94</v>
      </c>
      <c r="N495" s="12">
        <v>2.05</v>
      </c>
      <c r="O495" s="8">
        <f t="shared" si="255"/>
        <v>2.927</v>
      </c>
      <c r="P495" s="9">
        <v>1.325</v>
      </c>
      <c r="Q495" s="18">
        <f t="shared" si="256"/>
        <v>84084.406332674</v>
      </c>
      <c r="W495" s="12">
        <v>2536</v>
      </c>
      <c r="X495" s="12">
        <v>0.65</v>
      </c>
      <c r="Y495" s="13">
        <v>1.21</v>
      </c>
      <c r="Z495" s="14">
        <f t="shared" si="257"/>
        <v>1994.564</v>
      </c>
      <c r="AA495" s="12">
        <f t="shared" si="258"/>
        <v>3.345</v>
      </c>
      <c r="AB495" s="12">
        <v>526</v>
      </c>
      <c r="AC495" s="12">
        <v>2.33</v>
      </c>
      <c r="AD495" s="17">
        <f t="shared" si="259"/>
        <v>4.57940617577197</v>
      </c>
      <c r="AE495" s="12">
        <v>0.95</v>
      </c>
      <c r="AF495" s="12">
        <v>2.09</v>
      </c>
      <c r="AG495" s="8">
        <f t="shared" si="260"/>
        <v>2.9855</v>
      </c>
      <c r="AH495" s="9">
        <v>1.325</v>
      </c>
      <c r="AI495" s="18">
        <f t="shared" si="261"/>
        <v>120861.009542491</v>
      </c>
    </row>
    <row r="496" s="1" customFormat="1" customHeight="1" spans="1:35">
      <c r="E496" s="12">
        <v>2249</v>
      </c>
      <c r="F496" s="12">
        <v>0.65</v>
      </c>
      <c r="G496" s="13">
        <v>1.21</v>
      </c>
      <c r="H496" s="14">
        <f t="shared" si="252"/>
        <v>1768.8385</v>
      </c>
      <c r="I496" s="12">
        <f t="shared" si="253"/>
        <v>3.345</v>
      </c>
      <c r="J496" s="12">
        <v>518</v>
      </c>
      <c r="K496" s="12">
        <v>1.43</v>
      </c>
      <c r="L496" s="17">
        <f t="shared" si="254"/>
        <v>3.66431294678316</v>
      </c>
      <c r="M496" s="12">
        <v>0.94</v>
      </c>
      <c r="N496" s="12">
        <v>2.05</v>
      </c>
      <c r="O496" s="8">
        <f t="shared" si="255"/>
        <v>2.927</v>
      </c>
      <c r="P496" s="9">
        <v>1.325</v>
      </c>
      <c r="Q496" s="18">
        <f t="shared" si="256"/>
        <v>84084.406332674</v>
      </c>
      <c r="W496" s="12">
        <v>2536</v>
      </c>
      <c r="X496" s="12">
        <v>0.65</v>
      </c>
      <c r="Y496" s="13">
        <v>1.21</v>
      </c>
      <c r="Z496" s="14">
        <f t="shared" si="257"/>
        <v>1994.564</v>
      </c>
      <c r="AA496" s="12">
        <f t="shared" si="258"/>
        <v>3.345</v>
      </c>
      <c r="AB496" s="12">
        <v>526</v>
      </c>
      <c r="AC496" s="12">
        <v>2.33</v>
      </c>
      <c r="AD496" s="17">
        <f t="shared" si="259"/>
        <v>4.57940617577197</v>
      </c>
      <c r="AE496" s="12">
        <v>0.95</v>
      </c>
      <c r="AF496" s="12">
        <v>2.09</v>
      </c>
      <c r="AG496" s="8">
        <f t="shared" si="260"/>
        <v>2.9855</v>
      </c>
      <c r="AH496" s="9">
        <v>1.325</v>
      </c>
      <c r="AI496" s="18">
        <f t="shared" si="261"/>
        <v>120861.009542491</v>
      </c>
    </row>
    <row r="497" s="1" customFormat="1" customHeight="1" spans="1:35">
      <c r="E497" s="12">
        <v>2249</v>
      </c>
      <c r="F497" s="12">
        <v>0.65</v>
      </c>
      <c r="G497" s="13">
        <v>1.21</v>
      </c>
      <c r="H497" s="14">
        <f t="shared" si="252"/>
        <v>1768.8385</v>
      </c>
      <c r="I497" s="12">
        <f t="shared" si="253"/>
        <v>3.345</v>
      </c>
      <c r="J497" s="12">
        <v>518</v>
      </c>
      <c r="K497" s="12">
        <v>1.43</v>
      </c>
      <c r="L497" s="17">
        <f t="shared" si="254"/>
        <v>3.66431294678316</v>
      </c>
      <c r="M497" s="12">
        <v>0.94</v>
      </c>
      <c r="N497" s="12">
        <v>2.05</v>
      </c>
      <c r="O497" s="8">
        <f t="shared" si="255"/>
        <v>2.927</v>
      </c>
      <c r="P497" s="9">
        <v>1.325</v>
      </c>
      <c r="Q497" s="18">
        <f t="shared" si="256"/>
        <v>84084.406332674</v>
      </c>
      <c r="W497" s="12">
        <v>2536</v>
      </c>
      <c r="X497" s="12">
        <v>0.65</v>
      </c>
      <c r="Y497" s="13">
        <v>1.21</v>
      </c>
      <c r="Z497" s="14">
        <f t="shared" si="257"/>
        <v>1994.564</v>
      </c>
      <c r="AA497" s="12">
        <f t="shared" si="258"/>
        <v>3.345</v>
      </c>
      <c r="AB497" s="12">
        <v>526</v>
      </c>
      <c r="AC497" s="12">
        <v>2.33</v>
      </c>
      <c r="AD497" s="17">
        <f t="shared" si="259"/>
        <v>4.57940617577197</v>
      </c>
      <c r="AE497" s="12">
        <v>0.95</v>
      </c>
      <c r="AF497" s="12">
        <v>2.09</v>
      </c>
      <c r="AG497" s="8">
        <f t="shared" si="260"/>
        <v>2.9855</v>
      </c>
      <c r="AH497" s="9">
        <v>1.325</v>
      </c>
      <c r="AI497" s="18">
        <f t="shared" si="261"/>
        <v>120861.009542491</v>
      </c>
    </row>
    <row r="498" s="1" customFormat="1" customHeight="1" spans="1:35">
      <c r="E498" s="12">
        <v>2249</v>
      </c>
      <c r="F498" s="12">
        <v>0.65</v>
      </c>
      <c r="G498" s="13">
        <v>1.21</v>
      </c>
      <c r="H498" s="14">
        <f t="shared" si="252"/>
        <v>1768.8385</v>
      </c>
      <c r="I498" s="12">
        <f t="shared" si="253"/>
        <v>3.345</v>
      </c>
      <c r="J498" s="12">
        <v>518</v>
      </c>
      <c r="K498" s="12">
        <v>1.43</v>
      </c>
      <c r="L498" s="17">
        <f t="shared" si="254"/>
        <v>3.66431294678316</v>
      </c>
      <c r="M498" s="12">
        <v>0.94</v>
      </c>
      <c r="N498" s="12">
        <v>2.05</v>
      </c>
      <c r="O498" s="8">
        <f t="shared" si="255"/>
        <v>2.927</v>
      </c>
      <c r="P498" s="9">
        <v>1.325</v>
      </c>
      <c r="Q498" s="18">
        <f t="shared" si="256"/>
        <v>84084.406332674</v>
      </c>
      <c r="W498" s="12">
        <v>2536</v>
      </c>
      <c r="X498" s="12">
        <v>0.65</v>
      </c>
      <c r="Y498" s="13">
        <v>1.21</v>
      </c>
      <c r="Z498" s="14">
        <f t="shared" si="257"/>
        <v>1994.564</v>
      </c>
      <c r="AA498" s="12">
        <f t="shared" si="258"/>
        <v>3.345</v>
      </c>
      <c r="AB498" s="12">
        <v>526</v>
      </c>
      <c r="AC498" s="12">
        <v>2.33</v>
      </c>
      <c r="AD498" s="17">
        <f t="shared" si="259"/>
        <v>4.57940617577197</v>
      </c>
      <c r="AE498" s="12">
        <v>0.95</v>
      </c>
      <c r="AF498" s="12">
        <v>2.09</v>
      </c>
      <c r="AG498" s="8">
        <f t="shared" si="260"/>
        <v>2.9855</v>
      </c>
      <c r="AH498" s="9">
        <v>1.325</v>
      </c>
      <c r="AI498" s="18">
        <f t="shared" si="261"/>
        <v>120861.009542491</v>
      </c>
    </row>
    <row r="499" s="1" customFormat="1" customHeight="1" spans="1:35">
      <c r="E499" s="12">
        <v>2249</v>
      </c>
      <c r="F499" s="12">
        <v>0.65</v>
      </c>
      <c r="G499" s="13">
        <v>1.21</v>
      </c>
      <c r="H499" s="14">
        <f t="shared" si="252"/>
        <v>1768.8385</v>
      </c>
      <c r="I499" s="12">
        <f t="shared" si="253"/>
        <v>3.345</v>
      </c>
      <c r="J499" s="12">
        <v>518</v>
      </c>
      <c r="K499" s="12">
        <v>1.43</v>
      </c>
      <c r="L499" s="17">
        <f t="shared" si="254"/>
        <v>3.66431294678316</v>
      </c>
      <c r="M499" s="12">
        <v>0.94</v>
      </c>
      <c r="N499" s="12">
        <v>2.05</v>
      </c>
      <c r="O499" s="8">
        <f t="shared" si="255"/>
        <v>2.927</v>
      </c>
      <c r="P499" s="9">
        <v>1.325</v>
      </c>
      <c r="Q499" s="18">
        <f t="shared" si="256"/>
        <v>84084.406332674</v>
      </c>
      <c r="W499" s="12">
        <v>2536</v>
      </c>
      <c r="X499" s="12">
        <v>0.65</v>
      </c>
      <c r="Y499" s="13">
        <v>1.21</v>
      </c>
      <c r="Z499" s="14">
        <f t="shared" si="257"/>
        <v>1994.564</v>
      </c>
      <c r="AA499" s="12">
        <f t="shared" si="258"/>
        <v>3.345</v>
      </c>
      <c r="AB499" s="12">
        <v>526</v>
      </c>
      <c r="AC499" s="12">
        <v>2.33</v>
      </c>
      <c r="AD499" s="17">
        <f t="shared" si="259"/>
        <v>4.57940617577197</v>
      </c>
      <c r="AE499" s="12">
        <v>0.95</v>
      </c>
      <c r="AF499" s="12">
        <v>2.09</v>
      </c>
      <c r="AG499" s="8">
        <f t="shared" si="260"/>
        <v>2.9855</v>
      </c>
      <c r="AH499" s="9">
        <v>1.325</v>
      </c>
      <c r="AI499" s="18">
        <f t="shared" si="261"/>
        <v>120861.009542491</v>
      </c>
    </row>
    <row r="500" s="1" customFormat="1" customHeight="1" spans="1:35">
      <c r="E500" s="23" t="s">
        <v>28</v>
      </c>
      <c r="F500" s="24"/>
      <c r="G500" s="24"/>
      <c r="H500" s="24"/>
      <c r="I500" s="24"/>
      <c r="J500" s="24"/>
      <c r="K500" s="24"/>
      <c r="L500" s="25">
        <f>SUM(Q491:Q499)</f>
        <v>756759.656994066</v>
      </c>
      <c r="M500" s="25"/>
      <c r="N500" s="25"/>
      <c r="O500" s="25"/>
      <c r="P500" s="25"/>
      <c r="Q500" s="25"/>
      <c r="W500" s="23" t="s">
        <v>28</v>
      </c>
      <c r="X500" s="24"/>
      <c r="Y500" s="24"/>
      <c r="Z500" s="24"/>
      <c r="AA500" s="24"/>
      <c r="AB500" s="24"/>
      <c r="AC500" s="24"/>
      <c r="AD500" s="25">
        <f>SUM(AI491:AI499)</f>
        <v>1087749.08588242</v>
      </c>
      <c r="AE500" s="25"/>
      <c r="AF500" s="25"/>
      <c r="AG500" s="25"/>
      <c r="AH500" s="25"/>
      <c r="AI500" s="25"/>
    </row>
    <row r="501" s="1" customFormat="1" customHeight="1" spans="1:35">
      <c r="E501" s="24"/>
      <c r="F501" s="24"/>
      <c r="G501" s="24"/>
      <c r="H501" s="24"/>
      <c r="I501" s="24"/>
      <c r="J501" s="24"/>
      <c r="K501" s="24"/>
      <c r="L501" s="25"/>
      <c r="M501" s="25"/>
      <c r="N501" s="25"/>
      <c r="O501" s="25"/>
      <c r="P501" s="25"/>
      <c r="Q501" s="25"/>
      <c r="W501" s="24"/>
      <c r="X501" s="24"/>
      <c r="Y501" s="24"/>
      <c r="Z501" s="24"/>
      <c r="AA501" s="24"/>
      <c r="AB501" s="24"/>
      <c r="AC501" s="24"/>
      <c r="AD501" s="25"/>
      <c r="AE501" s="25"/>
      <c r="AF501" s="25"/>
      <c r="AG501" s="25"/>
      <c r="AH501" s="25"/>
      <c r="AI501" s="25"/>
    </row>
    <row r="502" s="1" customFormat="1" customHeight="1" spans="1:35">
      <c r="A502" s="26" t="s">
        <v>30</v>
      </c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8"/>
      <c r="Q502" s="29"/>
      <c r="S502" s="26" t="s">
        <v>30</v>
      </c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8"/>
      <c r="AI502" s="29"/>
    </row>
    <row r="503" s="1" customFormat="1" customHeight="1" spans="1:35">
      <c r="A503" s="30" t="s">
        <v>3</v>
      </c>
      <c r="B503" s="31"/>
      <c r="C503" s="31"/>
      <c r="D503" s="31"/>
      <c r="E503" s="32"/>
      <c r="F503" s="33" t="s">
        <v>31</v>
      </c>
      <c r="G503" s="34"/>
      <c r="H503" s="34"/>
      <c r="I503" s="35"/>
      <c r="J503" s="36" t="s">
        <v>4</v>
      </c>
      <c r="K503" s="37"/>
      <c r="L503" s="38"/>
      <c r="M503" s="39"/>
      <c r="N503" s="40" t="s">
        <v>32</v>
      </c>
      <c r="O503" s="41"/>
      <c r="P503" s="42" t="s">
        <v>7</v>
      </c>
      <c r="Q503" s="43" t="s">
        <v>33</v>
      </c>
      <c r="S503" s="30" t="s">
        <v>3</v>
      </c>
      <c r="T503" s="31"/>
      <c r="U503" s="31"/>
      <c r="V503" s="31"/>
      <c r="W503" s="32"/>
      <c r="X503" s="33" t="s">
        <v>31</v>
      </c>
      <c r="Y503" s="34"/>
      <c r="Z503" s="34"/>
      <c r="AA503" s="35"/>
      <c r="AB503" s="36" t="s">
        <v>4</v>
      </c>
      <c r="AC503" s="37"/>
      <c r="AD503" s="38"/>
      <c r="AE503" s="39"/>
      <c r="AF503" s="40" t="s">
        <v>32</v>
      </c>
      <c r="AG503" s="41"/>
      <c r="AH503" s="42" t="s">
        <v>7</v>
      </c>
      <c r="AI503" s="43" t="s">
        <v>33</v>
      </c>
    </row>
    <row r="504" s="1" customFormat="1" customHeight="1" spans="1:35">
      <c r="A504" s="44" t="s">
        <v>34</v>
      </c>
      <c r="B504" s="14" t="s">
        <v>35</v>
      </c>
      <c r="C504" s="14" t="s">
        <v>36</v>
      </c>
      <c r="D504" s="14" t="s">
        <v>37</v>
      </c>
      <c r="E504" s="45" t="s">
        <v>3</v>
      </c>
      <c r="F504" s="46" t="s">
        <v>38</v>
      </c>
      <c r="G504" s="8" t="s">
        <v>20</v>
      </c>
      <c r="H504" s="8" t="s">
        <v>19</v>
      </c>
      <c r="I504" s="47" t="s">
        <v>21</v>
      </c>
      <c r="J504" s="48" t="s">
        <v>39</v>
      </c>
      <c r="K504" s="7" t="s">
        <v>16</v>
      </c>
      <c r="L504" s="49" t="s">
        <v>17</v>
      </c>
      <c r="M504" s="50" t="s">
        <v>18</v>
      </c>
      <c r="N504" s="51" t="s">
        <v>40</v>
      </c>
      <c r="O504" s="52" t="s">
        <v>41</v>
      </c>
      <c r="P504" s="42"/>
      <c r="Q504" s="43"/>
      <c r="S504" s="44" t="s">
        <v>34</v>
      </c>
      <c r="T504" s="14" t="s">
        <v>35</v>
      </c>
      <c r="U504" s="14" t="s">
        <v>36</v>
      </c>
      <c r="V504" s="14" t="s">
        <v>37</v>
      </c>
      <c r="W504" s="45" t="s">
        <v>3</v>
      </c>
      <c r="X504" s="46" t="s">
        <v>38</v>
      </c>
      <c r="Y504" s="8" t="s">
        <v>20</v>
      </c>
      <c r="Z504" s="8" t="s">
        <v>19</v>
      </c>
      <c r="AA504" s="47" t="s">
        <v>21</v>
      </c>
      <c r="AB504" s="48" t="s">
        <v>39</v>
      </c>
      <c r="AC504" s="7" t="s">
        <v>16</v>
      </c>
      <c r="AD504" s="49" t="s">
        <v>17</v>
      </c>
      <c r="AE504" s="50" t="s">
        <v>18</v>
      </c>
      <c r="AF504" s="51" t="s">
        <v>40</v>
      </c>
      <c r="AG504" s="52" t="s">
        <v>41</v>
      </c>
      <c r="AH504" s="42"/>
      <c r="AI504" s="43"/>
    </row>
    <row r="505" s="1" customFormat="1" customHeight="1" spans="1:35">
      <c r="A505" s="53">
        <v>2535</v>
      </c>
      <c r="B505" s="14">
        <v>1.704</v>
      </c>
      <c r="C505" s="12">
        <v>1.75</v>
      </c>
      <c r="D505" s="12">
        <v>0</v>
      </c>
      <c r="E505" s="45">
        <f t="shared" ref="E505:E527" si="262">A505*B505*C505+D505</f>
        <v>7559.37</v>
      </c>
      <c r="F505" s="54">
        <v>1.36</v>
      </c>
      <c r="G505" s="12">
        <v>1.68</v>
      </c>
      <c r="H505" s="12">
        <v>0.79</v>
      </c>
      <c r="I505" s="47">
        <f t="shared" ref="I505:I527" si="263">G505*H505+1</f>
        <v>2.3272</v>
      </c>
      <c r="J505" s="55">
        <v>1.5</v>
      </c>
      <c r="K505" s="12">
        <v>370</v>
      </c>
      <c r="L505" s="12">
        <v>0</v>
      </c>
      <c r="M505" s="50">
        <f t="shared" ref="M505:M527" si="264">1+2.78*K505/(K505+1400)+L505</f>
        <v>1.58112994350282</v>
      </c>
      <c r="N505" s="54">
        <v>1.125</v>
      </c>
      <c r="O505" s="52">
        <v>0.5</v>
      </c>
      <c r="P505" s="56">
        <f t="shared" ref="P505:P527" si="265">E505*F505*I505*J505*(M505)*N505*O505</f>
        <v>31918.2865008879</v>
      </c>
      <c r="Q505" s="57"/>
      <c r="S505" s="53">
        <v>2535</v>
      </c>
      <c r="T505" s="14">
        <v>1.704</v>
      </c>
      <c r="U505" s="12">
        <v>1.75</v>
      </c>
      <c r="V505" s="12">
        <v>0</v>
      </c>
      <c r="W505" s="45">
        <f t="shared" ref="W505:W527" si="266">S505*T505*U505+V505</f>
        <v>7559.37</v>
      </c>
      <c r="X505" s="54">
        <v>1.36</v>
      </c>
      <c r="Y505" s="12">
        <v>1.68</v>
      </c>
      <c r="Z505" s="12">
        <v>0.79</v>
      </c>
      <c r="AA505" s="47">
        <f t="shared" ref="AA505:AA527" si="267">Y505*Z505+1</f>
        <v>2.3272</v>
      </c>
      <c r="AB505" s="55">
        <v>1.5</v>
      </c>
      <c r="AC505" s="12">
        <v>370</v>
      </c>
      <c r="AD505" s="12">
        <v>0</v>
      </c>
      <c r="AE505" s="50">
        <f t="shared" ref="AE505:AE527" si="268">1+2.78*AC505/(AC505+1400)+AD505</f>
        <v>1.58112994350282</v>
      </c>
      <c r="AF505" s="54">
        <v>1.125</v>
      </c>
      <c r="AG505" s="52">
        <v>0.5</v>
      </c>
      <c r="AH505" s="56">
        <f t="shared" ref="AH505:AH527" si="269">W505*X505*AA505*AB505*(AE505)*AF505*AG505</f>
        <v>31918.2865008879</v>
      </c>
      <c r="AI505" s="57"/>
    </row>
    <row r="506" s="1" customFormat="1" customHeight="1" spans="1:35">
      <c r="A506" s="53">
        <v>2535</v>
      </c>
      <c r="B506" s="14">
        <v>1.704</v>
      </c>
      <c r="C506" s="12">
        <v>1.75</v>
      </c>
      <c r="D506" s="12">
        <v>0</v>
      </c>
      <c r="E506" s="45">
        <f t="shared" si="262"/>
        <v>7559.37</v>
      </c>
      <c r="F506" s="54">
        <v>1.36</v>
      </c>
      <c r="G506" s="12">
        <v>1.68</v>
      </c>
      <c r="H506" s="12">
        <v>0.79</v>
      </c>
      <c r="I506" s="47">
        <f t="shared" si="263"/>
        <v>2.3272</v>
      </c>
      <c r="J506" s="55">
        <v>1</v>
      </c>
      <c r="K506" s="12">
        <v>0</v>
      </c>
      <c r="L506" s="12">
        <v>0</v>
      </c>
      <c r="M506" s="50">
        <f t="shared" si="264"/>
        <v>1</v>
      </c>
      <c r="N506" s="54">
        <v>1.125</v>
      </c>
      <c r="O506" s="52">
        <v>0.5</v>
      </c>
      <c r="P506" s="56">
        <f t="shared" si="265"/>
        <v>13458.00688596</v>
      </c>
      <c r="Q506" s="58"/>
      <c r="S506" s="53">
        <v>2535</v>
      </c>
      <c r="T506" s="14">
        <v>1.704</v>
      </c>
      <c r="U506" s="12">
        <v>1.75</v>
      </c>
      <c r="V506" s="12">
        <v>0</v>
      </c>
      <c r="W506" s="45">
        <f t="shared" si="266"/>
        <v>7559.37</v>
      </c>
      <c r="X506" s="54">
        <v>1.36</v>
      </c>
      <c r="Y506" s="12">
        <v>1.68</v>
      </c>
      <c r="Z506" s="12">
        <v>0.79</v>
      </c>
      <c r="AA506" s="47">
        <f t="shared" si="267"/>
        <v>2.3272</v>
      </c>
      <c r="AB506" s="55">
        <v>1</v>
      </c>
      <c r="AC506" s="12">
        <v>0</v>
      </c>
      <c r="AD506" s="12">
        <v>0</v>
      </c>
      <c r="AE506" s="50">
        <f t="shared" si="268"/>
        <v>1</v>
      </c>
      <c r="AF506" s="54">
        <v>1.125</v>
      </c>
      <c r="AG506" s="52">
        <v>0.5</v>
      </c>
      <c r="AH506" s="56">
        <f t="shared" si="269"/>
        <v>13458.00688596</v>
      </c>
      <c r="AI506" s="58"/>
    </row>
    <row r="507" s="1" customFormat="1" customHeight="1" spans="1:35">
      <c r="A507" s="53">
        <v>2535</v>
      </c>
      <c r="B507" s="14">
        <v>1.704</v>
      </c>
      <c r="C507" s="12">
        <v>1.75</v>
      </c>
      <c r="D507" s="12">
        <v>0</v>
      </c>
      <c r="E507" s="45">
        <f t="shared" si="262"/>
        <v>7559.37</v>
      </c>
      <c r="F507" s="54">
        <v>1.36</v>
      </c>
      <c r="G507" s="12">
        <v>1.68</v>
      </c>
      <c r="H507" s="12">
        <v>0.79</v>
      </c>
      <c r="I507" s="47">
        <f t="shared" si="263"/>
        <v>2.3272</v>
      </c>
      <c r="J507" s="55">
        <v>1.5</v>
      </c>
      <c r="K507" s="12">
        <v>370</v>
      </c>
      <c r="L507" s="12">
        <v>0</v>
      </c>
      <c r="M507" s="50">
        <f t="shared" si="264"/>
        <v>1.58112994350282</v>
      </c>
      <c r="N507" s="54">
        <v>1.125</v>
      </c>
      <c r="O507" s="52">
        <v>0.5</v>
      </c>
      <c r="P507" s="56">
        <f t="shared" si="265"/>
        <v>31918.2865008879</v>
      </c>
      <c r="Q507" s="58"/>
      <c r="S507" s="53">
        <v>2535</v>
      </c>
      <c r="T507" s="14">
        <v>1.704</v>
      </c>
      <c r="U507" s="12">
        <v>1.75</v>
      </c>
      <c r="V507" s="12">
        <v>0</v>
      </c>
      <c r="W507" s="45">
        <f t="shared" si="266"/>
        <v>7559.37</v>
      </c>
      <c r="X507" s="54">
        <v>1.36</v>
      </c>
      <c r="Y507" s="12">
        <v>1.68</v>
      </c>
      <c r="Z507" s="12">
        <v>0.79</v>
      </c>
      <c r="AA507" s="47">
        <f t="shared" si="267"/>
        <v>2.3272</v>
      </c>
      <c r="AB507" s="55">
        <v>1.5</v>
      </c>
      <c r="AC507" s="12">
        <v>370</v>
      </c>
      <c r="AD507" s="12">
        <v>0</v>
      </c>
      <c r="AE507" s="50">
        <f t="shared" si="268"/>
        <v>1.58112994350282</v>
      </c>
      <c r="AF507" s="54">
        <v>1.125</v>
      </c>
      <c r="AG507" s="52">
        <v>0.5</v>
      </c>
      <c r="AH507" s="56">
        <f t="shared" si="269"/>
        <v>31918.2865008879</v>
      </c>
      <c r="AI507" s="58"/>
    </row>
    <row r="508" s="1" customFormat="1" customHeight="1" spans="1:35">
      <c r="A508" s="53">
        <v>2535</v>
      </c>
      <c r="B508" s="14">
        <v>1.704</v>
      </c>
      <c r="C508" s="12">
        <v>1.75</v>
      </c>
      <c r="D508" s="12">
        <v>0</v>
      </c>
      <c r="E508" s="45">
        <f t="shared" si="262"/>
        <v>7559.37</v>
      </c>
      <c r="F508" s="54">
        <v>1.36</v>
      </c>
      <c r="G508" s="12">
        <v>1.68</v>
      </c>
      <c r="H508" s="12">
        <v>0.79</v>
      </c>
      <c r="I508" s="47">
        <f t="shared" si="263"/>
        <v>2.3272</v>
      </c>
      <c r="J508" s="55">
        <v>1</v>
      </c>
      <c r="K508" s="12">
        <v>0</v>
      </c>
      <c r="L508" s="12">
        <v>0</v>
      </c>
      <c r="M508" s="50">
        <f t="shared" si="264"/>
        <v>1</v>
      </c>
      <c r="N508" s="54">
        <v>1.125</v>
      </c>
      <c r="O508" s="52">
        <v>0.5</v>
      </c>
      <c r="P508" s="56">
        <f t="shared" si="265"/>
        <v>13458.00688596</v>
      </c>
      <c r="Q508" s="58"/>
      <c r="S508" s="53">
        <v>2535</v>
      </c>
      <c r="T508" s="14">
        <v>1.704</v>
      </c>
      <c r="U508" s="12">
        <v>1.75</v>
      </c>
      <c r="V508" s="12">
        <v>0</v>
      </c>
      <c r="W508" s="45">
        <f t="shared" si="266"/>
        <v>7559.37</v>
      </c>
      <c r="X508" s="54">
        <v>1.36</v>
      </c>
      <c r="Y508" s="12">
        <v>1.68</v>
      </c>
      <c r="Z508" s="12">
        <v>0.79</v>
      </c>
      <c r="AA508" s="47">
        <f t="shared" si="267"/>
        <v>2.3272</v>
      </c>
      <c r="AB508" s="55">
        <v>1</v>
      </c>
      <c r="AC508" s="12">
        <v>0</v>
      </c>
      <c r="AD508" s="12">
        <v>0</v>
      </c>
      <c r="AE508" s="50">
        <f t="shared" si="268"/>
        <v>1</v>
      </c>
      <c r="AF508" s="54">
        <v>1.125</v>
      </c>
      <c r="AG508" s="52">
        <v>0.5</v>
      </c>
      <c r="AH508" s="56">
        <f t="shared" si="269"/>
        <v>13458.00688596</v>
      </c>
      <c r="AI508" s="58"/>
    </row>
    <row r="509" s="1" customFormat="1" customHeight="1" spans="1:35">
      <c r="A509" s="53">
        <v>2535</v>
      </c>
      <c r="B509" s="14">
        <v>1.704</v>
      </c>
      <c r="C509" s="12">
        <v>1.75</v>
      </c>
      <c r="D509" s="12">
        <v>0</v>
      </c>
      <c r="E509" s="45">
        <f t="shared" si="262"/>
        <v>7559.37</v>
      </c>
      <c r="F509" s="54">
        <v>1.36</v>
      </c>
      <c r="G509" s="12">
        <v>1.68</v>
      </c>
      <c r="H509" s="12">
        <v>0.79</v>
      </c>
      <c r="I509" s="47">
        <f t="shared" si="263"/>
        <v>2.3272</v>
      </c>
      <c r="J509" s="55">
        <v>1.5</v>
      </c>
      <c r="K509" s="12">
        <v>370</v>
      </c>
      <c r="L509" s="12">
        <v>0</v>
      </c>
      <c r="M509" s="50">
        <f t="shared" si="264"/>
        <v>1.58112994350282</v>
      </c>
      <c r="N509" s="54">
        <v>1.125</v>
      </c>
      <c r="O509" s="52">
        <v>0.5</v>
      </c>
      <c r="P509" s="56">
        <f t="shared" si="265"/>
        <v>31918.2865008879</v>
      </c>
      <c r="Q509" s="58"/>
      <c r="S509" s="53">
        <v>2535</v>
      </c>
      <c r="T509" s="14">
        <v>1.704</v>
      </c>
      <c r="U509" s="12">
        <v>1.75</v>
      </c>
      <c r="V509" s="12">
        <v>0</v>
      </c>
      <c r="W509" s="45">
        <f t="shared" si="266"/>
        <v>7559.37</v>
      </c>
      <c r="X509" s="54">
        <v>1.36</v>
      </c>
      <c r="Y509" s="12">
        <v>1.68</v>
      </c>
      <c r="Z509" s="12">
        <v>0.79</v>
      </c>
      <c r="AA509" s="47">
        <f t="shared" si="267"/>
        <v>2.3272</v>
      </c>
      <c r="AB509" s="55">
        <v>1.5</v>
      </c>
      <c r="AC509" s="12">
        <v>370</v>
      </c>
      <c r="AD509" s="12">
        <v>0</v>
      </c>
      <c r="AE509" s="50">
        <f t="shared" si="268"/>
        <v>1.58112994350282</v>
      </c>
      <c r="AF509" s="54">
        <v>1.125</v>
      </c>
      <c r="AG509" s="52">
        <v>0.5</v>
      </c>
      <c r="AH509" s="56">
        <f t="shared" si="269"/>
        <v>31918.2865008879</v>
      </c>
      <c r="AI509" s="58"/>
    </row>
    <row r="510" s="1" customFormat="1" customHeight="1" spans="1:35">
      <c r="A510" s="53">
        <v>2535</v>
      </c>
      <c r="B510" s="14">
        <v>1.704</v>
      </c>
      <c r="C510" s="12">
        <v>1.75</v>
      </c>
      <c r="D510" s="12">
        <v>0</v>
      </c>
      <c r="E510" s="45">
        <f t="shared" si="262"/>
        <v>7559.37</v>
      </c>
      <c r="F510" s="54">
        <v>1.36</v>
      </c>
      <c r="G510" s="12">
        <v>1.68</v>
      </c>
      <c r="H510" s="12">
        <v>0.79</v>
      </c>
      <c r="I510" s="47">
        <f t="shared" si="263"/>
        <v>2.3272</v>
      </c>
      <c r="J510" s="55">
        <v>1</v>
      </c>
      <c r="K510" s="12">
        <v>0</v>
      </c>
      <c r="L510" s="12">
        <v>0</v>
      </c>
      <c r="M510" s="50">
        <f t="shared" si="264"/>
        <v>1</v>
      </c>
      <c r="N510" s="54">
        <v>1.125</v>
      </c>
      <c r="O510" s="52">
        <v>0.5</v>
      </c>
      <c r="P510" s="56">
        <f t="shared" si="265"/>
        <v>13458.00688596</v>
      </c>
      <c r="Q510" s="58"/>
      <c r="S510" s="53">
        <v>2535</v>
      </c>
      <c r="T510" s="14">
        <v>1.704</v>
      </c>
      <c r="U510" s="12">
        <v>1.75</v>
      </c>
      <c r="V510" s="12">
        <v>0</v>
      </c>
      <c r="W510" s="45">
        <f t="shared" si="266"/>
        <v>7559.37</v>
      </c>
      <c r="X510" s="54">
        <v>1.36</v>
      </c>
      <c r="Y510" s="12">
        <v>1.68</v>
      </c>
      <c r="Z510" s="12">
        <v>0.79</v>
      </c>
      <c r="AA510" s="47">
        <f t="shared" si="267"/>
        <v>2.3272</v>
      </c>
      <c r="AB510" s="55">
        <v>1</v>
      </c>
      <c r="AC510" s="12">
        <v>0</v>
      </c>
      <c r="AD510" s="12">
        <v>0</v>
      </c>
      <c r="AE510" s="50">
        <f t="shared" si="268"/>
        <v>1</v>
      </c>
      <c r="AF510" s="54">
        <v>1.125</v>
      </c>
      <c r="AG510" s="52">
        <v>0.5</v>
      </c>
      <c r="AH510" s="56">
        <f t="shared" si="269"/>
        <v>13458.00688596</v>
      </c>
      <c r="AI510" s="58"/>
    </row>
    <row r="511" s="1" customFormat="1" customHeight="1" spans="1:35">
      <c r="A511" s="53">
        <v>2535</v>
      </c>
      <c r="B511" s="14">
        <v>1.704</v>
      </c>
      <c r="C511" s="12">
        <v>1.75</v>
      </c>
      <c r="D511" s="12">
        <v>0</v>
      </c>
      <c r="E511" s="45">
        <f t="shared" si="262"/>
        <v>7559.37</v>
      </c>
      <c r="F511" s="54">
        <v>1.36</v>
      </c>
      <c r="G511" s="12">
        <v>1.68</v>
      </c>
      <c r="H511" s="12">
        <v>0.79</v>
      </c>
      <c r="I511" s="47">
        <f t="shared" si="263"/>
        <v>2.3272</v>
      </c>
      <c r="J511" s="55">
        <v>1.5</v>
      </c>
      <c r="K511" s="12">
        <v>370</v>
      </c>
      <c r="L511" s="12">
        <v>0</v>
      </c>
      <c r="M511" s="50">
        <f t="shared" si="264"/>
        <v>1.58112994350282</v>
      </c>
      <c r="N511" s="54">
        <v>1.125</v>
      </c>
      <c r="O511" s="52">
        <v>0.5</v>
      </c>
      <c r="P511" s="56">
        <f t="shared" si="265"/>
        <v>31918.2865008879</v>
      </c>
      <c r="Q511" s="58"/>
      <c r="S511" s="53">
        <v>2535</v>
      </c>
      <c r="T511" s="14">
        <v>1.704</v>
      </c>
      <c r="U511" s="12">
        <v>1.75</v>
      </c>
      <c r="V511" s="12">
        <v>0</v>
      </c>
      <c r="W511" s="45">
        <f t="shared" si="266"/>
        <v>7559.37</v>
      </c>
      <c r="X511" s="54">
        <v>1.36</v>
      </c>
      <c r="Y511" s="12">
        <v>1.68</v>
      </c>
      <c r="Z511" s="12">
        <v>0.79</v>
      </c>
      <c r="AA511" s="47">
        <f t="shared" si="267"/>
        <v>2.3272</v>
      </c>
      <c r="AB511" s="55">
        <v>1.5</v>
      </c>
      <c r="AC511" s="12">
        <v>370</v>
      </c>
      <c r="AD511" s="12">
        <v>0</v>
      </c>
      <c r="AE511" s="50">
        <f t="shared" si="268"/>
        <v>1.58112994350282</v>
      </c>
      <c r="AF511" s="54">
        <v>1.125</v>
      </c>
      <c r="AG511" s="52">
        <v>0.5</v>
      </c>
      <c r="AH511" s="56">
        <f t="shared" si="269"/>
        <v>31918.2865008879</v>
      </c>
      <c r="AI511" s="58"/>
    </row>
    <row r="512" s="1" customFormat="1" customHeight="1" spans="1:35">
      <c r="A512" s="53">
        <v>2535</v>
      </c>
      <c r="B512" s="14">
        <v>1.704</v>
      </c>
      <c r="C512" s="12">
        <v>1.75</v>
      </c>
      <c r="D512" s="12">
        <v>0</v>
      </c>
      <c r="E512" s="45">
        <f t="shared" si="262"/>
        <v>7559.37</v>
      </c>
      <c r="F512" s="54">
        <v>1.36</v>
      </c>
      <c r="G512" s="12">
        <v>1.68</v>
      </c>
      <c r="H512" s="12">
        <v>0.79</v>
      </c>
      <c r="I512" s="47">
        <f t="shared" si="263"/>
        <v>2.3272</v>
      </c>
      <c r="J512" s="55">
        <v>1</v>
      </c>
      <c r="K512" s="12">
        <v>0</v>
      </c>
      <c r="L512" s="12">
        <v>0</v>
      </c>
      <c r="M512" s="50">
        <f t="shared" si="264"/>
        <v>1</v>
      </c>
      <c r="N512" s="54">
        <v>1.125</v>
      </c>
      <c r="O512" s="52">
        <v>0.5</v>
      </c>
      <c r="P512" s="56">
        <f t="shared" si="265"/>
        <v>13458.00688596</v>
      </c>
      <c r="Q512" s="58"/>
      <c r="S512" s="53">
        <v>2535</v>
      </c>
      <c r="T512" s="14">
        <v>1.704</v>
      </c>
      <c r="U512" s="12">
        <v>1.75</v>
      </c>
      <c r="V512" s="12">
        <v>0</v>
      </c>
      <c r="W512" s="45">
        <f t="shared" si="266"/>
        <v>7559.37</v>
      </c>
      <c r="X512" s="54">
        <v>1.36</v>
      </c>
      <c r="Y512" s="12">
        <v>1.68</v>
      </c>
      <c r="Z512" s="12">
        <v>0.79</v>
      </c>
      <c r="AA512" s="47">
        <f t="shared" si="267"/>
        <v>2.3272</v>
      </c>
      <c r="AB512" s="55">
        <v>1</v>
      </c>
      <c r="AC512" s="12">
        <v>0</v>
      </c>
      <c r="AD512" s="12">
        <v>0</v>
      </c>
      <c r="AE512" s="50">
        <f t="shared" si="268"/>
        <v>1</v>
      </c>
      <c r="AF512" s="54">
        <v>1.125</v>
      </c>
      <c r="AG512" s="52">
        <v>0.5</v>
      </c>
      <c r="AH512" s="56">
        <f t="shared" si="269"/>
        <v>13458.00688596</v>
      </c>
      <c r="AI512" s="58"/>
    </row>
    <row r="513" s="1" customFormat="1" customHeight="1" spans="1:35">
      <c r="A513" s="53">
        <v>2535</v>
      </c>
      <c r="B513" s="14">
        <v>1.704</v>
      </c>
      <c r="C513" s="12">
        <v>1.75</v>
      </c>
      <c r="D513" s="12">
        <v>0</v>
      </c>
      <c r="E513" s="45">
        <f t="shared" si="262"/>
        <v>7559.37</v>
      </c>
      <c r="F513" s="54">
        <v>1.36</v>
      </c>
      <c r="G513" s="12">
        <v>1.68</v>
      </c>
      <c r="H513" s="12">
        <v>0.79</v>
      </c>
      <c r="I513" s="47">
        <f t="shared" si="263"/>
        <v>2.3272</v>
      </c>
      <c r="J513" s="55">
        <v>1.5</v>
      </c>
      <c r="K513" s="12">
        <v>370</v>
      </c>
      <c r="L513" s="12">
        <v>0</v>
      </c>
      <c r="M513" s="50">
        <f t="shared" si="264"/>
        <v>1.58112994350282</v>
      </c>
      <c r="N513" s="54">
        <v>1.125</v>
      </c>
      <c r="O513" s="52">
        <v>0.5</v>
      </c>
      <c r="P513" s="56">
        <f t="shared" si="265"/>
        <v>31918.2865008879</v>
      </c>
      <c r="Q513" s="58"/>
      <c r="S513" s="53">
        <v>2535</v>
      </c>
      <c r="T513" s="14">
        <v>1.704</v>
      </c>
      <c r="U513" s="12">
        <v>1.75</v>
      </c>
      <c r="V513" s="12">
        <v>0</v>
      </c>
      <c r="W513" s="45">
        <f t="shared" si="266"/>
        <v>7559.37</v>
      </c>
      <c r="X513" s="54">
        <v>1.36</v>
      </c>
      <c r="Y513" s="12">
        <v>1.68</v>
      </c>
      <c r="Z513" s="12">
        <v>0.79</v>
      </c>
      <c r="AA513" s="47">
        <f t="shared" si="267"/>
        <v>2.3272</v>
      </c>
      <c r="AB513" s="55">
        <v>1.5</v>
      </c>
      <c r="AC513" s="12">
        <v>370</v>
      </c>
      <c r="AD513" s="12">
        <v>0</v>
      </c>
      <c r="AE513" s="50">
        <f t="shared" si="268"/>
        <v>1.58112994350282</v>
      </c>
      <c r="AF513" s="54">
        <v>1.125</v>
      </c>
      <c r="AG513" s="52">
        <v>0.5</v>
      </c>
      <c r="AH513" s="56">
        <f t="shared" si="269"/>
        <v>31918.2865008879</v>
      </c>
      <c r="AI513" s="58"/>
    </row>
    <row r="514" s="1" customFormat="1" customHeight="1" spans="1:35">
      <c r="A514" s="53">
        <v>2535</v>
      </c>
      <c r="B514" s="14">
        <v>1.704</v>
      </c>
      <c r="C514" s="12">
        <v>1.75</v>
      </c>
      <c r="D514" s="12">
        <v>0</v>
      </c>
      <c r="E514" s="45">
        <f t="shared" si="262"/>
        <v>7559.37</v>
      </c>
      <c r="F514" s="54">
        <v>1.36</v>
      </c>
      <c r="G514" s="12">
        <v>1.68</v>
      </c>
      <c r="H514" s="12">
        <v>0.79</v>
      </c>
      <c r="I514" s="47">
        <f t="shared" si="263"/>
        <v>2.3272</v>
      </c>
      <c r="J514" s="55">
        <v>1</v>
      </c>
      <c r="K514" s="12">
        <v>0</v>
      </c>
      <c r="L514" s="12">
        <v>0</v>
      </c>
      <c r="M514" s="50">
        <f t="shared" si="264"/>
        <v>1</v>
      </c>
      <c r="N514" s="54">
        <v>1.125</v>
      </c>
      <c r="O514" s="52">
        <v>0.5</v>
      </c>
      <c r="P514" s="56">
        <f t="shared" si="265"/>
        <v>13458.00688596</v>
      </c>
      <c r="Q514" s="58"/>
      <c r="S514" s="53">
        <v>2535</v>
      </c>
      <c r="T514" s="14">
        <v>1.704</v>
      </c>
      <c r="U514" s="12">
        <v>1.75</v>
      </c>
      <c r="V514" s="12">
        <v>0</v>
      </c>
      <c r="W514" s="45">
        <f t="shared" si="266"/>
        <v>7559.37</v>
      </c>
      <c r="X514" s="54">
        <v>1.36</v>
      </c>
      <c r="Y514" s="12">
        <v>1.68</v>
      </c>
      <c r="Z514" s="12">
        <v>0.79</v>
      </c>
      <c r="AA514" s="47">
        <f t="shared" si="267"/>
        <v>2.3272</v>
      </c>
      <c r="AB514" s="55">
        <v>1</v>
      </c>
      <c r="AC514" s="12">
        <v>0</v>
      </c>
      <c r="AD514" s="12">
        <v>0</v>
      </c>
      <c r="AE514" s="50">
        <f t="shared" si="268"/>
        <v>1</v>
      </c>
      <c r="AF514" s="54">
        <v>1.125</v>
      </c>
      <c r="AG514" s="52">
        <v>0.5</v>
      </c>
      <c r="AH514" s="56">
        <f t="shared" si="269"/>
        <v>13458.00688596</v>
      </c>
      <c r="AI514" s="58"/>
    </row>
    <row r="515" s="1" customFormat="1" customHeight="1" spans="1:35">
      <c r="A515" s="53">
        <v>2535</v>
      </c>
      <c r="B515" s="14">
        <v>1.704</v>
      </c>
      <c r="C515" s="12">
        <v>1</v>
      </c>
      <c r="D515" s="12">
        <v>0</v>
      </c>
      <c r="E515" s="45">
        <f t="shared" si="262"/>
        <v>4319.64</v>
      </c>
      <c r="F515" s="54">
        <v>1.36</v>
      </c>
      <c r="G515" s="12">
        <v>1.68</v>
      </c>
      <c r="H515" s="12">
        <v>0.79</v>
      </c>
      <c r="I515" s="47">
        <f t="shared" si="263"/>
        <v>2.3272</v>
      </c>
      <c r="J515" s="55">
        <v>1.5</v>
      </c>
      <c r="K515" s="12">
        <v>370</v>
      </c>
      <c r="L515" s="12">
        <v>0</v>
      </c>
      <c r="M515" s="50">
        <f t="shared" si="264"/>
        <v>1.58112994350282</v>
      </c>
      <c r="N515" s="54">
        <v>1.125</v>
      </c>
      <c r="O515" s="52">
        <v>0.5</v>
      </c>
      <c r="P515" s="56">
        <f t="shared" si="265"/>
        <v>18239.0208576502</v>
      </c>
      <c r="Q515" s="58"/>
      <c r="S515" s="53">
        <v>2535</v>
      </c>
      <c r="T515" s="14">
        <v>1.704</v>
      </c>
      <c r="U515" s="12">
        <v>1</v>
      </c>
      <c r="V515" s="12">
        <v>0</v>
      </c>
      <c r="W515" s="45">
        <f t="shared" si="266"/>
        <v>4319.64</v>
      </c>
      <c r="X515" s="54">
        <v>1.36</v>
      </c>
      <c r="Y515" s="12">
        <v>1.68</v>
      </c>
      <c r="Z515" s="12">
        <v>0.79</v>
      </c>
      <c r="AA515" s="47">
        <f t="shared" si="267"/>
        <v>2.3272</v>
      </c>
      <c r="AB515" s="55">
        <v>1.5</v>
      </c>
      <c r="AC515" s="12">
        <v>370</v>
      </c>
      <c r="AD515" s="12">
        <v>0</v>
      </c>
      <c r="AE515" s="50">
        <f t="shared" si="268"/>
        <v>1.58112994350282</v>
      </c>
      <c r="AF515" s="54">
        <v>1.125</v>
      </c>
      <c r="AG515" s="52">
        <v>0.5</v>
      </c>
      <c r="AH515" s="56">
        <f t="shared" si="269"/>
        <v>18239.0208576502</v>
      </c>
      <c r="AI515" s="58"/>
    </row>
    <row r="516" s="1" customFormat="1" customHeight="1" spans="1:35">
      <c r="A516" s="53">
        <v>2535</v>
      </c>
      <c r="B516" s="14">
        <v>1.704</v>
      </c>
      <c r="C516" s="12">
        <v>1</v>
      </c>
      <c r="D516" s="12">
        <v>0</v>
      </c>
      <c r="E516" s="45">
        <f t="shared" si="262"/>
        <v>4319.64</v>
      </c>
      <c r="F516" s="54">
        <v>1.36</v>
      </c>
      <c r="G516" s="12">
        <v>1.68</v>
      </c>
      <c r="H516" s="12">
        <v>0.79</v>
      </c>
      <c r="I516" s="47">
        <f t="shared" si="263"/>
        <v>2.3272</v>
      </c>
      <c r="J516" s="55">
        <v>1</v>
      </c>
      <c r="K516" s="12">
        <v>0</v>
      </c>
      <c r="L516" s="12">
        <v>0</v>
      </c>
      <c r="M516" s="50">
        <f t="shared" si="264"/>
        <v>1</v>
      </c>
      <c r="N516" s="54">
        <v>1.125</v>
      </c>
      <c r="O516" s="52">
        <v>0.5</v>
      </c>
      <c r="P516" s="56">
        <f t="shared" si="265"/>
        <v>7690.28964912</v>
      </c>
      <c r="Q516" s="58"/>
      <c r="S516" s="53">
        <v>2535</v>
      </c>
      <c r="T516" s="14">
        <v>1.704</v>
      </c>
      <c r="U516" s="12">
        <v>1</v>
      </c>
      <c r="V516" s="12">
        <v>0</v>
      </c>
      <c r="W516" s="45">
        <f t="shared" si="266"/>
        <v>4319.64</v>
      </c>
      <c r="X516" s="54">
        <v>1.36</v>
      </c>
      <c r="Y516" s="12">
        <v>1.68</v>
      </c>
      <c r="Z516" s="12">
        <v>0.79</v>
      </c>
      <c r="AA516" s="47">
        <f t="shared" si="267"/>
        <v>2.3272</v>
      </c>
      <c r="AB516" s="55">
        <v>1</v>
      </c>
      <c r="AC516" s="12">
        <v>0</v>
      </c>
      <c r="AD516" s="12">
        <v>0</v>
      </c>
      <c r="AE516" s="50">
        <f t="shared" si="268"/>
        <v>1</v>
      </c>
      <c r="AF516" s="54">
        <v>1.125</v>
      </c>
      <c r="AG516" s="52">
        <v>0.5</v>
      </c>
      <c r="AH516" s="56">
        <f t="shared" si="269"/>
        <v>7690.28964912</v>
      </c>
      <c r="AI516" s="58"/>
    </row>
    <row r="517" s="1" customFormat="1" customHeight="1" spans="1:35">
      <c r="A517" s="53">
        <v>2535</v>
      </c>
      <c r="B517" s="14">
        <v>1.704</v>
      </c>
      <c r="C517" s="12">
        <v>1</v>
      </c>
      <c r="D517" s="12">
        <v>0</v>
      </c>
      <c r="E517" s="45">
        <f t="shared" si="262"/>
        <v>4319.64</v>
      </c>
      <c r="F517" s="54">
        <v>1.36</v>
      </c>
      <c r="G517" s="12">
        <v>1.68</v>
      </c>
      <c r="H517" s="12">
        <v>0.79</v>
      </c>
      <c r="I517" s="47">
        <f t="shared" si="263"/>
        <v>2.3272</v>
      </c>
      <c r="J517" s="55">
        <v>1.5</v>
      </c>
      <c r="K517" s="12">
        <v>370</v>
      </c>
      <c r="L517" s="12">
        <v>0</v>
      </c>
      <c r="M517" s="50">
        <f t="shared" si="264"/>
        <v>1.58112994350282</v>
      </c>
      <c r="N517" s="54">
        <v>1.125</v>
      </c>
      <c r="O517" s="52">
        <v>0.5</v>
      </c>
      <c r="P517" s="56">
        <f t="shared" si="265"/>
        <v>18239.0208576502</v>
      </c>
      <c r="Q517" s="58"/>
      <c r="S517" s="53">
        <v>2535</v>
      </c>
      <c r="T517" s="14">
        <v>1.704</v>
      </c>
      <c r="U517" s="12">
        <v>1</v>
      </c>
      <c r="V517" s="12">
        <v>0</v>
      </c>
      <c r="W517" s="45">
        <f t="shared" si="266"/>
        <v>4319.64</v>
      </c>
      <c r="X517" s="54">
        <v>1.36</v>
      </c>
      <c r="Y517" s="12">
        <v>1.68</v>
      </c>
      <c r="Z517" s="12">
        <v>0.79</v>
      </c>
      <c r="AA517" s="47">
        <f t="shared" si="267"/>
        <v>2.3272</v>
      </c>
      <c r="AB517" s="55">
        <v>1.5</v>
      </c>
      <c r="AC517" s="12">
        <v>370</v>
      </c>
      <c r="AD517" s="12">
        <v>0</v>
      </c>
      <c r="AE517" s="50">
        <f t="shared" si="268"/>
        <v>1.58112994350282</v>
      </c>
      <c r="AF517" s="54">
        <v>1.125</v>
      </c>
      <c r="AG517" s="52">
        <v>0.5</v>
      </c>
      <c r="AH517" s="56">
        <f t="shared" si="269"/>
        <v>18239.0208576502</v>
      </c>
      <c r="AI517" s="58"/>
    </row>
    <row r="518" s="1" customFormat="1" customHeight="1" spans="1:35">
      <c r="A518" s="53">
        <v>2535</v>
      </c>
      <c r="B518" s="14">
        <v>1.704</v>
      </c>
      <c r="C518" s="12">
        <v>1</v>
      </c>
      <c r="D518" s="12">
        <v>0</v>
      </c>
      <c r="E518" s="45">
        <f t="shared" si="262"/>
        <v>4319.64</v>
      </c>
      <c r="F518" s="54">
        <v>1.36</v>
      </c>
      <c r="G518" s="12">
        <v>1.68</v>
      </c>
      <c r="H518" s="12">
        <v>0.79</v>
      </c>
      <c r="I518" s="47">
        <f t="shared" si="263"/>
        <v>2.3272</v>
      </c>
      <c r="J518" s="55">
        <v>1</v>
      </c>
      <c r="K518" s="12">
        <v>0</v>
      </c>
      <c r="L518" s="12">
        <v>0</v>
      </c>
      <c r="M518" s="50">
        <f t="shared" si="264"/>
        <v>1</v>
      </c>
      <c r="N518" s="54">
        <v>1.125</v>
      </c>
      <c r="O518" s="52">
        <v>0.5</v>
      </c>
      <c r="P518" s="56">
        <f t="shared" si="265"/>
        <v>7690.28964912</v>
      </c>
      <c r="Q518" s="58"/>
      <c r="S518" s="53">
        <v>2535</v>
      </c>
      <c r="T518" s="14">
        <v>1.704</v>
      </c>
      <c r="U518" s="12">
        <v>1</v>
      </c>
      <c r="V518" s="12">
        <v>0</v>
      </c>
      <c r="W518" s="45">
        <f t="shared" si="266"/>
        <v>4319.64</v>
      </c>
      <c r="X518" s="54">
        <v>1.36</v>
      </c>
      <c r="Y518" s="12">
        <v>1.68</v>
      </c>
      <c r="Z518" s="12">
        <v>0.79</v>
      </c>
      <c r="AA518" s="47">
        <f t="shared" si="267"/>
        <v>2.3272</v>
      </c>
      <c r="AB518" s="55">
        <v>1</v>
      </c>
      <c r="AC518" s="12">
        <v>0</v>
      </c>
      <c r="AD518" s="12">
        <v>0</v>
      </c>
      <c r="AE518" s="50">
        <f t="shared" si="268"/>
        <v>1</v>
      </c>
      <c r="AF518" s="54">
        <v>1.125</v>
      </c>
      <c r="AG518" s="52">
        <v>0.5</v>
      </c>
      <c r="AH518" s="56">
        <f t="shared" si="269"/>
        <v>7690.28964912</v>
      </c>
      <c r="AI518" s="58"/>
    </row>
    <row r="519" s="1" customFormat="1" customHeight="1" spans="1:35">
      <c r="A519" s="53">
        <v>2535</v>
      </c>
      <c r="B519" s="14">
        <v>1.704</v>
      </c>
      <c r="C519" s="12">
        <v>1</v>
      </c>
      <c r="D519" s="12">
        <v>0</v>
      </c>
      <c r="E519" s="45">
        <f t="shared" si="262"/>
        <v>4319.64</v>
      </c>
      <c r="F519" s="54">
        <v>1.36</v>
      </c>
      <c r="G519" s="12">
        <v>1.68</v>
      </c>
      <c r="H519" s="12">
        <v>0.79</v>
      </c>
      <c r="I519" s="47">
        <f t="shared" si="263"/>
        <v>2.3272</v>
      </c>
      <c r="J519" s="55">
        <v>1.5</v>
      </c>
      <c r="K519" s="12">
        <v>370</v>
      </c>
      <c r="L519" s="12">
        <v>0</v>
      </c>
      <c r="M519" s="50">
        <f t="shared" si="264"/>
        <v>1.58112994350282</v>
      </c>
      <c r="N519" s="54">
        <v>1.125</v>
      </c>
      <c r="O519" s="52">
        <v>0.5</v>
      </c>
      <c r="P519" s="56">
        <f t="shared" si="265"/>
        <v>18239.0208576502</v>
      </c>
      <c r="Q519" s="58"/>
      <c r="S519" s="53">
        <v>2535</v>
      </c>
      <c r="T519" s="14">
        <v>1.704</v>
      </c>
      <c r="U519" s="12">
        <v>1</v>
      </c>
      <c r="V519" s="12">
        <v>0</v>
      </c>
      <c r="W519" s="45">
        <f t="shared" si="266"/>
        <v>4319.64</v>
      </c>
      <c r="X519" s="54">
        <v>1.36</v>
      </c>
      <c r="Y519" s="12">
        <v>1.68</v>
      </c>
      <c r="Z519" s="12">
        <v>0.79</v>
      </c>
      <c r="AA519" s="47">
        <f t="shared" si="267"/>
        <v>2.3272</v>
      </c>
      <c r="AB519" s="55">
        <v>1.5</v>
      </c>
      <c r="AC519" s="12">
        <v>370</v>
      </c>
      <c r="AD519" s="12">
        <v>0</v>
      </c>
      <c r="AE519" s="50">
        <f t="shared" si="268"/>
        <v>1.58112994350282</v>
      </c>
      <c r="AF519" s="54">
        <v>1.125</v>
      </c>
      <c r="AG519" s="52">
        <v>0.5</v>
      </c>
      <c r="AH519" s="56">
        <f t="shared" si="269"/>
        <v>18239.0208576502</v>
      </c>
      <c r="AI519" s="58"/>
    </row>
    <row r="520" s="1" customFormat="1" customHeight="1" spans="1:35">
      <c r="A520" s="53">
        <v>2535</v>
      </c>
      <c r="B520" s="14">
        <v>1.704</v>
      </c>
      <c r="C520" s="12">
        <v>1</v>
      </c>
      <c r="D520" s="12">
        <v>0</v>
      </c>
      <c r="E520" s="45">
        <f t="shared" si="262"/>
        <v>4319.64</v>
      </c>
      <c r="F520" s="54">
        <v>1.36</v>
      </c>
      <c r="G520" s="12">
        <v>1.68</v>
      </c>
      <c r="H520" s="12">
        <v>0.79</v>
      </c>
      <c r="I520" s="47">
        <f t="shared" si="263"/>
        <v>2.3272</v>
      </c>
      <c r="J520" s="55">
        <v>1</v>
      </c>
      <c r="K520" s="12">
        <v>0</v>
      </c>
      <c r="L520" s="12">
        <v>0</v>
      </c>
      <c r="M520" s="50">
        <f t="shared" si="264"/>
        <v>1</v>
      </c>
      <c r="N520" s="54">
        <v>1.125</v>
      </c>
      <c r="O520" s="52">
        <v>0.5</v>
      </c>
      <c r="P520" s="56">
        <f t="shared" si="265"/>
        <v>7690.28964912</v>
      </c>
      <c r="Q520" s="58"/>
      <c r="S520" s="53">
        <v>2535</v>
      </c>
      <c r="T520" s="14">
        <v>1.704</v>
      </c>
      <c r="U520" s="12">
        <v>1</v>
      </c>
      <c r="V520" s="12">
        <v>0</v>
      </c>
      <c r="W520" s="45">
        <f t="shared" si="266"/>
        <v>4319.64</v>
      </c>
      <c r="X520" s="54">
        <v>1.36</v>
      </c>
      <c r="Y520" s="12">
        <v>1.68</v>
      </c>
      <c r="Z520" s="12">
        <v>0.79</v>
      </c>
      <c r="AA520" s="47">
        <f t="shared" si="267"/>
        <v>2.3272</v>
      </c>
      <c r="AB520" s="55">
        <v>1</v>
      </c>
      <c r="AC520" s="12">
        <v>0</v>
      </c>
      <c r="AD520" s="12">
        <v>0</v>
      </c>
      <c r="AE520" s="50">
        <f t="shared" si="268"/>
        <v>1</v>
      </c>
      <c r="AF520" s="54">
        <v>1.125</v>
      </c>
      <c r="AG520" s="52">
        <v>0.5</v>
      </c>
      <c r="AH520" s="56">
        <f t="shared" si="269"/>
        <v>7690.28964912</v>
      </c>
      <c r="AI520" s="58"/>
    </row>
    <row r="521" s="1" customFormat="1" customHeight="1" spans="1:35">
      <c r="A521" s="53">
        <v>2535</v>
      </c>
      <c r="B521" s="14">
        <v>1.704</v>
      </c>
      <c r="C521" s="12">
        <v>1</v>
      </c>
      <c r="D521" s="12">
        <v>0</v>
      </c>
      <c r="E521" s="45">
        <f t="shared" si="262"/>
        <v>4319.64</v>
      </c>
      <c r="F521" s="54">
        <v>1.36</v>
      </c>
      <c r="G521" s="12">
        <v>1.68</v>
      </c>
      <c r="H521" s="12">
        <v>0.79</v>
      </c>
      <c r="I521" s="47">
        <f t="shared" si="263"/>
        <v>2.3272</v>
      </c>
      <c r="J521" s="55">
        <v>1.5</v>
      </c>
      <c r="K521" s="12">
        <v>370</v>
      </c>
      <c r="L521" s="12">
        <v>0</v>
      </c>
      <c r="M521" s="50">
        <f t="shared" si="264"/>
        <v>1.58112994350282</v>
      </c>
      <c r="N521" s="54">
        <v>1.125</v>
      </c>
      <c r="O521" s="52">
        <v>0.5</v>
      </c>
      <c r="P521" s="56">
        <f t="shared" si="265"/>
        <v>18239.0208576502</v>
      </c>
      <c r="Q521" s="58"/>
      <c r="S521" s="53">
        <v>2535</v>
      </c>
      <c r="T521" s="14">
        <v>1.704</v>
      </c>
      <c r="U521" s="12">
        <v>1</v>
      </c>
      <c r="V521" s="12">
        <v>0</v>
      </c>
      <c r="W521" s="45">
        <f t="shared" si="266"/>
        <v>4319.64</v>
      </c>
      <c r="X521" s="54">
        <v>1.36</v>
      </c>
      <c r="Y521" s="12">
        <v>1.68</v>
      </c>
      <c r="Z521" s="12">
        <v>0.79</v>
      </c>
      <c r="AA521" s="47">
        <f t="shared" si="267"/>
        <v>2.3272</v>
      </c>
      <c r="AB521" s="55">
        <v>1.5</v>
      </c>
      <c r="AC521" s="12">
        <v>370</v>
      </c>
      <c r="AD521" s="12">
        <v>0</v>
      </c>
      <c r="AE521" s="50">
        <f t="shared" si="268"/>
        <v>1.58112994350282</v>
      </c>
      <c r="AF521" s="54">
        <v>1.125</v>
      </c>
      <c r="AG521" s="52">
        <v>0.5</v>
      </c>
      <c r="AH521" s="56">
        <f t="shared" si="269"/>
        <v>18239.0208576502</v>
      </c>
      <c r="AI521" s="58"/>
    </row>
    <row r="522" s="1" customFormat="1" customHeight="1" spans="1:35">
      <c r="A522" s="53">
        <v>2535</v>
      </c>
      <c r="B522" s="14">
        <v>1.704</v>
      </c>
      <c r="C522" s="12">
        <v>1</v>
      </c>
      <c r="D522" s="12">
        <v>0</v>
      </c>
      <c r="E522" s="45">
        <f t="shared" si="262"/>
        <v>4319.64</v>
      </c>
      <c r="F522" s="54">
        <v>1.36</v>
      </c>
      <c r="G522" s="12">
        <v>1.68</v>
      </c>
      <c r="H522" s="12">
        <v>0.79</v>
      </c>
      <c r="I522" s="47">
        <f t="shared" si="263"/>
        <v>2.3272</v>
      </c>
      <c r="J522" s="55">
        <v>1</v>
      </c>
      <c r="K522" s="12">
        <v>0</v>
      </c>
      <c r="L522" s="12">
        <v>0</v>
      </c>
      <c r="M522" s="50">
        <f t="shared" si="264"/>
        <v>1</v>
      </c>
      <c r="N522" s="54">
        <v>1.125</v>
      </c>
      <c r="O522" s="52">
        <v>0.5</v>
      </c>
      <c r="P522" s="56">
        <f t="shared" si="265"/>
        <v>7690.28964912</v>
      </c>
      <c r="Q522" s="58"/>
      <c r="S522" s="53">
        <v>2535</v>
      </c>
      <c r="T522" s="14">
        <v>1.704</v>
      </c>
      <c r="U522" s="12">
        <v>1</v>
      </c>
      <c r="V522" s="12">
        <v>0</v>
      </c>
      <c r="W522" s="45">
        <f t="shared" si="266"/>
        <v>4319.64</v>
      </c>
      <c r="X522" s="54">
        <v>1.36</v>
      </c>
      <c r="Y522" s="12">
        <v>1.68</v>
      </c>
      <c r="Z522" s="12">
        <v>0.79</v>
      </c>
      <c r="AA522" s="47">
        <f t="shared" si="267"/>
        <v>2.3272</v>
      </c>
      <c r="AB522" s="55">
        <v>1</v>
      </c>
      <c r="AC522" s="12">
        <v>0</v>
      </c>
      <c r="AD522" s="12">
        <v>0</v>
      </c>
      <c r="AE522" s="50">
        <f t="shared" si="268"/>
        <v>1</v>
      </c>
      <c r="AF522" s="54">
        <v>1.125</v>
      </c>
      <c r="AG522" s="52">
        <v>0.5</v>
      </c>
      <c r="AH522" s="56">
        <f t="shared" si="269"/>
        <v>7690.28964912</v>
      </c>
      <c r="AI522" s="58"/>
    </row>
    <row r="523" s="1" customFormat="1" customHeight="1" spans="1:35">
      <c r="A523" s="53">
        <v>2535</v>
      </c>
      <c r="B523" s="14">
        <v>2.14</v>
      </c>
      <c r="C523" s="12">
        <v>1</v>
      </c>
      <c r="D523" s="12">
        <v>0</v>
      </c>
      <c r="E523" s="45">
        <f t="shared" si="262"/>
        <v>5424.9</v>
      </c>
      <c r="F523" s="54">
        <v>1.36</v>
      </c>
      <c r="G523" s="12">
        <v>1.68</v>
      </c>
      <c r="H523" s="12">
        <v>0.79</v>
      </c>
      <c r="I523" s="47">
        <f t="shared" si="263"/>
        <v>2.3272</v>
      </c>
      <c r="J523" s="55">
        <v>1.5</v>
      </c>
      <c r="K523" s="12">
        <v>370</v>
      </c>
      <c r="L523" s="12">
        <v>0</v>
      </c>
      <c r="M523" s="50">
        <f t="shared" si="264"/>
        <v>1.58112994350282</v>
      </c>
      <c r="N523" s="54">
        <v>1.125</v>
      </c>
      <c r="O523" s="52">
        <v>0.5</v>
      </c>
      <c r="P523" s="56">
        <f t="shared" si="265"/>
        <v>22905.8125794433</v>
      </c>
      <c r="Q523" s="58"/>
      <c r="S523" s="53">
        <v>2535</v>
      </c>
      <c r="T523" s="14">
        <v>2.14</v>
      </c>
      <c r="U523" s="12">
        <v>1</v>
      </c>
      <c r="V523" s="12">
        <v>0</v>
      </c>
      <c r="W523" s="45">
        <f t="shared" si="266"/>
        <v>5424.9</v>
      </c>
      <c r="X523" s="54">
        <v>1.36</v>
      </c>
      <c r="Y523" s="12">
        <v>1.68</v>
      </c>
      <c r="Z523" s="12">
        <v>0.79</v>
      </c>
      <c r="AA523" s="47">
        <f t="shared" si="267"/>
        <v>2.3272</v>
      </c>
      <c r="AB523" s="55">
        <v>1.5</v>
      </c>
      <c r="AC523" s="12">
        <v>370</v>
      </c>
      <c r="AD523" s="12">
        <v>0</v>
      </c>
      <c r="AE523" s="50">
        <f t="shared" si="268"/>
        <v>1.58112994350282</v>
      </c>
      <c r="AF523" s="54">
        <v>1.125</v>
      </c>
      <c r="AG523" s="52">
        <v>0.5</v>
      </c>
      <c r="AH523" s="56">
        <f t="shared" si="269"/>
        <v>22905.8125794433</v>
      </c>
      <c r="AI523" s="58"/>
    </row>
    <row r="524" s="1" customFormat="1" customHeight="1" spans="1:35">
      <c r="A524" s="53">
        <v>2535</v>
      </c>
      <c r="B524" s="14">
        <v>1.73</v>
      </c>
      <c r="C524" s="12">
        <v>1</v>
      </c>
      <c r="D524" s="12">
        <v>0</v>
      </c>
      <c r="E524" s="45">
        <f t="shared" si="262"/>
        <v>4385.55</v>
      </c>
      <c r="F524" s="54">
        <v>1.36</v>
      </c>
      <c r="G524" s="12">
        <v>1.68</v>
      </c>
      <c r="H524" s="12">
        <v>0.79</v>
      </c>
      <c r="I524" s="47">
        <f t="shared" si="263"/>
        <v>2.3272</v>
      </c>
      <c r="J524" s="55">
        <v>1</v>
      </c>
      <c r="K524" s="12">
        <v>0</v>
      </c>
      <c r="L524" s="12">
        <v>0</v>
      </c>
      <c r="M524" s="50">
        <f t="shared" si="264"/>
        <v>1</v>
      </c>
      <c r="N524" s="54">
        <v>1.125</v>
      </c>
      <c r="O524" s="52">
        <v>0.5</v>
      </c>
      <c r="P524" s="56">
        <f t="shared" si="265"/>
        <v>7807.6297494</v>
      </c>
      <c r="Q524" s="58"/>
      <c r="S524" s="53">
        <v>2535</v>
      </c>
      <c r="T524" s="14">
        <v>1.73</v>
      </c>
      <c r="U524" s="12">
        <v>1</v>
      </c>
      <c r="V524" s="12">
        <v>0</v>
      </c>
      <c r="W524" s="45">
        <f t="shared" si="266"/>
        <v>4385.55</v>
      </c>
      <c r="X524" s="54">
        <v>1.36</v>
      </c>
      <c r="Y524" s="12">
        <v>1.68</v>
      </c>
      <c r="Z524" s="12">
        <v>0.79</v>
      </c>
      <c r="AA524" s="47">
        <f t="shared" si="267"/>
        <v>2.3272</v>
      </c>
      <c r="AB524" s="55">
        <v>1</v>
      </c>
      <c r="AC524" s="12">
        <v>0</v>
      </c>
      <c r="AD524" s="12">
        <v>0</v>
      </c>
      <c r="AE524" s="50">
        <f t="shared" si="268"/>
        <v>1</v>
      </c>
      <c r="AF524" s="54">
        <v>1.125</v>
      </c>
      <c r="AG524" s="52">
        <v>0.5</v>
      </c>
      <c r="AH524" s="56">
        <f t="shared" si="269"/>
        <v>7807.6297494</v>
      </c>
      <c r="AI524" s="58"/>
    </row>
    <row r="525" s="1" customFormat="1" customHeight="1" spans="1:35">
      <c r="A525" s="53">
        <v>2535</v>
      </c>
      <c r="B525" s="14">
        <v>2.01</v>
      </c>
      <c r="C525" s="12">
        <v>1</v>
      </c>
      <c r="D525" s="12">
        <v>0</v>
      </c>
      <c r="E525" s="45">
        <f t="shared" si="262"/>
        <v>5095.35</v>
      </c>
      <c r="F525" s="54">
        <v>1.36</v>
      </c>
      <c r="G525" s="12">
        <v>1.68</v>
      </c>
      <c r="H525" s="12">
        <v>0.79</v>
      </c>
      <c r="I525" s="47">
        <f t="shared" si="263"/>
        <v>2.3272</v>
      </c>
      <c r="J525" s="55">
        <v>1</v>
      </c>
      <c r="K525" s="12">
        <v>0</v>
      </c>
      <c r="L525" s="12">
        <v>0</v>
      </c>
      <c r="M525" s="50">
        <f t="shared" si="264"/>
        <v>1</v>
      </c>
      <c r="N525" s="54">
        <v>1.125</v>
      </c>
      <c r="O525" s="52">
        <v>0.5</v>
      </c>
      <c r="P525" s="56">
        <f t="shared" si="265"/>
        <v>9071.2923678</v>
      </c>
      <c r="Q525" s="58"/>
      <c r="S525" s="53">
        <v>2535</v>
      </c>
      <c r="T525" s="14">
        <v>2.01</v>
      </c>
      <c r="U525" s="12">
        <v>1</v>
      </c>
      <c r="V525" s="12">
        <v>0</v>
      </c>
      <c r="W525" s="45">
        <f t="shared" si="266"/>
        <v>5095.35</v>
      </c>
      <c r="X525" s="54">
        <v>1.36</v>
      </c>
      <c r="Y525" s="12">
        <v>1.68</v>
      </c>
      <c r="Z525" s="12">
        <v>0.79</v>
      </c>
      <c r="AA525" s="47">
        <f t="shared" si="267"/>
        <v>2.3272</v>
      </c>
      <c r="AB525" s="55">
        <v>1</v>
      </c>
      <c r="AC525" s="12">
        <v>0</v>
      </c>
      <c r="AD525" s="12">
        <v>0</v>
      </c>
      <c r="AE525" s="50">
        <f t="shared" si="268"/>
        <v>1</v>
      </c>
      <c r="AF525" s="54">
        <v>1.125</v>
      </c>
      <c r="AG525" s="52">
        <v>0.5</v>
      </c>
      <c r="AH525" s="56">
        <f t="shared" si="269"/>
        <v>9071.2923678</v>
      </c>
      <c r="AI525" s="58"/>
    </row>
    <row r="526" s="1" customFormat="1" customHeight="1" spans="1:35">
      <c r="A526" s="53">
        <v>2535</v>
      </c>
      <c r="B526" s="14">
        <v>1.9</v>
      </c>
      <c r="C526" s="12">
        <v>1</v>
      </c>
      <c r="D526" s="12">
        <v>0</v>
      </c>
      <c r="E526" s="45">
        <f t="shared" si="262"/>
        <v>4816.5</v>
      </c>
      <c r="F526" s="54">
        <v>1.36</v>
      </c>
      <c r="G526" s="12">
        <v>1.68</v>
      </c>
      <c r="H526" s="12">
        <v>0.79</v>
      </c>
      <c r="I526" s="47">
        <f t="shared" si="263"/>
        <v>2.3272</v>
      </c>
      <c r="J526" s="55">
        <v>1.5</v>
      </c>
      <c r="K526" s="12">
        <v>370</v>
      </c>
      <c r="L526" s="12">
        <v>0</v>
      </c>
      <c r="M526" s="50">
        <f t="shared" si="264"/>
        <v>1.58112994350282</v>
      </c>
      <c r="N526" s="54">
        <v>1.125</v>
      </c>
      <c r="O526" s="52">
        <v>0.5</v>
      </c>
      <c r="P526" s="56">
        <f t="shared" si="265"/>
        <v>20336.9364023095</v>
      </c>
      <c r="Q526" s="58"/>
      <c r="S526" s="53">
        <v>2535</v>
      </c>
      <c r="T526" s="14">
        <v>1.9</v>
      </c>
      <c r="U526" s="12">
        <v>1</v>
      </c>
      <c r="V526" s="12">
        <v>0</v>
      </c>
      <c r="W526" s="45">
        <f t="shared" si="266"/>
        <v>4816.5</v>
      </c>
      <c r="X526" s="54">
        <v>1.36</v>
      </c>
      <c r="Y526" s="12">
        <v>1.68</v>
      </c>
      <c r="Z526" s="12">
        <v>0.79</v>
      </c>
      <c r="AA526" s="47">
        <f t="shared" si="267"/>
        <v>2.3272</v>
      </c>
      <c r="AB526" s="55">
        <v>1.5</v>
      </c>
      <c r="AC526" s="12">
        <v>370</v>
      </c>
      <c r="AD526" s="12">
        <v>0</v>
      </c>
      <c r="AE526" s="50">
        <f t="shared" si="268"/>
        <v>1.58112994350282</v>
      </c>
      <c r="AF526" s="54">
        <v>1.125</v>
      </c>
      <c r="AG526" s="52">
        <v>0.5</v>
      </c>
      <c r="AH526" s="56">
        <f t="shared" si="269"/>
        <v>20336.9364023095</v>
      </c>
      <c r="AI526" s="58"/>
    </row>
    <row r="527" s="1" customFormat="1" customHeight="1" spans="1:35">
      <c r="A527" s="53">
        <v>2535</v>
      </c>
      <c r="B527" s="14">
        <v>0</v>
      </c>
      <c r="C527" s="12">
        <v>1</v>
      </c>
      <c r="D527" s="12">
        <v>0</v>
      </c>
      <c r="E527" s="45">
        <f t="shared" si="262"/>
        <v>0</v>
      </c>
      <c r="F527" s="54">
        <v>1</v>
      </c>
      <c r="G527" s="12">
        <v>1.68</v>
      </c>
      <c r="H527" s="12">
        <v>0.79</v>
      </c>
      <c r="I527" s="47">
        <f t="shared" si="263"/>
        <v>2.3272</v>
      </c>
      <c r="J527" s="55">
        <v>1</v>
      </c>
      <c r="K527" s="12">
        <v>0</v>
      </c>
      <c r="L527" s="12">
        <v>0</v>
      </c>
      <c r="M527" s="50">
        <f t="shared" si="264"/>
        <v>1</v>
      </c>
      <c r="N527" s="54">
        <v>1.125</v>
      </c>
      <c r="O527" s="52">
        <v>0.5</v>
      </c>
      <c r="P527" s="56">
        <f t="shared" si="265"/>
        <v>0</v>
      </c>
      <c r="Q527" s="58"/>
      <c r="S527" s="53">
        <v>2535</v>
      </c>
      <c r="T527" s="14">
        <v>0</v>
      </c>
      <c r="U527" s="12">
        <v>1</v>
      </c>
      <c r="V527" s="12">
        <v>0</v>
      </c>
      <c r="W527" s="45">
        <f t="shared" si="266"/>
        <v>0</v>
      </c>
      <c r="X527" s="54">
        <v>1</v>
      </c>
      <c r="Y527" s="12">
        <v>1.68</v>
      </c>
      <c r="Z527" s="12">
        <v>0.79</v>
      </c>
      <c r="AA527" s="47">
        <f t="shared" si="267"/>
        <v>2.3272</v>
      </c>
      <c r="AB527" s="55">
        <v>1</v>
      </c>
      <c r="AC527" s="12">
        <v>0</v>
      </c>
      <c r="AD527" s="12">
        <v>0</v>
      </c>
      <c r="AE527" s="50">
        <f t="shared" si="268"/>
        <v>1</v>
      </c>
      <c r="AF527" s="54">
        <v>1.125</v>
      </c>
      <c r="AG527" s="52">
        <v>0.5</v>
      </c>
      <c r="AH527" s="56">
        <f t="shared" si="269"/>
        <v>0</v>
      </c>
      <c r="AI527" s="58"/>
    </row>
    <row r="528" s="1" customFormat="1" customHeight="1" spans="1:35">
      <c r="A528" s="59" t="s">
        <v>25</v>
      </c>
      <c r="B528" s="60"/>
      <c r="C528" s="60"/>
      <c r="D528" s="60"/>
      <c r="E528" s="60"/>
      <c r="F528" s="60"/>
      <c r="G528" s="61"/>
      <c r="H528" s="62">
        <f>SUM(P505:P527)</f>
        <v>390720.380060273</v>
      </c>
      <c r="I528" s="63"/>
      <c r="J528" s="63"/>
      <c r="K528" s="63"/>
      <c r="L528" s="63"/>
      <c r="M528" s="63"/>
      <c r="N528" s="63"/>
      <c r="O528" s="63"/>
      <c r="P528" s="63"/>
      <c r="Q528" s="64"/>
      <c r="S528" s="59" t="s">
        <v>25</v>
      </c>
      <c r="T528" s="60"/>
      <c r="U528" s="60"/>
      <c r="V528" s="60"/>
      <c r="W528" s="60"/>
      <c r="X528" s="60"/>
      <c r="Y528" s="61"/>
      <c r="Z528" s="62">
        <f>SUM(AH505:AH527)</f>
        <v>390720.380060273</v>
      </c>
      <c r="AA528" s="63"/>
      <c r="AB528" s="63"/>
      <c r="AC528" s="63"/>
      <c r="AD528" s="63"/>
      <c r="AE528" s="63"/>
      <c r="AF528" s="63"/>
      <c r="AG528" s="63"/>
      <c r="AH528" s="63"/>
      <c r="AI528" s="64"/>
    </row>
    <row r="529" s="1" customFormat="1" customHeight="1" spans="1:35">
      <c r="A529" s="65"/>
      <c r="B529" s="66"/>
      <c r="C529" s="66"/>
      <c r="D529" s="66"/>
      <c r="E529" s="66"/>
      <c r="F529" s="66"/>
      <c r="G529" s="67"/>
      <c r="H529" s="68"/>
      <c r="I529" s="69"/>
      <c r="J529" s="69"/>
      <c r="K529" s="69"/>
      <c r="L529" s="69"/>
      <c r="M529" s="69"/>
      <c r="N529" s="69"/>
      <c r="O529" s="69"/>
      <c r="P529" s="69"/>
      <c r="Q529" s="70"/>
      <c r="S529" s="65"/>
      <c r="T529" s="66"/>
      <c r="U529" s="66"/>
      <c r="V529" s="66"/>
      <c r="W529" s="66"/>
      <c r="X529" s="66"/>
      <c r="Y529" s="67"/>
      <c r="Z529" s="68"/>
      <c r="AA529" s="69"/>
      <c r="AB529" s="69"/>
      <c r="AC529" s="69"/>
      <c r="AD529" s="69"/>
      <c r="AE529" s="69"/>
      <c r="AF529" s="69"/>
      <c r="AG529" s="69"/>
      <c r="AH529" s="69"/>
      <c r="AI529" s="70"/>
    </row>
    <row r="530" s="1" customFormat="1" customHeight="1" spans="1:35">
      <c r="D530" s="3" t="s">
        <v>42</v>
      </c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V530" s="3" t="s">
        <v>42</v>
      </c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="1" customFormat="1" customHeight="1" spans="1:35">
      <c r="D531" s="71" t="s">
        <v>43</v>
      </c>
      <c r="E531" s="14" t="s">
        <v>3</v>
      </c>
      <c r="F531" s="14"/>
      <c r="G531" s="14"/>
      <c r="H531" s="14"/>
      <c r="I531" s="7" t="s">
        <v>18</v>
      </c>
      <c r="J531" s="7"/>
      <c r="K531" s="7"/>
      <c r="L531" s="8" t="s">
        <v>5</v>
      </c>
      <c r="M531" s="8"/>
      <c r="N531" s="8"/>
      <c r="O531" s="9" t="s">
        <v>32</v>
      </c>
      <c r="P531" s="72" t="s">
        <v>7</v>
      </c>
      <c r="Q531" s="12" t="s">
        <v>44</v>
      </c>
      <c r="V531" s="71" t="s">
        <v>43</v>
      </c>
      <c r="W531" s="14" t="s">
        <v>3</v>
      </c>
      <c r="X531" s="14"/>
      <c r="Y531" s="14"/>
      <c r="Z531" s="14"/>
      <c r="AA531" s="7" t="s">
        <v>18</v>
      </c>
      <c r="AB531" s="7"/>
      <c r="AC531" s="7"/>
      <c r="AD531" s="8" t="s">
        <v>5</v>
      </c>
      <c r="AE531" s="8"/>
      <c r="AF531" s="8"/>
      <c r="AG531" s="9" t="s">
        <v>32</v>
      </c>
      <c r="AH531" s="72" t="s">
        <v>7</v>
      </c>
      <c r="AI531" s="12" t="s">
        <v>44</v>
      </c>
    </row>
    <row r="532" s="1" customFormat="1" customHeight="1" spans="1:35">
      <c r="D532" s="73"/>
      <c r="E532" s="12" t="s">
        <v>45</v>
      </c>
      <c r="F532" s="12" t="s">
        <v>59</v>
      </c>
      <c r="G532" s="12" t="s">
        <v>14</v>
      </c>
      <c r="H532" s="14" t="s">
        <v>3</v>
      </c>
      <c r="I532" s="12" t="s">
        <v>16</v>
      </c>
      <c r="J532" s="12" t="s">
        <v>17</v>
      </c>
      <c r="K532" s="7" t="s">
        <v>18</v>
      </c>
      <c r="L532" s="12" t="s">
        <v>19</v>
      </c>
      <c r="M532" s="12" t="s">
        <v>20</v>
      </c>
      <c r="N532" s="8" t="s">
        <v>21</v>
      </c>
      <c r="O532" s="9" t="s">
        <v>22</v>
      </c>
      <c r="P532" s="72"/>
      <c r="Q532" s="12"/>
      <c r="V532" s="73"/>
      <c r="W532" s="12" t="s">
        <v>45</v>
      </c>
      <c r="X532" s="12" t="s">
        <v>59</v>
      </c>
      <c r="Y532" s="12" t="s">
        <v>14</v>
      </c>
      <c r="Z532" s="14" t="s">
        <v>3</v>
      </c>
      <c r="AA532" s="12" t="s">
        <v>16</v>
      </c>
      <c r="AB532" s="12" t="s">
        <v>17</v>
      </c>
      <c r="AC532" s="7" t="s">
        <v>18</v>
      </c>
      <c r="AD532" s="12" t="s">
        <v>19</v>
      </c>
      <c r="AE532" s="12" t="s">
        <v>20</v>
      </c>
      <c r="AF532" s="8" t="s">
        <v>21</v>
      </c>
      <c r="AG532" s="9" t="s">
        <v>22</v>
      </c>
      <c r="AH532" s="72"/>
      <c r="AI532" s="12"/>
    </row>
    <row r="533" s="1" customFormat="1" customHeight="1" spans="1:35">
      <c r="D533" s="12">
        <f>_xlfn.RANK.EQ(P533,P533:P536,0)</f>
        <v>1</v>
      </c>
      <c r="E533" s="12">
        <v>1446.85</v>
      </c>
      <c r="F533" s="12">
        <f>1.8*1.115</f>
        <v>2.007</v>
      </c>
      <c r="G533" s="13">
        <v>1.21</v>
      </c>
      <c r="H533" s="14">
        <f t="shared" ref="H533:H536" si="270">E533*F533*G533</f>
        <v>3513.6318195</v>
      </c>
      <c r="I533" s="12">
        <v>518</v>
      </c>
      <c r="J533" s="12">
        <v>0.83</v>
      </c>
      <c r="K533" s="74">
        <f t="shared" ref="K533:K536" si="271">1+6*I533/(I533+2000)+J533</f>
        <v>3.06431294678316</v>
      </c>
      <c r="L533" s="12">
        <v>0.99</v>
      </c>
      <c r="M533" s="12">
        <v>3.53</v>
      </c>
      <c r="N533" s="8">
        <f t="shared" ref="N533:N536" si="272">1+L533*M533</f>
        <v>4.4947</v>
      </c>
      <c r="O533" s="9">
        <v>1.325</v>
      </c>
      <c r="P533" s="18">
        <f t="shared" ref="P533:P536" si="273">H533*K533*O533*N533</f>
        <v>64121.8369911954</v>
      </c>
      <c r="Q533" s="12">
        <f t="shared" ref="Q533:Q536" si="274">IF(D533=1,1,(IF(D533=2,2,12)))</f>
        <v>1</v>
      </c>
      <c r="V533" s="12">
        <f>_xlfn.RANK.EQ(AH533,AH533:AH536,0)</f>
        <v>1</v>
      </c>
      <c r="W533" s="12">
        <v>1446.85</v>
      </c>
      <c r="X533" s="12">
        <f>1.8*1.115</f>
        <v>2.007</v>
      </c>
      <c r="Y533" s="13">
        <v>1.21</v>
      </c>
      <c r="Z533" s="14">
        <f t="shared" ref="Z533:Z536" si="275">W533*X533*Y533</f>
        <v>3513.6318195</v>
      </c>
      <c r="AA533" s="12">
        <v>526</v>
      </c>
      <c r="AB533" s="12">
        <v>1.73</v>
      </c>
      <c r="AC533" s="74">
        <f t="shared" ref="AC533:AC536" si="276">1+6*AA533/(AA533+2000)+AB533</f>
        <v>3.97940617577197</v>
      </c>
      <c r="AD533" s="12">
        <v>0.99</v>
      </c>
      <c r="AE533" s="12">
        <v>3.53</v>
      </c>
      <c r="AF533" s="8">
        <f t="shared" ref="AF533:AF536" si="277">1+AD533*AE533</f>
        <v>4.4947</v>
      </c>
      <c r="AG533" s="9">
        <v>1.325</v>
      </c>
      <c r="AH533" s="18">
        <f t="shared" ref="AH533:AH536" si="278">Z533*AC533*AG533*AF533</f>
        <v>83270.4878894547</v>
      </c>
      <c r="AI533" s="12">
        <f t="shared" ref="AI533:AI536" si="279">IF(V533=1,1,(IF(V533=2,2,12)))</f>
        <v>1</v>
      </c>
    </row>
    <row r="534" s="1" customFormat="1" customHeight="1" spans="1:35">
      <c r="D534" s="12">
        <f>_xlfn.RANK.EQ(P534,P533:P536,0)</f>
        <v>2</v>
      </c>
      <c r="E534" s="12">
        <v>1446.85</v>
      </c>
      <c r="F534" s="12">
        <f>1.8*1.115</f>
        <v>2.007</v>
      </c>
      <c r="G534" s="13">
        <v>1.21</v>
      </c>
      <c r="H534" s="14">
        <f t="shared" si="270"/>
        <v>3513.6318195</v>
      </c>
      <c r="I534" s="12">
        <v>518</v>
      </c>
      <c r="J534" s="12">
        <v>1.43</v>
      </c>
      <c r="K534" s="74">
        <f t="shared" si="271"/>
        <v>3.66431294678316</v>
      </c>
      <c r="L534" s="12">
        <v>0.94</v>
      </c>
      <c r="M534" s="12">
        <v>2.05</v>
      </c>
      <c r="N534" s="8">
        <f t="shared" si="272"/>
        <v>2.927</v>
      </c>
      <c r="O534" s="9">
        <v>1.325</v>
      </c>
      <c r="P534" s="18">
        <f t="shared" si="273"/>
        <v>49932.9712223946</v>
      </c>
      <c r="Q534" s="12">
        <f t="shared" si="274"/>
        <v>2</v>
      </c>
      <c r="V534" s="12">
        <f>_xlfn.RANK.EQ(AH534,AH533:AH536,0)</f>
        <v>2</v>
      </c>
      <c r="W534" s="12">
        <v>1446.85</v>
      </c>
      <c r="X534" s="12">
        <f>1.8*1.115</f>
        <v>2.007</v>
      </c>
      <c r="Y534" s="13">
        <v>1.21</v>
      </c>
      <c r="Z534" s="14">
        <f t="shared" si="275"/>
        <v>3513.6318195</v>
      </c>
      <c r="AA534" s="12">
        <v>526</v>
      </c>
      <c r="AB534" s="12">
        <v>2.33</v>
      </c>
      <c r="AC534" s="74">
        <f t="shared" si="276"/>
        <v>4.57940617577197</v>
      </c>
      <c r="AD534" s="12">
        <v>0.95</v>
      </c>
      <c r="AE534" s="12">
        <v>2.09</v>
      </c>
      <c r="AF534" s="8">
        <f t="shared" si="277"/>
        <v>2.9855</v>
      </c>
      <c r="AG534" s="9">
        <v>1.325</v>
      </c>
      <c r="AH534" s="18">
        <f t="shared" si="278"/>
        <v>63649.9945364787</v>
      </c>
      <c r="AI534" s="12">
        <f t="shared" si="279"/>
        <v>2</v>
      </c>
    </row>
    <row r="535" s="1" customFormat="1" customHeight="1" spans="1:35">
      <c r="D535" s="12">
        <f>_xlfn.RANK.EQ(P535,P533:P536,0)</f>
        <v>3</v>
      </c>
      <c r="E535" s="12">
        <v>0</v>
      </c>
      <c r="F535" s="12">
        <v>1.8</v>
      </c>
      <c r="G535" s="13">
        <v>1.21</v>
      </c>
      <c r="H535" s="14">
        <f t="shared" si="270"/>
        <v>0</v>
      </c>
      <c r="I535" s="12">
        <v>0</v>
      </c>
      <c r="J535" s="12">
        <v>0</v>
      </c>
      <c r="K535" s="74">
        <f t="shared" si="271"/>
        <v>1</v>
      </c>
      <c r="L535" s="12">
        <v>0</v>
      </c>
      <c r="M535" s="12">
        <v>0</v>
      </c>
      <c r="N535" s="8">
        <f t="shared" si="272"/>
        <v>1</v>
      </c>
      <c r="O535" s="9">
        <v>1</v>
      </c>
      <c r="P535" s="18">
        <f t="shared" si="273"/>
        <v>0</v>
      </c>
      <c r="Q535" s="12">
        <f t="shared" si="274"/>
        <v>12</v>
      </c>
      <c r="V535" s="12">
        <f>_xlfn.RANK.EQ(AH535,AH533:AH536,0)</f>
        <v>3</v>
      </c>
      <c r="W535" s="12">
        <v>0</v>
      </c>
      <c r="X535" s="12">
        <v>1.8</v>
      </c>
      <c r="Y535" s="13">
        <v>1.21</v>
      </c>
      <c r="Z535" s="14">
        <f t="shared" si="275"/>
        <v>0</v>
      </c>
      <c r="AA535" s="12">
        <v>0</v>
      </c>
      <c r="AB535" s="12">
        <v>0</v>
      </c>
      <c r="AC535" s="74">
        <f t="shared" si="276"/>
        <v>1</v>
      </c>
      <c r="AD535" s="12">
        <v>0</v>
      </c>
      <c r="AE535" s="12">
        <v>0</v>
      </c>
      <c r="AF535" s="8">
        <f t="shared" si="277"/>
        <v>1</v>
      </c>
      <c r="AG535" s="9">
        <v>1</v>
      </c>
      <c r="AH535" s="18">
        <f t="shared" si="278"/>
        <v>0</v>
      </c>
      <c r="AI535" s="12">
        <f t="shared" si="279"/>
        <v>12</v>
      </c>
    </row>
    <row r="536" s="1" customFormat="1" customHeight="1" spans="1:35">
      <c r="D536" s="12">
        <f>_xlfn.RANK.EQ(P536,P533:P536,0)</f>
        <v>3</v>
      </c>
      <c r="E536" s="12">
        <v>0</v>
      </c>
      <c r="F536" s="12">
        <v>1.8</v>
      </c>
      <c r="G536" s="13">
        <v>1.21</v>
      </c>
      <c r="H536" s="14">
        <f t="shared" si="270"/>
        <v>0</v>
      </c>
      <c r="I536" s="12">
        <v>0</v>
      </c>
      <c r="J536" s="12">
        <v>0</v>
      </c>
      <c r="K536" s="74">
        <f t="shared" si="271"/>
        <v>1</v>
      </c>
      <c r="L536" s="71">
        <v>0</v>
      </c>
      <c r="M536" s="71">
        <v>0</v>
      </c>
      <c r="N536" s="8">
        <f t="shared" si="272"/>
        <v>1</v>
      </c>
      <c r="O536" s="9">
        <v>1</v>
      </c>
      <c r="P536" s="18">
        <f t="shared" si="273"/>
        <v>0</v>
      </c>
      <c r="Q536" s="71">
        <f t="shared" si="274"/>
        <v>12</v>
      </c>
      <c r="V536" s="12">
        <f>_xlfn.RANK.EQ(AH536,AH533:AH536,0)</f>
        <v>3</v>
      </c>
      <c r="W536" s="12">
        <v>0</v>
      </c>
      <c r="X536" s="12">
        <v>1.8</v>
      </c>
      <c r="Y536" s="13">
        <v>1.21</v>
      </c>
      <c r="Z536" s="14">
        <f t="shared" si="275"/>
        <v>0</v>
      </c>
      <c r="AA536" s="12">
        <v>0</v>
      </c>
      <c r="AB536" s="12">
        <v>0</v>
      </c>
      <c r="AC536" s="74">
        <f t="shared" si="276"/>
        <v>1</v>
      </c>
      <c r="AD536" s="71">
        <v>0</v>
      </c>
      <c r="AE536" s="71">
        <v>0</v>
      </c>
      <c r="AF536" s="8">
        <f t="shared" si="277"/>
        <v>1</v>
      </c>
      <c r="AG536" s="9">
        <v>1</v>
      </c>
      <c r="AH536" s="18">
        <f t="shared" si="278"/>
        <v>0</v>
      </c>
      <c r="AI536" s="71">
        <f t="shared" si="279"/>
        <v>12</v>
      </c>
    </row>
    <row r="537" s="1" customFormat="1" customHeight="1" spans="1:35">
      <c r="D537" s="75" t="s">
        <v>47</v>
      </c>
      <c r="E537" s="76">
        <f>LARGE(P533:P536,1)/1</f>
        <v>64121.8369911954</v>
      </c>
      <c r="F537" s="75" t="s">
        <v>48</v>
      </c>
      <c r="G537" s="76">
        <f>LARGE(P533:P536,2)/2</f>
        <v>24966.4856111973</v>
      </c>
      <c r="H537" s="75" t="s">
        <v>49</v>
      </c>
      <c r="I537" s="76">
        <f>LARGE(P533:P536,3)/12</f>
        <v>0</v>
      </c>
      <c r="J537" s="75" t="s">
        <v>50</v>
      </c>
      <c r="K537" s="77">
        <f>LARGE(P533:P536,4)/12</f>
        <v>0</v>
      </c>
      <c r="L537" s="78" t="s">
        <v>51</v>
      </c>
      <c r="M537" s="79">
        <f>E537+G537+I537+K537</f>
        <v>89088.3226023927</v>
      </c>
      <c r="N537" s="78" t="s">
        <v>52</v>
      </c>
      <c r="O537" s="78">
        <v>12</v>
      </c>
      <c r="P537" s="78" t="s">
        <v>53</v>
      </c>
      <c r="Q537" s="79">
        <f>M537*O537</f>
        <v>1069059.87122871</v>
      </c>
      <c r="V537" s="75" t="s">
        <v>47</v>
      </c>
      <c r="W537" s="76">
        <f>LARGE(AH533:AH536,1)/1</f>
        <v>83270.4878894547</v>
      </c>
      <c r="X537" s="75" t="s">
        <v>48</v>
      </c>
      <c r="Y537" s="76">
        <f>LARGE(AH533:AH536,2)/2</f>
        <v>31824.9972682394</v>
      </c>
      <c r="Z537" s="75" t="s">
        <v>49</v>
      </c>
      <c r="AA537" s="76">
        <f>LARGE(AH533:AH536,3)/12</f>
        <v>0</v>
      </c>
      <c r="AB537" s="75" t="s">
        <v>50</v>
      </c>
      <c r="AC537" s="77">
        <f>LARGE(AH533:AH536,4)/12</f>
        <v>0</v>
      </c>
      <c r="AD537" s="78" t="s">
        <v>51</v>
      </c>
      <c r="AE537" s="79">
        <f>W537+Y537+AA537+AC537</f>
        <v>115095.485157694</v>
      </c>
      <c r="AF537" s="78" t="s">
        <v>52</v>
      </c>
      <c r="AG537" s="78">
        <v>12</v>
      </c>
      <c r="AH537" s="78" t="s">
        <v>53</v>
      </c>
      <c r="AI537" s="79">
        <f>AE537*AG537</f>
        <v>1381145.82189233</v>
      </c>
    </row>
    <row r="538" s="1" customFormat="1" customHeight="1" spans="1:35">
      <c r="D538" s="75"/>
      <c r="E538" s="76"/>
      <c r="F538" s="75"/>
      <c r="G538" s="76"/>
      <c r="H538" s="75"/>
      <c r="I538" s="76"/>
      <c r="J538" s="75"/>
      <c r="K538" s="77"/>
      <c r="L538" s="78"/>
      <c r="M538" s="79"/>
      <c r="N538" s="78"/>
      <c r="O538" s="78"/>
      <c r="P538" s="78"/>
      <c r="Q538" s="79"/>
      <c r="V538" s="75"/>
      <c r="W538" s="76"/>
      <c r="X538" s="75"/>
      <c r="Y538" s="76"/>
      <c r="Z538" s="75"/>
      <c r="AA538" s="76"/>
      <c r="AB538" s="75"/>
      <c r="AC538" s="77"/>
      <c r="AD538" s="78"/>
      <c r="AE538" s="79"/>
      <c r="AF538" s="78"/>
      <c r="AG538" s="78"/>
      <c r="AH538" s="78"/>
      <c r="AI538" s="79"/>
    </row>
    <row r="539" s="1" customFormat="1" customHeight="1" spans="1:35">
      <c r="F539" s="78" t="s">
        <v>24</v>
      </c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X539" s="78" t="s">
        <v>24</v>
      </c>
      <c r="Y539" s="78"/>
      <c r="Z539" s="78"/>
      <c r="AA539" s="78"/>
      <c r="AB539" s="78"/>
      <c r="AC539" s="78"/>
      <c r="AD539" s="78"/>
      <c r="AE539" s="78"/>
      <c r="AF539" s="78"/>
      <c r="AG539" s="78"/>
      <c r="AH539" s="78"/>
      <c r="AI539" s="78"/>
    </row>
    <row r="540" s="1" customFormat="1" customHeight="1" spans="1:35">
      <c r="F540" s="14" t="s">
        <v>3</v>
      </c>
      <c r="G540" s="14"/>
      <c r="H540" s="14"/>
      <c r="I540" s="14"/>
      <c r="J540" s="14"/>
      <c r="K540" s="8" t="s">
        <v>31</v>
      </c>
      <c r="L540" s="8"/>
      <c r="M540" s="8"/>
      <c r="N540" s="8"/>
      <c r="O540" s="9" t="s">
        <v>32</v>
      </c>
      <c r="P540" s="9"/>
      <c r="Q540" s="80" t="s">
        <v>7</v>
      </c>
      <c r="X540" s="14" t="s">
        <v>3</v>
      </c>
      <c r="Y540" s="14"/>
      <c r="Z540" s="14"/>
      <c r="AA540" s="14"/>
      <c r="AB540" s="14"/>
      <c r="AC540" s="8" t="s">
        <v>31</v>
      </c>
      <c r="AD540" s="8"/>
      <c r="AE540" s="8"/>
      <c r="AF540" s="8"/>
      <c r="AG540" s="9" t="s">
        <v>32</v>
      </c>
      <c r="AH540" s="9"/>
      <c r="AI540" s="80" t="s">
        <v>7</v>
      </c>
    </row>
    <row r="541" s="1" customFormat="1" customHeight="1" spans="1:35">
      <c r="F541" s="14" t="s">
        <v>34</v>
      </c>
      <c r="G541" s="14" t="s">
        <v>35</v>
      </c>
      <c r="H541" s="14" t="s">
        <v>36</v>
      </c>
      <c r="I541" s="14" t="s">
        <v>37</v>
      </c>
      <c r="J541" s="14" t="s">
        <v>3</v>
      </c>
      <c r="K541" s="8" t="s">
        <v>38</v>
      </c>
      <c r="L541" s="8" t="s">
        <v>20</v>
      </c>
      <c r="M541" s="8" t="s">
        <v>19</v>
      </c>
      <c r="N541" s="81" t="s">
        <v>21</v>
      </c>
      <c r="O541" s="9" t="s">
        <v>40</v>
      </c>
      <c r="P541" s="9" t="s">
        <v>41</v>
      </c>
      <c r="Q541" s="80"/>
      <c r="X541" s="14" t="s">
        <v>34</v>
      </c>
      <c r="Y541" s="14" t="s">
        <v>35</v>
      </c>
      <c r="Z541" s="14" t="s">
        <v>36</v>
      </c>
      <c r="AA541" s="14" t="s">
        <v>37</v>
      </c>
      <c r="AB541" s="14" t="s">
        <v>3</v>
      </c>
      <c r="AC541" s="8" t="s">
        <v>38</v>
      </c>
      <c r="AD541" s="8" t="s">
        <v>20</v>
      </c>
      <c r="AE541" s="8" t="s">
        <v>19</v>
      </c>
      <c r="AF541" s="81" t="s">
        <v>21</v>
      </c>
      <c r="AG541" s="9" t="s">
        <v>40</v>
      </c>
      <c r="AH541" s="9" t="s">
        <v>41</v>
      </c>
      <c r="AI541" s="80"/>
    </row>
    <row r="542" s="1" customFormat="1" customHeight="1" spans="1:35">
      <c r="F542" s="12">
        <v>2249</v>
      </c>
      <c r="G542" s="13">
        <v>1.728</v>
      </c>
      <c r="H542" s="12">
        <v>1</v>
      </c>
      <c r="I542" s="12">
        <v>0</v>
      </c>
      <c r="J542" s="14">
        <f t="shared" ref="J542:J552" si="280">F542*G542*H542+I542</f>
        <v>3886.272</v>
      </c>
      <c r="K542" s="12">
        <v>1</v>
      </c>
      <c r="L542" s="12">
        <v>2.05</v>
      </c>
      <c r="M542" s="12">
        <v>0.94</v>
      </c>
      <c r="N542" s="81">
        <f t="shared" ref="N542:N552" si="281">L542*M542+1</f>
        <v>2.927</v>
      </c>
      <c r="O542" s="12">
        <v>1.325</v>
      </c>
      <c r="P542" s="9">
        <v>0.5</v>
      </c>
      <c r="Q542" s="82">
        <f t="shared" ref="Q542:Q552" si="282">J542*K542*N542*O542*P542</f>
        <v>7536.0157704</v>
      </c>
      <c r="X542" s="12">
        <v>2536</v>
      </c>
      <c r="Y542" s="13">
        <v>1.728</v>
      </c>
      <c r="Z542" s="12">
        <v>1</v>
      </c>
      <c r="AA542" s="12">
        <v>0</v>
      </c>
      <c r="AB542" s="14">
        <f t="shared" ref="AB542:AB552" si="283">X542*Y542*Z542+AA542</f>
        <v>4382.208</v>
      </c>
      <c r="AC542" s="12">
        <v>1</v>
      </c>
      <c r="AD542" s="12">
        <v>2.09</v>
      </c>
      <c r="AE542" s="12">
        <v>0.95</v>
      </c>
      <c r="AF542" s="81">
        <f t="shared" ref="AF542:AF552" si="284">AD542*AE542+1</f>
        <v>2.9855</v>
      </c>
      <c r="AG542" s="12">
        <v>1.325</v>
      </c>
      <c r="AH542" s="9">
        <v>0.5</v>
      </c>
      <c r="AI542" s="82">
        <f t="shared" ref="AI542:AI552" si="285">AB542*AC542*AF542*AG542*AH542</f>
        <v>8667.5418144</v>
      </c>
    </row>
    <row r="543" s="1" customFormat="1" customHeight="1" spans="1:35">
      <c r="F543" s="12">
        <v>2249</v>
      </c>
      <c r="G543" s="13">
        <v>1.728</v>
      </c>
      <c r="H543" s="12">
        <v>1</v>
      </c>
      <c r="I543" s="12">
        <v>0</v>
      </c>
      <c r="J543" s="14">
        <f t="shared" si="280"/>
        <v>3886.272</v>
      </c>
      <c r="K543" s="12">
        <v>1</v>
      </c>
      <c r="L543" s="12">
        <v>2.05</v>
      </c>
      <c r="M543" s="12">
        <v>0.94</v>
      </c>
      <c r="N543" s="81">
        <f t="shared" si="281"/>
        <v>2.927</v>
      </c>
      <c r="O543" s="12">
        <v>1.325</v>
      </c>
      <c r="P543" s="9">
        <v>0.5</v>
      </c>
      <c r="Q543" s="82">
        <f t="shared" si="282"/>
        <v>7536.0157704</v>
      </c>
      <c r="X543" s="12">
        <v>2536</v>
      </c>
      <c r="Y543" s="13">
        <v>1.728</v>
      </c>
      <c r="Z543" s="12">
        <v>1</v>
      </c>
      <c r="AA543" s="12">
        <v>0</v>
      </c>
      <c r="AB543" s="14">
        <f t="shared" si="283"/>
        <v>4382.208</v>
      </c>
      <c r="AC543" s="12">
        <v>1</v>
      </c>
      <c r="AD543" s="12">
        <v>2.09</v>
      </c>
      <c r="AE543" s="12">
        <v>0.95</v>
      </c>
      <c r="AF543" s="81">
        <f t="shared" si="284"/>
        <v>2.9855</v>
      </c>
      <c r="AG543" s="12">
        <v>1.325</v>
      </c>
      <c r="AH543" s="9">
        <v>0.5</v>
      </c>
      <c r="AI543" s="82">
        <f t="shared" si="285"/>
        <v>8667.5418144</v>
      </c>
    </row>
    <row r="544" s="1" customFormat="1" customHeight="1" spans="1:35">
      <c r="F544" s="12">
        <v>2249</v>
      </c>
      <c r="G544" s="13">
        <v>1.728</v>
      </c>
      <c r="H544" s="12">
        <v>1</v>
      </c>
      <c r="I544" s="12">
        <v>0</v>
      </c>
      <c r="J544" s="14">
        <f t="shared" si="280"/>
        <v>3886.272</v>
      </c>
      <c r="K544" s="12">
        <v>1</v>
      </c>
      <c r="L544" s="12">
        <v>2.05</v>
      </c>
      <c r="M544" s="12">
        <v>0.94</v>
      </c>
      <c r="N544" s="81">
        <f t="shared" si="281"/>
        <v>2.927</v>
      </c>
      <c r="O544" s="12">
        <v>1.325</v>
      </c>
      <c r="P544" s="9">
        <v>0.5</v>
      </c>
      <c r="Q544" s="82">
        <f t="shared" si="282"/>
        <v>7536.0157704</v>
      </c>
      <c r="X544" s="12">
        <v>2536</v>
      </c>
      <c r="Y544" s="13">
        <v>1.728</v>
      </c>
      <c r="Z544" s="12">
        <v>1</v>
      </c>
      <c r="AA544" s="12">
        <v>0</v>
      </c>
      <c r="AB544" s="14">
        <f t="shared" si="283"/>
        <v>4382.208</v>
      </c>
      <c r="AC544" s="12">
        <v>1</v>
      </c>
      <c r="AD544" s="12">
        <v>2.09</v>
      </c>
      <c r="AE544" s="12">
        <v>0.95</v>
      </c>
      <c r="AF544" s="81">
        <f t="shared" si="284"/>
        <v>2.9855</v>
      </c>
      <c r="AG544" s="12">
        <v>1.325</v>
      </c>
      <c r="AH544" s="9">
        <v>0.5</v>
      </c>
      <c r="AI544" s="82">
        <f t="shared" si="285"/>
        <v>8667.5418144</v>
      </c>
    </row>
    <row r="545" s="1" customFormat="1" customHeight="1" spans="6:35">
      <c r="F545" s="12">
        <v>2249</v>
      </c>
      <c r="G545" s="13">
        <v>1.728</v>
      </c>
      <c r="H545" s="12">
        <v>1</v>
      </c>
      <c r="I545" s="12">
        <v>0</v>
      </c>
      <c r="J545" s="14">
        <f t="shared" si="280"/>
        <v>3886.272</v>
      </c>
      <c r="K545" s="12">
        <v>1</v>
      </c>
      <c r="L545" s="12">
        <v>2.05</v>
      </c>
      <c r="M545" s="12">
        <v>0.94</v>
      </c>
      <c r="N545" s="81">
        <f t="shared" si="281"/>
        <v>2.927</v>
      </c>
      <c r="O545" s="12">
        <v>1.325</v>
      </c>
      <c r="P545" s="9">
        <v>0.5</v>
      </c>
      <c r="Q545" s="82">
        <f t="shared" si="282"/>
        <v>7536.0157704</v>
      </c>
      <c r="X545" s="12">
        <v>2536</v>
      </c>
      <c r="Y545" s="13">
        <v>1.728</v>
      </c>
      <c r="Z545" s="12">
        <v>1</v>
      </c>
      <c r="AA545" s="12">
        <v>0</v>
      </c>
      <c r="AB545" s="14">
        <f t="shared" si="283"/>
        <v>4382.208</v>
      </c>
      <c r="AC545" s="12">
        <v>1</v>
      </c>
      <c r="AD545" s="12">
        <v>2.09</v>
      </c>
      <c r="AE545" s="12">
        <v>0.95</v>
      </c>
      <c r="AF545" s="81">
        <f t="shared" si="284"/>
        <v>2.9855</v>
      </c>
      <c r="AG545" s="12">
        <v>1.325</v>
      </c>
      <c r="AH545" s="9">
        <v>0.5</v>
      </c>
      <c r="AI545" s="82">
        <f t="shared" si="285"/>
        <v>8667.5418144</v>
      </c>
    </row>
    <row r="546" s="1" customFormat="1" customHeight="1" spans="6:35">
      <c r="F546" s="12">
        <v>2249</v>
      </c>
      <c r="G546" s="13">
        <v>1.728</v>
      </c>
      <c r="H546" s="12">
        <v>1</v>
      </c>
      <c r="I546" s="12">
        <v>0</v>
      </c>
      <c r="J546" s="14">
        <f t="shared" si="280"/>
        <v>3886.272</v>
      </c>
      <c r="K546" s="12">
        <v>1</v>
      </c>
      <c r="L546" s="12">
        <v>2.05</v>
      </c>
      <c r="M546" s="12">
        <v>0.94</v>
      </c>
      <c r="N546" s="81">
        <f t="shared" si="281"/>
        <v>2.927</v>
      </c>
      <c r="O546" s="12">
        <v>1.325</v>
      </c>
      <c r="P546" s="9">
        <v>0.5</v>
      </c>
      <c r="Q546" s="82">
        <f t="shared" si="282"/>
        <v>7536.0157704</v>
      </c>
      <c r="X546" s="12">
        <v>2536</v>
      </c>
      <c r="Y546" s="13">
        <v>1.728</v>
      </c>
      <c r="Z546" s="12">
        <v>1</v>
      </c>
      <c r="AA546" s="12">
        <v>0</v>
      </c>
      <c r="AB546" s="14">
        <f t="shared" si="283"/>
        <v>4382.208</v>
      </c>
      <c r="AC546" s="12">
        <v>1</v>
      </c>
      <c r="AD546" s="12">
        <v>2.09</v>
      </c>
      <c r="AE546" s="12">
        <v>0.95</v>
      </c>
      <c r="AF546" s="81">
        <f t="shared" si="284"/>
        <v>2.9855</v>
      </c>
      <c r="AG546" s="12">
        <v>1.325</v>
      </c>
      <c r="AH546" s="9">
        <v>0.5</v>
      </c>
      <c r="AI546" s="82">
        <f t="shared" si="285"/>
        <v>8667.5418144</v>
      </c>
    </row>
    <row r="547" s="1" customFormat="1" customHeight="1" spans="6:35">
      <c r="F547" s="12">
        <v>2249</v>
      </c>
      <c r="G547" s="13">
        <v>1.728</v>
      </c>
      <c r="H547" s="12">
        <v>1</v>
      </c>
      <c r="I547" s="12">
        <v>0</v>
      </c>
      <c r="J547" s="14">
        <f t="shared" si="280"/>
        <v>3886.272</v>
      </c>
      <c r="K547" s="12">
        <v>1</v>
      </c>
      <c r="L547" s="12">
        <v>2.05</v>
      </c>
      <c r="M547" s="12">
        <v>0.94</v>
      </c>
      <c r="N547" s="81">
        <f t="shared" si="281"/>
        <v>2.927</v>
      </c>
      <c r="O547" s="12">
        <v>1.325</v>
      </c>
      <c r="P547" s="9">
        <v>0.5</v>
      </c>
      <c r="Q547" s="82">
        <f t="shared" si="282"/>
        <v>7536.0157704</v>
      </c>
      <c r="X547" s="12">
        <v>2536</v>
      </c>
      <c r="Y547" s="13">
        <v>1.728</v>
      </c>
      <c r="Z547" s="12">
        <v>1</v>
      </c>
      <c r="AA547" s="12">
        <v>0</v>
      </c>
      <c r="AB547" s="14">
        <f t="shared" si="283"/>
        <v>4382.208</v>
      </c>
      <c r="AC547" s="12">
        <v>1</v>
      </c>
      <c r="AD547" s="12">
        <v>2.09</v>
      </c>
      <c r="AE547" s="12">
        <v>0.95</v>
      </c>
      <c r="AF547" s="81">
        <f t="shared" si="284"/>
        <v>2.9855</v>
      </c>
      <c r="AG547" s="12">
        <v>1.325</v>
      </c>
      <c r="AH547" s="9">
        <v>0.5</v>
      </c>
      <c r="AI547" s="82">
        <f t="shared" si="285"/>
        <v>8667.5418144</v>
      </c>
    </row>
    <row r="548" s="1" customFormat="1" customHeight="1" spans="6:35">
      <c r="F548" s="12">
        <v>2249</v>
      </c>
      <c r="G548" s="13">
        <v>1.728</v>
      </c>
      <c r="H548" s="12">
        <v>1</v>
      </c>
      <c r="I548" s="12">
        <v>0</v>
      </c>
      <c r="J548" s="14">
        <f t="shared" si="280"/>
        <v>3886.272</v>
      </c>
      <c r="K548" s="12">
        <v>1</v>
      </c>
      <c r="L548" s="12">
        <v>2.05</v>
      </c>
      <c r="M548" s="12">
        <v>0.94</v>
      </c>
      <c r="N548" s="81">
        <f t="shared" si="281"/>
        <v>2.927</v>
      </c>
      <c r="O548" s="12">
        <v>1.325</v>
      </c>
      <c r="P548" s="9">
        <v>0.5</v>
      </c>
      <c r="Q548" s="82">
        <f t="shared" si="282"/>
        <v>7536.0157704</v>
      </c>
      <c r="X548" s="12">
        <v>2536</v>
      </c>
      <c r="Y548" s="13">
        <v>1.728</v>
      </c>
      <c r="Z548" s="12">
        <v>1</v>
      </c>
      <c r="AA548" s="12">
        <v>0</v>
      </c>
      <c r="AB548" s="14">
        <f t="shared" si="283"/>
        <v>4382.208</v>
      </c>
      <c r="AC548" s="12">
        <v>1</v>
      </c>
      <c r="AD548" s="12">
        <v>2.09</v>
      </c>
      <c r="AE548" s="12">
        <v>0.95</v>
      </c>
      <c r="AF548" s="81">
        <f t="shared" si="284"/>
        <v>2.9855</v>
      </c>
      <c r="AG548" s="12">
        <v>1.325</v>
      </c>
      <c r="AH548" s="9">
        <v>0.5</v>
      </c>
      <c r="AI548" s="82">
        <f t="shared" si="285"/>
        <v>8667.5418144</v>
      </c>
    </row>
    <row r="549" s="1" customFormat="1" customHeight="1" spans="6:35">
      <c r="F549" s="12">
        <v>2249</v>
      </c>
      <c r="G549" s="13">
        <v>1.728</v>
      </c>
      <c r="H549" s="12">
        <v>1</v>
      </c>
      <c r="I549" s="12">
        <v>0</v>
      </c>
      <c r="J549" s="14">
        <f t="shared" si="280"/>
        <v>3886.272</v>
      </c>
      <c r="K549" s="12">
        <v>1</v>
      </c>
      <c r="L549" s="12">
        <v>2.05</v>
      </c>
      <c r="M549" s="12">
        <v>0.94</v>
      </c>
      <c r="N549" s="81">
        <f t="shared" si="281"/>
        <v>2.927</v>
      </c>
      <c r="O549" s="12">
        <v>1.325</v>
      </c>
      <c r="P549" s="9">
        <v>0.5</v>
      </c>
      <c r="Q549" s="82">
        <f t="shared" si="282"/>
        <v>7536.0157704</v>
      </c>
      <c r="X549" s="12">
        <v>2536</v>
      </c>
      <c r="Y549" s="13">
        <v>1.728</v>
      </c>
      <c r="Z549" s="12">
        <v>1</v>
      </c>
      <c r="AA549" s="12">
        <v>0</v>
      </c>
      <c r="AB549" s="14">
        <f t="shared" si="283"/>
        <v>4382.208</v>
      </c>
      <c r="AC549" s="12">
        <v>1</v>
      </c>
      <c r="AD549" s="12">
        <v>2.09</v>
      </c>
      <c r="AE549" s="12">
        <v>0.95</v>
      </c>
      <c r="AF549" s="81">
        <f t="shared" si="284"/>
        <v>2.9855</v>
      </c>
      <c r="AG549" s="12">
        <v>1.325</v>
      </c>
      <c r="AH549" s="9">
        <v>0.5</v>
      </c>
      <c r="AI549" s="82">
        <f t="shared" si="285"/>
        <v>8667.5418144</v>
      </c>
    </row>
    <row r="550" s="1" customFormat="1" customHeight="1" spans="6:35">
      <c r="F550" s="12">
        <v>2249</v>
      </c>
      <c r="G550" s="13">
        <v>1.728</v>
      </c>
      <c r="H550" s="12">
        <v>1</v>
      </c>
      <c r="I550" s="12">
        <v>0</v>
      </c>
      <c r="J550" s="14">
        <f t="shared" si="280"/>
        <v>3886.272</v>
      </c>
      <c r="K550" s="12">
        <v>1</v>
      </c>
      <c r="L550" s="12">
        <v>2.05</v>
      </c>
      <c r="M550" s="12">
        <v>0.94</v>
      </c>
      <c r="N550" s="81">
        <f t="shared" si="281"/>
        <v>2.927</v>
      </c>
      <c r="O550" s="12">
        <v>1.325</v>
      </c>
      <c r="P550" s="9">
        <v>0.5</v>
      </c>
      <c r="Q550" s="82">
        <f t="shared" si="282"/>
        <v>7536.0157704</v>
      </c>
      <c r="X550" s="12">
        <v>2536</v>
      </c>
      <c r="Y550" s="13">
        <v>1.728</v>
      </c>
      <c r="Z550" s="12">
        <v>1</v>
      </c>
      <c r="AA550" s="12">
        <v>0</v>
      </c>
      <c r="AB550" s="14">
        <f t="shared" si="283"/>
        <v>4382.208</v>
      </c>
      <c r="AC550" s="12">
        <v>1</v>
      </c>
      <c r="AD550" s="12">
        <v>2.09</v>
      </c>
      <c r="AE550" s="12">
        <v>0.95</v>
      </c>
      <c r="AF550" s="81">
        <f t="shared" si="284"/>
        <v>2.9855</v>
      </c>
      <c r="AG550" s="12">
        <v>1.325</v>
      </c>
      <c r="AH550" s="9">
        <v>0.5</v>
      </c>
      <c r="AI550" s="82">
        <f t="shared" si="285"/>
        <v>8667.5418144</v>
      </c>
    </row>
    <row r="551" s="1" customFormat="1" customHeight="1" spans="6:35">
      <c r="F551" s="12">
        <v>2249</v>
      </c>
      <c r="G551" s="13">
        <v>1.55</v>
      </c>
      <c r="H551" s="12">
        <v>1</v>
      </c>
      <c r="I551" s="12">
        <v>0</v>
      </c>
      <c r="J551" s="14">
        <f t="shared" si="280"/>
        <v>3485.95</v>
      </c>
      <c r="K551" s="12">
        <v>1</v>
      </c>
      <c r="L551" s="12">
        <v>2.05</v>
      </c>
      <c r="M551" s="12">
        <v>0.94</v>
      </c>
      <c r="N551" s="81">
        <f t="shared" si="281"/>
        <v>2.927</v>
      </c>
      <c r="O551" s="12">
        <v>1.325</v>
      </c>
      <c r="P551" s="9">
        <v>0.5</v>
      </c>
      <c r="Q551" s="82">
        <f t="shared" si="282"/>
        <v>6759.736368125</v>
      </c>
      <c r="X551" s="12">
        <v>2536</v>
      </c>
      <c r="Y551" s="13">
        <v>1.55</v>
      </c>
      <c r="Z551" s="12">
        <v>1</v>
      </c>
      <c r="AA551" s="12">
        <v>0</v>
      </c>
      <c r="AB551" s="14">
        <f t="shared" si="283"/>
        <v>3930.8</v>
      </c>
      <c r="AC551" s="12">
        <v>1</v>
      </c>
      <c r="AD551" s="12">
        <v>2.09</v>
      </c>
      <c r="AE551" s="12">
        <v>0.95</v>
      </c>
      <c r="AF551" s="81">
        <f t="shared" si="284"/>
        <v>2.9855</v>
      </c>
      <c r="AG551" s="12">
        <v>1.325</v>
      </c>
      <c r="AH551" s="9">
        <v>0.5</v>
      </c>
      <c r="AI551" s="82">
        <f t="shared" si="285"/>
        <v>7774.7047525</v>
      </c>
    </row>
    <row r="552" s="1" customFormat="1" customHeight="1" spans="6:35">
      <c r="F552" s="12">
        <v>2249</v>
      </c>
      <c r="G552" s="13">
        <v>12.18</v>
      </c>
      <c r="H552" s="12">
        <v>1</v>
      </c>
      <c r="I552" s="12">
        <v>0</v>
      </c>
      <c r="J552" s="14">
        <f t="shared" si="280"/>
        <v>27392.82</v>
      </c>
      <c r="K552" s="12">
        <v>1</v>
      </c>
      <c r="L552" s="12">
        <v>2.05</v>
      </c>
      <c r="M552" s="12">
        <v>0.94</v>
      </c>
      <c r="N552" s="81">
        <f t="shared" si="281"/>
        <v>2.927</v>
      </c>
      <c r="O552" s="12">
        <v>1.325</v>
      </c>
      <c r="P552" s="9">
        <v>0.5</v>
      </c>
      <c r="Q552" s="82">
        <f t="shared" si="282"/>
        <v>53118.44449275</v>
      </c>
      <c r="X552" s="12">
        <v>2536</v>
      </c>
      <c r="Y552" s="13">
        <v>12.18</v>
      </c>
      <c r="Z552" s="12">
        <v>1</v>
      </c>
      <c r="AA552" s="12">
        <v>0</v>
      </c>
      <c r="AB552" s="14">
        <f t="shared" si="283"/>
        <v>30888.48</v>
      </c>
      <c r="AC552" s="12">
        <v>1</v>
      </c>
      <c r="AD552" s="12">
        <v>2.09</v>
      </c>
      <c r="AE552" s="12">
        <v>0.95</v>
      </c>
      <c r="AF552" s="81">
        <f t="shared" si="284"/>
        <v>2.9855</v>
      </c>
      <c r="AG552" s="12">
        <v>1.325</v>
      </c>
      <c r="AH552" s="9">
        <v>0.5</v>
      </c>
      <c r="AI552" s="82">
        <f t="shared" si="285"/>
        <v>61094.131539</v>
      </c>
    </row>
    <row r="553" s="1" customFormat="1" customHeight="1" spans="6:35">
      <c r="F553" s="83" t="s">
        <v>24</v>
      </c>
      <c r="G553" s="84"/>
      <c r="H553" s="84"/>
      <c r="I553" s="84"/>
      <c r="J553" s="84"/>
      <c r="K553" s="84"/>
      <c r="L553" s="84"/>
      <c r="M553" s="85">
        <f>SUM(Q542:Q552)</f>
        <v>127702.322794475</v>
      </c>
      <c r="N553" s="85"/>
      <c r="O553" s="85"/>
      <c r="P553" s="85"/>
      <c r="Q553" s="85"/>
      <c r="X553" s="83" t="s">
        <v>24</v>
      </c>
      <c r="Y553" s="84"/>
      <c r="Z553" s="84"/>
      <c r="AA553" s="84"/>
      <c r="AB553" s="84"/>
      <c r="AC553" s="84"/>
      <c r="AD553" s="84"/>
      <c r="AE553" s="85">
        <f>SUM(AI542:AI552)</f>
        <v>146876.7126211</v>
      </c>
      <c r="AF553" s="85"/>
      <c r="AG553" s="85"/>
      <c r="AH553" s="85"/>
      <c r="AI553" s="85"/>
    </row>
    <row r="554" s="1" customFormat="1" customHeight="1" spans="6:35">
      <c r="F554" s="84"/>
      <c r="G554" s="84"/>
      <c r="H554" s="84"/>
      <c r="I554" s="84"/>
      <c r="J554" s="84"/>
      <c r="K554" s="84"/>
      <c r="L554" s="84"/>
      <c r="M554" s="85"/>
      <c r="N554" s="85"/>
      <c r="O554" s="85"/>
      <c r="P554" s="85"/>
      <c r="Q554" s="85"/>
      <c r="X554" s="84"/>
      <c r="Y554" s="84"/>
      <c r="Z554" s="84"/>
      <c r="AA554" s="84"/>
      <c r="AB554" s="84"/>
      <c r="AC554" s="84"/>
      <c r="AD554" s="84"/>
      <c r="AE554" s="85"/>
      <c r="AF554" s="85"/>
      <c r="AG554" s="85"/>
      <c r="AH554" s="85"/>
      <c r="AI554" s="85"/>
    </row>
    <row r="555" s="1" customFormat="1" customHeight="1" spans="6:35">
      <c r="F555" s="84"/>
      <c r="G555" s="84"/>
      <c r="H555" s="84"/>
      <c r="I555" s="84"/>
      <c r="J555" s="84"/>
      <c r="K555" s="84"/>
      <c r="L555" s="84"/>
      <c r="M555" s="85"/>
      <c r="N555" s="85"/>
      <c r="O555" s="85"/>
      <c r="P555" s="85"/>
      <c r="Q555" s="85"/>
      <c r="X555" s="84"/>
      <c r="Y555" s="84"/>
      <c r="Z555" s="84"/>
      <c r="AA555" s="84"/>
      <c r="AB555" s="84"/>
      <c r="AC555" s="84"/>
      <c r="AD555" s="84"/>
      <c r="AE555" s="85"/>
      <c r="AF555" s="85"/>
      <c r="AG555" s="85"/>
      <c r="AH555" s="85"/>
      <c r="AI555" s="85"/>
    </row>
    <row r="556" s="1" customFormat="1" customHeight="1" spans="6:35">
      <c r="F556" s="78" t="s">
        <v>23</v>
      </c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X556" s="78" t="s">
        <v>23</v>
      </c>
      <c r="Y556" s="78"/>
      <c r="Z556" s="78"/>
      <c r="AA556" s="78"/>
      <c r="AB556" s="78"/>
      <c r="AC556" s="78"/>
      <c r="AD556" s="78"/>
      <c r="AE556" s="78"/>
      <c r="AF556" s="78"/>
      <c r="AG556" s="78"/>
      <c r="AH556" s="78"/>
      <c r="AI556" s="78"/>
    </row>
    <row r="557" s="1" customFormat="1" customHeight="1" spans="6:35">
      <c r="F557" s="14" t="s">
        <v>3</v>
      </c>
      <c r="G557" s="14"/>
      <c r="H557" s="14"/>
      <c r="I557" s="14"/>
      <c r="J557" s="14"/>
      <c r="K557" s="8" t="s">
        <v>31</v>
      </c>
      <c r="L557" s="8"/>
      <c r="M557" s="8"/>
      <c r="N557" s="8"/>
      <c r="O557" s="9" t="s">
        <v>32</v>
      </c>
      <c r="P557" s="9"/>
      <c r="Q557" s="80" t="s">
        <v>7</v>
      </c>
      <c r="X557" s="14" t="s">
        <v>3</v>
      </c>
      <c r="Y557" s="14"/>
      <c r="Z557" s="14"/>
      <c r="AA557" s="14"/>
      <c r="AB557" s="14"/>
      <c r="AC557" s="8" t="s">
        <v>31</v>
      </c>
      <c r="AD557" s="8"/>
      <c r="AE557" s="8"/>
      <c r="AF557" s="8"/>
      <c r="AG557" s="9" t="s">
        <v>32</v>
      </c>
      <c r="AH557" s="9"/>
      <c r="AI557" s="80" t="s">
        <v>7</v>
      </c>
    </row>
    <row r="558" s="1" customFormat="1" customHeight="1" spans="6:35">
      <c r="F558" s="14" t="s">
        <v>34</v>
      </c>
      <c r="G558" s="14" t="s">
        <v>35</v>
      </c>
      <c r="H558" s="14" t="s">
        <v>36</v>
      </c>
      <c r="I558" s="14" t="s">
        <v>37</v>
      </c>
      <c r="J558" s="14" t="s">
        <v>3</v>
      </c>
      <c r="K558" s="8" t="s">
        <v>38</v>
      </c>
      <c r="L558" s="8" t="s">
        <v>20</v>
      </c>
      <c r="M558" s="8" t="s">
        <v>19</v>
      </c>
      <c r="N558" s="81" t="s">
        <v>21</v>
      </c>
      <c r="O558" s="9" t="s">
        <v>40</v>
      </c>
      <c r="P558" s="9" t="s">
        <v>41</v>
      </c>
      <c r="Q558" s="80"/>
      <c r="X558" s="14" t="s">
        <v>34</v>
      </c>
      <c r="Y558" s="14" t="s">
        <v>35</v>
      </c>
      <c r="Z558" s="14" t="s">
        <v>36</v>
      </c>
      <c r="AA558" s="14" t="s">
        <v>37</v>
      </c>
      <c r="AB558" s="14" t="s">
        <v>3</v>
      </c>
      <c r="AC558" s="8" t="s">
        <v>38</v>
      </c>
      <c r="AD558" s="8" t="s">
        <v>20</v>
      </c>
      <c r="AE558" s="8" t="s">
        <v>19</v>
      </c>
      <c r="AF558" s="81" t="s">
        <v>21</v>
      </c>
      <c r="AG558" s="9" t="s">
        <v>40</v>
      </c>
      <c r="AH558" s="9" t="s">
        <v>41</v>
      </c>
      <c r="AI558" s="80"/>
    </row>
    <row r="559" s="1" customFormat="1" customHeight="1" spans="6:35">
      <c r="F559" s="12">
        <v>47719</v>
      </c>
      <c r="G559" s="13">
        <v>0.199</v>
      </c>
      <c r="H559" s="12">
        <v>1</v>
      </c>
      <c r="I559" s="12">
        <v>0</v>
      </c>
      <c r="J559" s="14">
        <f t="shared" ref="J559:J568" si="286">F559*G559*H559+I559</f>
        <v>9496.081</v>
      </c>
      <c r="K559" s="12">
        <v>1</v>
      </c>
      <c r="L559" s="12">
        <v>2.93</v>
      </c>
      <c r="M559" s="12">
        <v>0.96</v>
      </c>
      <c r="N559" s="81">
        <f t="shared" ref="N559:N568" si="287">L559*M559+1</f>
        <v>3.8128</v>
      </c>
      <c r="O559" s="12">
        <v>0.9</v>
      </c>
      <c r="P559" s="9">
        <v>0.5</v>
      </c>
      <c r="Q559" s="82">
        <f t="shared" ref="Q559:Q568" si="288">J559*K559*N559*O559*P559</f>
        <v>16292.99593656</v>
      </c>
      <c r="X559" s="12">
        <v>47719</v>
      </c>
      <c r="Y559" s="13">
        <v>0.199</v>
      </c>
      <c r="Z559" s="12">
        <v>1</v>
      </c>
      <c r="AA559" s="12">
        <v>0</v>
      </c>
      <c r="AB559" s="14">
        <f t="shared" ref="AB559:AB568" si="289">X559*Y559*Z559+AA559</f>
        <v>9496.081</v>
      </c>
      <c r="AC559" s="12">
        <v>1</v>
      </c>
      <c r="AD559" s="12">
        <v>2.93</v>
      </c>
      <c r="AE559" s="12">
        <v>0.96</v>
      </c>
      <c r="AF559" s="81">
        <f t="shared" ref="AF559:AF568" si="290">AD559*AE559+1</f>
        <v>3.8128</v>
      </c>
      <c r="AG559" s="12">
        <v>0.9</v>
      </c>
      <c r="AH559" s="9">
        <v>0.5</v>
      </c>
      <c r="AI559" s="82">
        <f t="shared" ref="AI559:AI568" si="291">AB559*AC559*AF559*AG559*AH559</f>
        <v>16292.99593656</v>
      </c>
    </row>
    <row r="560" s="1" customFormat="1" customHeight="1" spans="6:35">
      <c r="F560" s="12">
        <v>47719</v>
      </c>
      <c r="G560" s="13">
        <v>0.199</v>
      </c>
      <c r="H560" s="12">
        <v>1</v>
      </c>
      <c r="I560" s="12">
        <v>0</v>
      </c>
      <c r="J560" s="14">
        <f t="shared" si="286"/>
        <v>9496.081</v>
      </c>
      <c r="K560" s="12">
        <v>1</v>
      </c>
      <c r="L560" s="12">
        <v>2.93</v>
      </c>
      <c r="M560" s="12">
        <v>0.96</v>
      </c>
      <c r="N560" s="81">
        <f t="shared" si="287"/>
        <v>3.8128</v>
      </c>
      <c r="O560" s="12">
        <v>0.9</v>
      </c>
      <c r="P560" s="9">
        <v>0.5</v>
      </c>
      <c r="Q560" s="82">
        <f t="shared" si="288"/>
        <v>16292.99593656</v>
      </c>
      <c r="X560" s="12">
        <v>47719</v>
      </c>
      <c r="Y560" s="13">
        <v>0.199</v>
      </c>
      <c r="Z560" s="12">
        <v>1</v>
      </c>
      <c r="AA560" s="12">
        <v>0</v>
      </c>
      <c r="AB560" s="14">
        <f t="shared" si="289"/>
        <v>9496.081</v>
      </c>
      <c r="AC560" s="12">
        <v>1</v>
      </c>
      <c r="AD560" s="12">
        <v>2.93</v>
      </c>
      <c r="AE560" s="12">
        <v>0.96</v>
      </c>
      <c r="AF560" s="81">
        <f t="shared" si="290"/>
        <v>3.8128</v>
      </c>
      <c r="AG560" s="12">
        <v>0.9</v>
      </c>
      <c r="AH560" s="9">
        <v>0.5</v>
      </c>
      <c r="AI560" s="82">
        <f t="shared" si="291"/>
        <v>16292.99593656</v>
      </c>
    </row>
    <row r="561" s="1" customFormat="1" customHeight="1" spans="1:35">
      <c r="F561" s="12">
        <v>47719</v>
      </c>
      <c r="G561" s="13">
        <v>0.199</v>
      </c>
      <c r="H561" s="12">
        <v>1</v>
      </c>
      <c r="I561" s="12">
        <v>0</v>
      </c>
      <c r="J561" s="14">
        <f t="shared" si="286"/>
        <v>9496.081</v>
      </c>
      <c r="K561" s="12">
        <v>1</v>
      </c>
      <c r="L561" s="12">
        <v>2.93</v>
      </c>
      <c r="M561" s="12">
        <v>0.96</v>
      </c>
      <c r="N561" s="81">
        <f t="shared" si="287"/>
        <v>3.8128</v>
      </c>
      <c r="O561" s="12">
        <v>0.9</v>
      </c>
      <c r="P561" s="9">
        <v>0.5</v>
      </c>
      <c r="Q561" s="82">
        <f t="shared" si="288"/>
        <v>16292.99593656</v>
      </c>
      <c r="X561" s="12">
        <v>47719</v>
      </c>
      <c r="Y561" s="13">
        <v>0.199</v>
      </c>
      <c r="Z561" s="12">
        <v>1</v>
      </c>
      <c r="AA561" s="12">
        <v>0</v>
      </c>
      <c r="AB561" s="14">
        <f t="shared" si="289"/>
        <v>9496.081</v>
      </c>
      <c r="AC561" s="12">
        <v>1</v>
      </c>
      <c r="AD561" s="12">
        <v>2.93</v>
      </c>
      <c r="AE561" s="12">
        <v>0.96</v>
      </c>
      <c r="AF561" s="81">
        <f t="shared" si="290"/>
        <v>3.8128</v>
      </c>
      <c r="AG561" s="12">
        <v>0.9</v>
      </c>
      <c r="AH561" s="9">
        <v>0.5</v>
      </c>
      <c r="AI561" s="82">
        <f t="shared" si="291"/>
        <v>16292.99593656</v>
      </c>
    </row>
    <row r="562" s="1" customFormat="1" customHeight="1" spans="1:35">
      <c r="F562" s="12">
        <v>47719</v>
      </c>
      <c r="G562" s="13">
        <v>0.199</v>
      </c>
      <c r="H562" s="12">
        <v>1</v>
      </c>
      <c r="I562" s="12">
        <v>0</v>
      </c>
      <c r="J562" s="14">
        <f t="shared" si="286"/>
        <v>9496.081</v>
      </c>
      <c r="K562" s="12">
        <v>1</v>
      </c>
      <c r="L562" s="12">
        <v>2.93</v>
      </c>
      <c r="M562" s="12">
        <v>0.96</v>
      </c>
      <c r="N562" s="81">
        <f t="shared" si="287"/>
        <v>3.8128</v>
      </c>
      <c r="O562" s="12">
        <v>0.9</v>
      </c>
      <c r="P562" s="9">
        <v>0.5</v>
      </c>
      <c r="Q562" s="82">
        <f t="shared" si="288"/>
        <v>16292.99593656</v>
      </c>
      <c r="X562" s="12">
        <v>47719</v>
      </c>
      <c r="Y562" s="13">
        <v>0.199</v>
      </c>
      <c r="Z562" s="12">
        <v>1</v>
      </c>
      <c r="AA562" s="12">
        <v>0</v>
      </c>
      <c r="AB562" s="14">
        <f t="shared" si="289"/>
        <v>9496.081</v>
      </c>
      <c r="AC562" s="12">
        <v>1</v>
      </c>
      <c r="AD562" s="12">
        <v>2.93</v>
      </c>
      <c r="AE562" s="12">
        <v>0.96</v>
      </c>
      <c r="AF562" s="81">
        <f t="shared" si="290"/>
        <v>3.8128</v>
      </c>
      <c r="AG562" s="12">
        <v>0.9</v>
      </c>
      <c r="AH562" s="9">
        <v>0.5</v>
      </c>
      <c r="AI562" s="82">
        <f t="shared" si="291"/>
        <v>16292.99593656</v>
      </c>
    </row>
    <row r="563" s="1" customFormat="1" customHeight="1" spans="1:35">
      <c r="F563" s="12">
        <v>47719</v>
      </c>
      <c r="G563" s="13">
        <v>0.199</v>
      </c>
      <c r="H563" s="12">
        <v>1</v>
      </c>
      <c r="I563" s="12">
        <v>0</v>
      </c>
      <c r="J563" s="14">
        <f t="shared" si="286"/>
        <v>9496.081</v>
      </c>
      <c r="K563" s="12">
        <v>1</v>
      </c>
      <c r="L563" s="12">
        <v>2.93</v>
      </c>
      <c r="M563" s="12">
        <v>0.96</v>
      </c>
      <c r="N563" s="81">
        <f t="shared" si="287"/>
        <v>3.8128</v>
      </c>
      <c r="O563" s="12">
        <v>0.9</v>
      </c>
      <c r="P563" s="9">
        <v>0.5</v>
      </c>
      <c r="Q563" s="82">
        <f t="shared" si="288"/>
        <v>16292.99593656</v>
      </c>
      <c r="X563" s="12">
        <v>47719</v>
      </c>
      <c r="Y563" s="13">
        <v>0.199</v>
      </c>
      <c r="Z563" s="12">
        <v>1</v>
      </c>
      <c r="AA563" s="12">
        <v>0</v>
      </c>
      <c r="AB563" s="14">
        <f t="shared" si="289"/>
        <v>9496.081</v>
      </c>
      <c r="AC563" s="12">
        <v>1</v>
      </c>
      <c r="AD563" s="12">
        <v>2.93</v>
      </c>
      <c r="AE563" s="12">
        <v>0.96</v>
      </c>
      <c r="AF563" s="81">
        <f t="shared" si="290"/>
        <v>3.8128</v>
      </c>
      <c r="AG563" s="12">
        <v>0.9</v>
      </c>
      <c r="AH563" s="9">
        <v>0.5</v>
      </c>
      <c r="AI563" s="82">
        <f t="shared" si="291"/>
        <v>16292.99593656</v>
      </c>
    </row>
    <row r="564" s="1" customFormat="1" customHeight="1" spans="1:35">
      <c r="F564" s="12">
        <v>47719</v>
      </c>
      <c r="G564" s="13">
        <v>0.199</v>
      </c>
      <c r="H564" s="12">
        <v>1</v>
      </c>
      <c r="I564" s="12">
        <v>0</v>
      </c>
      <c r="J564" s="14">
        <f t="shared" si="286"/>
        <v>9496.081</v>
      </c>
      <c r="K564" s="12">
        <v>1</v>
      </c>
      <c r="L564" s="12">
        <v>2.93</v>
      </c>
      <c r="M564" s="12">
        <v>0.96</v>
      </c>
      <c r="N564" s="81">
        <f t="shared" si="287"/>
        <v>3.8128</v>
      </c>
      <c r="O564" s="12">
        <v>0.9</v>
      </c>
      <c r="P564" s="9">
        <v>0.5</v>
      </c>
      <c r="Q564" s="82">
        <f t="shared" si="288"/>
        <v>16292.99593656</v>
      </c>
      <c r="X564" s="12">
        <v>47719</v>
      </c>
      <c r="Y564" s="13">
        <v>0.199</v>
      </c>
      <c r="Z564" s="12">
        <v>1</v>
      </c>
      <c r="AA564" s="12">
        <v>0</v>
      </c>
      <c r="AB564" s="14">
        <f t="shared" si="289"/>
        <v>9496.081</v>
      </c>
      <c r="AC564" s="12">
        <v>1</v>
      </c>
      <c r="AD564" s="12">
        <v>2.93</v>
      </c>
      <c r="AE564" s="12">
        <v>0.96</v>
      </c>
      <c r="AF564" s="81">
        <f t="shared" si="290"/>
        <v>3.8128</v>
      </c>
      <c r="AG564" s="12">
        <v>0.9</v>
      </c>
      <c r="AH564" s="9">
        <v>0.5</v>
      </c>
      <c r="AI564" s="82">
        <f t="shared" si="291"/>
        <v>16292.99593656</v>
      </c>
    </row>
    <row r="565" s="1" customFormat="1" customHeight="1" spans="1:35">
      <c r="F565" s="12">
        <v>47719</v>
      </c>
      <c r="G565" s="13">
        <v>0.199</v>
      </c>
      <c r="H565" s="12">
        <v>1</v>
      </c>
      <c r="I565" s="12">
        <v>0</v>
      </c>
      <c r="J565" s="14">
        <f t="shared" si="286"/>
        <v>9496.081</v>
      </c>
      <c r="K565" s="12">
        <v>1</v>
      </c>
      <c r="L565" s="12">
        <v>2.93</v>
      </c>
      <c r="M565" s="12">
        <v>0.96</v>
      </c>
      <c r="N565" s="81">
        <f t="shared" si="287"/>
        <v>3.8128</v>
      </c>
      <c r="O565" s="12">
        <v>0.9</v>
      </c>
      <c r="P565" s="9">
        <v>0.5</v>
      </c>
      <c r="Q565" s="82">
        <f t="shared" si="288"/>
        <v>16292.99593656</v>
      </c>
      <c r="X565" s="12">
        <v>47719</v>
      </c>
      <c r="Y565" s="13">
        <v>0.199</v>
      </c>
      <c r="Z565" s="12">
        <v>1</v>
      </c>
      <c r="AA565" s="12">
        <v>0</v>
      </c>
      <c r="AB565" s="14">
        <f t="shared" si="289"/>
        <v>9496.081</v>
      </c>
      <c r="AC565" s="12">
        <v>1</v>
      </c>
      <c r="AD565" s="12">
        <v>2.93</v>
      </c>
      <c r="AE565" s="12">
        <v>0.96</v>
      </c>
      <c r="AF565" s="81">
        <f t="shared" si="290"/>
        <v>3.8128</v>
      </c>
      <c r="AG565" s="12">
        <v>0.9</v>
      </c>
      <c r="AH565" s="9">
        <v>0.5</v>
      </c>
      <c r="AI565" s="82">
        <f t="shared" si="291"/>
        <v>16292.99593656</v>
      </c>
    </row>
    <row r="566" s="1" customFormat="1" customHeight="1" spans="1:35">
      <c r="F566" s="12">
        <v>47719</v>
      </c>
      <c r="G566" s="13">
        <v>0.199</v>
      </c>
      <c r="H566" s="12">
        <v>1</v>
      </c>
      <c r="I566" s="12">
        <v>0</v>
      </c>
      <c r="J566" s="14">
        <f t="shared" si="286"/>
        <v>9496.081</v>
      </c>
      <c r="K566" s="12">
        <v>1</v>
      </c>
      <c r="L566" s="12">
        <v>2.93</v>
      </c>
      <c r="M566" s="12">
        <v>0.96</v>
      </c>
      <c r="N566" s="81">
        <f t="shared" si="287"/>
        <v>3.8128</v>
      </c>
      <c r="O566" s="12">
        <v>0.9</v>
      </c>
      <c r="P566" s="9">
        <v>0.5</v>
      </c>
      <c r="Q566" s="82">
        <f t="shared" si="288"/>
        <v>16292.99593656</v>
      </c>
      <c r="X566" s="12">
        <v>47719</v>
      </c>
      <c r="Y566" s="13">
        <v>0.199</v>
      </c>
      <c r="Z566" s="12">
        <v>1</v>
      </c>
      <c r="AA566" s="12">
        <v>0</v>
      </c>
      <c r="AB566" s="14">
        <f t="shared" si="289"/>
        <v>9496.081</v>
      </c>
      <c r="AC566" s="12">
        <v>1</v>
      </c>
      <c r="AD566" s="12">
        <v>2.93</v>
      </c>
      <c r="AE566" s="12">
        <v>0.96</v>
      </c>
      <c r="AF566" s="81">
        <f t="shared" si="290"/>
        <v>3.8128</v>
      </c>
      <c r="AG566" s="12">
        <v>0.9</v>
      </c>
      <c r="AH566" s="9">
        <v>0.5</v>
      </c>
      <c r="AI566" s="82">
        <f t="shared" si="291"/>
        <v>16292.99593656</v>
      </c>
    </row>
    <row r="567" s="1" customFormat="1" customHeight="1" spans="1:35">
      <c r="F567" s="12">
        <v>47719</v>
      </c>
      <c r="G567" s="13">
        <v>0.355</v>
      </c>
      <c r="H567" s="12">
        <v>1</v>
      </c>
      <c r="I567" s="12">
        <v>0</v>
      </c>
      <c r="J567" s="14">
        <f t="shared" si="286"/>
        <v>16940.245</v>
      </c>
      <c r="K567" s="12">
        <v>1</v>
      </c>
      <c r="L567" s="12">
        <v>2.93</v>
      </c>
      <c r="M567" s="12">
        <v>0.96</v>
      </c>
      <c r="N567" s="81">
        <f t="shared" si="287"/>
        <v>3.8128</v>
      </c>
      <c r="O567" s="12">
        <v>0.9</v>
      </c>
      <c r="P567" s="9">
        <v>0.5</v>
      </c>
      <c r="Q567" s="82">
        <f t="shared" si="288"/>
        <v>29065.3947612</v>
      </c>
      <c r="X567" s="12">
        <v>47719</v>
      </c>
      <c r="Y567" s="13">
        <v>0.355</v>
      </c>
      <c r="Z567" s="12">
        <v>1</v>
      </c>
      <c r="AA567" s="12">
        <v>0</v>
      </c>
      <c r="AB567" s="14">
        <f t="shared" si="289"/>
        <v>16940.245</v>
      </c>
      <c r="AC567" s="12">
        <v>1</v>
      </c>
      <c r="AD567" s="12">
        <v>2.93</v>
      </c>
      <c r="AE567" s="12">
        <v>0.96</v>
      </c>
      <c r="AF567" s="81">
        <f t="shared" si="290"/>
        <v>3.8128</v>
      </c>
      <c r="AG567" s="12">
        <v>0.9</v>
      </c>
      <c r="AH567" s="9">
        <v>0.5</v>
      </c>
      <c r="AI567" s="82">
        <f t="shared" si="291"/>
        <v>29065.3947612</v>
      </c>
    </row>
    <row r="568" s="1" customFormat="1" customHeight="1" spans="1:35">
      <c r="F568" s="12">
        <v>47719</v>
      </c>
      <c r="G568" s="13">
        <v>0.58</v>
      </c>
      <c r="H568" s="12">
        <v>1</v>
      </c>
      <c r="I568" s="12">
        <v>0</v>
      </c>
      <c r="J568" s="14">
        <f t="shared" si="286"/>
        <v>27677.02</v>
      </c>
      <c r="K568" s="12">
        <v>1</v>
      </c>
      <c r="L568" s="12">
        <v>2.93</v>
      </c>
      <c r="M568" s="12">
        <v>0.96</v>
      </c>
      <c r="N568" s="81">
        <f t="shared" si="287"/>
        <v>3.8128</v>
      </c>
      <c r="O568" s="12">
        <v>0.9</v>
      </c>
      <c r="P568" s="9">
        <v>0.5</v>
      </c>
      <c r="Q568" s="82">
        <f t="shared" si="288"/>
        <v>47487.1238352</v>
      </c>
      <c r="X568" s="12">
        <v>47719</v>
      </c>
      <c r="Y568" s="13">
        <v>0.58</v>
      </c>
      <c r="Z568" s="12">
        <v>1</v>
      </c>
      <c r="AA568" s="12">
        <v>0</v>
      </c>
      <c r="AB568" s="14">
        <f t="shared" si="289"/>
        <v>27677.02</v>
      </c>
      <c r="AC568" s="12">
        <v>1</v>
      </c>
      <c r="AD568" s="12">
        <v>2.93</v>
      </c>
      <c r="AE568" s="12">
        <v>0.96</v>
      </c>
      <c r="AF568" s="81">
        <f t="shared" si="290"/>
        <v>3.8128</v>
      </c>
      <c r="AG568" s="12">
        <v>0.9</v>
      </c>
      <c r="AH568" s="9">
        <v>0.5</v>
      </c>
      <c r="AI568" s="82">
        <f t="shared" si="291"/>
        <v>47487.1238352</v>
      </c>
    </row>
    <row r="569" s="1" customFormat="1" customHeight="1" spans="1:35">
      <c r="F569" s="83" t="s">
        <v>23</v>
      </c>
      <c r="G569" s="84"/>
      <c r="H569" s="84"/>
      <c r="I569" s="84"/>
      <c r="J569" s="84"/>
      <c r="K569" s="84"/>
      <c r="L569" s="84"/>
      <c r="M569" s="85">
        <f>SUM(Q559:Q568)</f>
        <v>206896.48608888</v>
      </c>
      <c r="N569" s="85"/>
      <c r="O569" s="85"/>
      <c r="P569" s="85"/>
      <c r="Q569" s="85"/>
      <c r="X569" s="83" t="s">
        <v>23</v>
      </c>
      <c r="Y569" s="84"/>
      <c r="Z569" s="84"/>
      <c r="AA569" s="84"/>
      <c r="AB569" s="84"/>
      <c r="AC569" s="84"/>
      <c r="AD569" s="84"/>
      <c r="AE569" s="85">
        <f>SUM(AI559:AI568)</f>
        <v>206896.48608888</v>
      </c>
      <c r="AF569" s="85"/>
      <c r="AG569" s="85"/>
      <c r="AH569" s="85"/>
      <c r="AI569" s="85"/>
    </row>
    <row r="570" s="1" customFormat="1" customHeight="1" spans="1:35">
      <c r="F570" s="84"/>
      <c r="G570" s="84"/>
      <c r="H570" s="84"/>
      <c r="I570" s="84"/>
      <c r="J570" s="84"/>
      <c r="K570" s="84"/>
      <c r="L570" s="84"/>
      <c r="M570" s="85"/>
      <c r="N570" s="85"/>
      <c r="O570" s="85"/>
      <c r="P570" s="85"/>
      <c r="Q570" s="85"/>
      <c r="X570" s="84"/>
      <c r="Y570" s="84"/>
      <c r="Z570" s="84"/>
      <c r="AA570" s="84"/>
      <c r="AB570" s="84"/>
      <c r="AC570" s="84"/>
      <c r="AD570" s="84"/>
      <c r="AE570" s="85"/>
      <c r="AF570" s="85"/>
      <c r="AG570" s="85"/>
      <c r="AH570" s="85"/>
      <c r="AI570" s="85"/>
    </row>
    <row r="571" s="1" customFormat="1" customHeight="1" spans="1:35">
      <c r="F571" s="84"/>
      <c r="G571" s="84"/>
      <c r="H571" s="84"/>
      <c r="I571" s="84"/>
      <c r="J571" s="84"/>
      <c r="K571" s="84"/>
      <c r="L571" s="84"/>
      <c r="M571" s="85"/>
      <c r="N571" s="85"/>
      <c r="O571" s="85"/>
      <c r="P571" s="85"/>
      <c r="Q571" s="85"/>
      <c r="X571" s="84"/>
      <c r="Y571" s="84"/>
      <c r="Z571" s="84"/>
      <c r="AA571" s="84"/>
      <c r="AB571" s="84"/>
      <c r="AC571" s="84"/>
      <c r="AD571" s="84"/>
      <c r="AE571" s="85"/>
      <c r="AF571" s="85"/>
      <c r="AG571" s="85"/>
      <c r="AH571" s="85"/>
      <c r="AI571" s="85"/>
    </row>
    <row r="573" s="1" customFormat="1" customHeight="1" spans="1:35">
      <c r="A573" s="2" t="s">
        <v>66</v>
      </c>
      <c r="B573" s="2"/>
      <c r="C573" s="2"/>
      <c r="D573" s="2"/>
      <c r="E573" s="3" t="s">
        <v>1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S573" s="2" t="s">
        <v>67</v>
      </c>
      <c r="T573" s="2"/>
      <c r="U573" s="2"/>
      <c r="V573" s="2"/>
      <c r="W573" s="3" t="s">
        <v>1</v>
      </c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="1" customFormat="1" customHeight="1" spans="1:35">
      <c r="A574" s="2"/>
      <c r="B574" s="2"/>
      <c r="C574" s="2"/>
      <c r="D574" s="2"/>
      <c r="E574" s="4" t="s">
        <v>3</v>
      </c>
      <c r="F574" s="5"/>
      <c r="G574" s="5"/>
      <c r="H574" s="6"/>
      <c r="I574" s="7" t="s">
        <v>4</v>
      </c>
      <c r="J574" s="7"/>
      <c r="K574" s="7"/>
      <c r="L574" s="7"/>
      <c r="M574" s="8" t="s">
        <v>5</v>
      </c>
      <c r="N574" s="8"/>
      <c r="O574" s="8"/>
      <c r="P574" s="9" t="s">
        <v>6</v>
      </c>
      <c r="Q574" s="10" t="s">
        <v>7</v>
      </c>
      <c r="S574" s="2"/>
      <c r="T574" s="2"/>
      <c r="U574" s="2"/>
      <c r="V574" s="2"/>
      <c r="W574" s="4" t="s">
        <v>3</v>
      </c>
      <c r="X574" s="5"/>
      <c r="Y574" s="5"/>
      <c r="Z574" s="6"/>
      <c r="AA574" s="7" t="s">
        <v>4</v>
      </c>
      <c r="AB574" s="7"/>
      <c r="AC574" s="7"/>
      <c r="AD574" s="7"/>
      <c r="AE574" s="8" t="s">
        <v>5</v>
      </c>
      <c r="AF574" s="8"/>
      <c r="AG574" s="8"/>
      <c r="AH574" s="9" t="s">
        <v>6</v>
      </c>
      <c r="AI574" s="10" t="s">
        <v>7</v>
      </c>
    </row>
    <row r="575" s="1" customFormat="1" customHeight="1" spans="1:35">
      <c r="A575" s="11" t="s">
        <v>8</v>
      </c>
      <c r="B575" s="11" t="s">
        <v>9</v>
      </c>
      <c r="C575" s="11" t="s">
        <v>10</v>
      </c>
      <c r="D575" s="11" t="s">
        <v>11</v>
      </c>
      <c r="E575" s="12" t="s">
        <v>12</v>
      </c>
      <c r="F575" s="12" t="s">
        <v>13</v>
      </c>
      <c r="G575" s="13" t="s">
        <v>14</v>
      </c>
      <c r="H575" s="14" t="s">
        <v>3</v>
      </c>
      <c r="I575" s="12" t="s">
        <v>58</v>
      </c>
      <c r="J575" s="12" t="s">
        <v>16</v>
      </c>
      <c r="K575" s="12" t="s">
        <v>17</v>
      </c>
      <c r="L575" s="7" t="s">
        <v>18</v>
      </c>
      <c r="M575" s="12" t="s">
        <v>19</v>
      </c>
      <c r="N575" s="12" t="s">
        <v>20</v>
      </c>
      <c r="O575" s="8" t="s">
        <v>21</v>
      </c>
      <c r="P575" s="9" t="s">
        <v>22</v>
      </c>
      <c r="Q575" s="15"/>
      <c r="S575" s="11" t="s">
        <v>8</v>
      </c>
      <c r="T575" s="11" t="s">
        <v>9</v>
      </c>
      <c r="U575" s="11" t="s">
        <v>10</v>
      </c>
      <c r="V575" s="11" t="s">
        <v>11</v>
      </c>
      <c r="W575" s="12" t="s">
        <v>12</v>
      </c>
      <c r="X575" s="12" t="s">
        <v>13</v>
      </c>
      <c r="Y575" s="13" t="s">
        <v>14</v>
      </c>
      <c r="Z575" s="14" t="s">
        <v>3</v>
      </c>
      <c r="AA575" s="12" t="s">
        <v>58</v>
      </c>
      <c r="AB575" s="12" t="s">
        <v>16</v>
      </c>
      <c r="AC575" s="12" t="s">
        <v>17</v>
      </c>
      <c r="AD575" s="7" t="s">
        <v>18</v>
      </c>
      <c r="AE575" s="12" t="s">
        <v>19</v>
      </c>
      <c r="AF575" s="12" t="s">
        <v>20</v>
      </c>
      <c r="AG575" s="8" t="s">
        <v>21</v>
      </c>
      <c r="AH575" s="9" t="s">
        <v>22</v>
      </c>
      <c r="AI575" s="15"/>
    </row>
    <row r="576" s="1" customFormat="1" customHeight="1" spans="1:35">
      <c r="A576" s="16">
        <f>L582</f>
        <v>2469258.93778939</v>
      </c>
      <c r="B576" s="16">
        <f>L596</f>
        <v>1048840.21244161</v>
      </c>
      <c r="C576" s="16">
        <f>Q633</f>
        <v>1417880.87116769</v>
      </c>
      <c r="D576" s="16">
        <v>18</v>
      </c>
      <c r="E576" s="12">
        <v>47719</v>
      </c>
      <c r="F576" s="12">
        <v>0.0996</v>
      </c>
      <c r="G576" s="13">
        <v>1.21</v>
      </c>
      <c r="H576" s="14">
        <f t="shared" ref="H576:H581" si="292">E576*F576*G576</f>
        <v>5750.903004</v>
      </c>
      <c r="I576" s="12">
        <f t="shared" ref="I576:I581" si="293">3*1.2</f>
        <v>3.6</v>
      </c>
      <c r="J576" s="12">
        <v>518</v>
      </c>
      <c r="K576" s="12">
        <v>0.92</v>
      </c>
      <c r="L576" s="17">
        <f t="shared" ref="L576:L581" si="294">1+6*J576/(J576+2000)+K576</f>
        <v>3.15431294678316</v>
      </c>
      <c r="M576" s="12">
        <v>0.99</v>
      </c>
      <c r="N576" s="12">
        <v>4.33</v>
      </c>
      <c r="O576" s="8">
        <f t="shared" ref="O576:O581" si="295">1+M576*N576</f>
        <v>5.2867</v>
      </c>
      <c r="P576" s="9">
        <v>1.325</v>
      </c>
      <c r="Q576" s="18">
        <f t="shared" ref="Q576:Q581" si="296">H576*I576*P576*O576*L576</f>
        <v>457450.247445768</v>
      </c>
      <c r="S576" s="16">
        <f>AD582</f>
        <v>3132810.13118602</v>
      </c>
      <c r="T576" s="16">
        <f>AD596</f>
        <v>1497546.51025277</v>
      </c>
      <c r="U576" s="16">
        <f>AI633</f>
        <v>1819303.43989376</v>
      </c>
      <c r="V576" s="16">
        <v>18</v>
      </c>
      <c r="W576" s="12">
        <v>47719</v>
      </c>
      <c r="X576" s="12">
        <v>0.0996</v>
      </c>
      <c r="Y576" s="13">
        <v>1.21</v>
      </c>
      <c r="Z576" s="14">
        <f t="shared" ref="Z576:Z581" si="297">W576*X576*Y576</f>
        <v>5750.903004</v>
      </c>
      <c r="AA576" s="12">
        <f t="shared" ref="AA576:AA581" si="298">3*1.2</f>
        <v>3.6</v>
      </c>
      <c r="AB576" s="12">
        <v>526</v>
      </c>
      <c r="AC576" s="12">
        <v>1.82</v>
      </c>
      <c r="AD576" s="17">
        <f t="shared" ref="AD576:AD581" si="299">1+6*AB576/(AB576+2000)+AC576</f>
        <v>4.06940617577197</v>
      </c>
      <c r="AE576" s="12">
        <v>0.99</v>
      </c>
      <c r="AF576" s="12">
        <v>4.33</v>
      </c>
      <c r="AG576" s="8">
        <f t="shared" ref="AG576:AG581" si="300">1+AE576*AF576</f>
        <v>5.2867</v>
      </c>
      <c r="AH576" s="9">
        <v>1.325</v>
      </c>
      <c r="AI576" s="18">
        <f t="shared" ref="AI576:AI581" si="301">Z576*AA576*AH576*AG576*AD576</f>
        <v>590160.486125093</v>
      </c>
    </row>
    <row r="577" s="1" customFormat="1" customHeight="1" spans="1:35">
      <c r="A577" s="11" t="s">
        <v>23</v>
      </c>
      <c r="B577" s="11" t="s">
        <v>24</v>
      </c>
      <c r="C577" s="11" t="s">
        <v>25</v>
      </c>
      <c r="D577" s="11"/>
      <c r="E577" s="12">
        <v>47719</v>
      </c>
      <c r="F577" s="12">
        <v>0.0996</v>
      </c>
      <c r="G577" s="13">
        <v>1.21</v>
      </c>
      <c r="H577" s="14">
        <f t="shared" si="292"/>
        <v>5750.903004</v>
      </c>
      <c r="I577" s="12">
        <f t="shared" si="293"/>
        <v>3.6</v>
      </c>
      <c r="J577" s="12">
        <v>518</v>
      </c>
      <c r="K577" s="12">
        <v>0.92</v>
      </c>
      <c r="L577" s="17">
        <f t="shared" si="294"/>
        <v>3.15431294678316</v>
      </c>
      <c r="M577" s="12">
        <v>0.99</v>
      </c>
      <c r="N577" s="12">
        <v>4.33</v>
      </c>
      <c r="O577" s="8">
        <f t="shared" si="295"/>
        <v>5.2867</v>
      </c>
      <c r="P577" s="9">
        <v>1.325</v>
      </c>
      <c r="Q577" s="18">
        <f t="shared" si="296"/>
        <v>457450.247445768</v>
      </c>
      <c r="S577" s="11" t="s">
        <v>23</v>
      </c>
      <c r="T577" s="11" t="s">
        <v>24</v>
      </c>
      <c r="U577" s="11" t="s">
        <v>25</v>
      </c>
      <c r="V577" s="11"/>
      <c r="W577" s="12">
        <v>47719</v>
      </c>
      <c r="X577" s="12">
        <v>0.0996</v>
      </c>
      <c r="Y577" s="13">
        <v>1.21</v>
      </c>
      <c r="Z577" s="14">
        <f t="shared" si="297"/>
        <v>5750.903004</v>
      </c>
      <c r="AA577" s="12">
        <f t="shared" si="298"/>
        <v>3.6</v>
      </c>
      <c r="AB577" s="12">
        <v>526</v>
      </c>
      <c r="AC577" s="12">
        <v>1.82</v>
      </c>
      <c r="AD577" s="17">
        <f t="shared" si="299"/>
        <v>4.06940617577197</v>
      </c>
      <c r="AE577" s="12">
        <v>0.99</v>
      </c>
      <c r="AF577" s="12">
        <v>4.33</v>
      </c>
      <c r="AG577" s="8">
        <f t="shared" si="300"/>
        <v>5.2867</v>
      </c>
      <c r="AH577" s="9">
        <v>1.325</v>
      </c>
      <c r="AI577" s="18">
        <f t="shared" si="301"/>
        <v>590160.486125093</v>
      </c>
    </row>
    <row r="578" s="1" customFormat="1" customHeight="1" spans="1:35">
      <c r="A578" s="16">
        <f>M665</f>
        <v>258899.41159488</v>
      </c>
      <c r="B578" s="16">
        <f>M649</f>
        <v>160511.392402075</v>
      </c>
      <c r="C578" s="11">
        <f>H624</f>
        <v>390720.380060273</v>
      </c>
      <c r="D578" s="11"/>
      <c r="E578" s="12">
        <v>47719</v>
      </c>
      <c r="F578" s="12">
        <v>0.0996</v>
      </c>
      <c r="G578" s="13">
        <v>1.21</v>
      </c>
      <c r="H578" s="14">
        <f t="shared" si="292"/>
        <v>5750.903004</v>
      </c>
      <c r="I578" s="12">
        <f t="shared" si="293"/>
        <v>3.6</v>
      </c>
      <c r="J578" s="12">
        <v>518</v>
      </c>
      <c r="K578" s="12">
        <v>0.92</v>
      </c>
      <c r="L578" s="17">
        <f t="shared" si="294"/>
        <v>3.15431294678316</v>
      </c>
      <c r="M578" s="12">
        <v>0.99</v>
      </c>
      <c r="N578" s="12">
        <v>4.33</v>
      </c>
      <c r="O578" s="8">
        <f t="shared" si="295"/>
        <v>5.2867</v>
      </c>
      <c r="P578" s="9">
        <v>1.325</v>
      </c>
      <c r="Q578" s="18">
        <f t="shared" si="296"/>
        <v>457450.247445768</v>
      </c>
      <c r="S578" s="16">
        <f>AE665</f>
        <v>258899.41159488</v>
      </c>
      <c r="T578" s="16">
        <f>AE649</f>
        <v>184266.1956531</v>
      </c>
      <c r="U578" s="11">
        <f>Z624</f>
        <v>390720.380060273</v>
      </c>
      <c r="V578" s="11"/>
      <c r="W578" s="12">
        <v>47719</v>
      </c>
      <c r="X578" s="12">
        <v>0.0996</v>
      </c>
      <c r="Y578" s="13">
        <v>1.21</v>
      </c>
      <c r="Z578" s="14">
        <f t="shared" si="297"/>
        <v>5750.903004</v>
      </c>
      <c r="AA578" s="12">
        <f t="shared" si="298"/>
        <v>3.6</v>
      </c>
      <c r="AB578" s="12">
        <v>526</v>
      </c>
      <c r="AC578" s="12">
        <v>1.82</v>
      </c>
      <c r="AD578" s="17">
        <f t="shared" si="299"/>
        <v>4.06940617577197</v>
      </c>
      <c r="AE578" s="12">
        <v>0.99</v>
      </c>
      <c r="AF578" s="12">
        <v>4.33</v>
      </c>
      <c r="AG578" s="8">
        <f t="shared" si="300"/>
        <v>5.2867</v>
      </c>
      <c r="AH578" s="9">
        <v>1.325</v>
      </c>
      <c r="AI578" s="18">
        <f t="shared" si="301"/>
        <v>590160.486125093</v>
      </c>
    </row>
    <row r="579" s="1" customFormat="1" customHeight="1" spans="1:35">
      <c r="A579" s="19" t="s">
        <v>26</v>
      </c>
      <c r="B579" s="19"/>
      <c r="C579" s="20" t="s">
        <v>27</v>
      </c>
      <c r="D579" s="20"/>
      <c r="E579" s="12">
        <v>47719</v>
      </c>
      <c r="F579" s="12">
        <v>0.0996</v>
      </c>
      <c r="G579" s="13">
        <v>1.21</v>
      </c>
      <c r="H579" s="14">
        <f t="shared" si="292"/>
        <v>5750.903004</v>
      </c>
      <c r="I579" s="12">
        <f t="shared" si="293"/>
        <v>3.6</v>
      </c>
      <c r="J579" s="12">
        <v>518</v>
      </c>
      <c r="K579" s="12">
        <v>0.92</v>
      </c>
      <c r="L579" s="17">
        <f t="shared" si="294"/>
        <v>3.15431294678316</v>
      </c>
      <c r="M579" s="12">
        <v>0.99</v>
      </c>
      <c r="N579" s="12">
        <v>4.33</v>
      </c>
      <c r="O579" s="8">
        <f t="shared" si="295"/>
        <v>5.2867</v>
      </c>
      <c r="P579" s="9">
        <v>1.325</v>
      </c>
      <c r="Q579" s="18">
        <f t="shared" si="296"/>
        <v>457450.247445768</v>
      </c>
      <c r="S579" s="19" t="s">
        <v>26</v>
      </c>
      <c r="T579" s="19"/>
      <c r="U579" s="20" t="s">
        <v>27</v>
      </c>
      <c r="V579" s="20"/>
      <c r="W579" s="12">
        <v>47719</v>
      </c>
      <c r="X579" s="12">
        <v>0.0996</v>
      </c>
      <c r="Y579" s="13">
        <v>1.21</v>
      </c>
      <c r="Z579" s="14">
        <f t="shared" si="297"/>
        <v>5750.903004</v>
      </c>
      <c r="AA579" s="12">
        <f t="shared" si="298"/>
        <v>3.6</v>
      </c>
      <c r="AB579" s="12">
        <v>526</v>
      </c>
      <c r="AC579" s="12">
        <v>1.82</v>
      </c>
      <c r="AD579" s="17">
        <f t="shared" si="299"/>
        <v>4.06940617577197</v>
      </c>
      <c r="AE579" s="12">
        <v>0.99</v>
      </c>
      <c r="AF579" s="12">
        <v>4.33</v>
      </c>
      <c r="AG579" s="8">
        <f t="shared" si="300"/>
        <v>5.2867</v>
      </c>
      <c r="AH579" s="9">
        <v>1.325</v>
      </c>
      <c r="AI579" s="18">
        <f t="shared" si="301"/>
        <v>590160.486125093</v>
      </c>
    </row>
    <row r="580" s="1" customFormat="1" customHeight="1" spans="1:35">
      <c r="A580" s="19"/>
      <c r="B580" s="19"/>
      <c r="C580" s="20"/>
      <c r="D580" s="20"/>
      <c r="E580" s="12">
        <v>47719</v>
      </c>
      <c r="F580" s="12">
        <v>0.0996</v>
      </c>
      <c r="G580" s="13">
        <v>1.21</v>
      </c>
      <c r="H580" s="14">
        <f t="shared" si="292"/>
        <v>5750.903004</v>
      </c>
      <c r="I580" s="12">
        <f t="shared" si="293"/>
        <v>3.6</v>
      </c>
      <c r="J580" s="12">
        <v>518</v>
      </c>
      <c r="K580" s="12">
        <v>0.92</v>
      </c>
      <c r="L580" s="17">
        <f t="shared" si="294"/>
        <v>3.15431294678316</v>
      </c>
      <c r="M580" s="12">
        <v>0.99</v>
      </c>
      <c r="N580" s="12">
        <v>4.33</v>
      </c>
      <c r="O580" s="8">
        <f t="shared" si="295"/>
        <v>5.2867</v>
      </c>
      <c r="P580" s="9">
        <v>1.325</v>
      </c>
      <c r="Q580" s="18">
        <f t="shared" si="296"/>
        <v>457450.247445768</v>
      </c>
      <c r="S580" s="19"/>
      <c r="T580" s="19"/>
      <c r="U580" s="20"/>
      <c r="V580" s="20"/>
      <c r="W580" s="12">
        <v>47719</v>
      </c>
      <c r="X580" s="12">
        <v>0.0996</v>
      </c>
      <c r="Y580" s="13">
        <v>1.21</v>
      </c>
      <c r="Z580" s="14">
        <f t="shared" si="297"/>
        <v>5750.903004</v>
      </c>
      <c r="AA580" s="12">
        <f t="shared" si="298"/>
        <v>3.6</v>
      </c>
      <c r="AB580" s="12">
        <v>526</v>
      </c>
      <c r="AC580" s="12">
        <v>1.82</v>
      </c>
      <c r="AD580" s="17">
        <f t="shared" si="299"/>
        <v>4.06940617577197</v>
      </c>
      <c r="AE580" s="12">
        <v>0.99</v>
      </c>
      <c r="AF580" s="12">
        <v>4.33</v>
      </c>
      <c r="AG580" s="8">
        <f t="shared" si="300"/>
        <v>5.2867</v>
      </c>
      <c r="AH580" s="9">
        <v>1.325</v>
      </c>
      <c r="AI580" s="18">
        <f t="shared" si="301"/>
        <v>590160.486125093</v>
      </c>
    </row>
    <row r="581" s="1" customFormat="1" customHeight="1" spans="1:35">
      <c r="A581" s="21">
        <f>A576+B576+C576+A578+B578+C578</f>
        <v>5746111.20545592</v>
      </c>
      <c r="B581" s="21"/>
      <c r="C581" s="22">
        <f>A581/D576</f>
        <v>319228.400303107</v>
      </c>
      <c r="D581" s="22"/>
      <c r="E581" s="12">
        <v>47719</v>
      </c>
      <c r="F581" s="12">
        <v>0.125</v>
      </c>
      <c r="G581" s="13">
        <v>1.21</v>
      </c>
      <c r="H581" s="14">
        <f t="shared" si="292"/>
        <v>7217.49875</v>
      </c>
      <c r="I581" s="12">
        <f t="shared" si="293"/>
        <v>3.6</v>
      </c>
      <c r="J581" s="12">
        <v>0</v>
      </c>
      <c r="K581" s="12">
        <v>0</v>
      </c>
      <c r="L581" s="17">
        <f t="shared" si="294"/>
        <v>1</v>
      </c>
      <c r="M581" s="12">
        <v>0.99</v>
      </c>
      <c r="N581" s="12">
        <v>4.33</v>
      </c>
      <c r="O581" s="8">
        <f t="shared" si="295"/>
        <v>5.2867</v>
      </c>
      <c r="P581" s="9">
        <v>1.325</v>
      </c>
      <c r="Q581" s="18">
        <f t="shared" si="296"/>
        <v>182007.700560551</v>
      </c>
      <c r="S581" s="21">
        <f>S576+T576+U576+S578+T578+U578</f>
        <v>7283546.0686408</v>
      </c>
      <c r="T581" s="21"/>
      <c r="U581" s="22">
        <f>S581/V576</f>
        <v>404641.448257822</v>
      </c>
      <c r="V581" s="22"/>
      <c r="W581" s="12">
        <v>47719</v>
      </c>
      <c r="X581" s="12">
        <v>0.125</v>
      </c>
      <c r="Y581" s="13">
        <v>1.21</v>
      </c>
      <c r="Z581" s="14">
        <f t="shared" si="297"/>
        <v>7217.49875</v>
      </c>
      <c r="AA581" s="12">
        <f t="shared" si="298"/>
        <v>3.6</v>
      </c>
      <c r="AB581" s="12">
        <v>0</v>
      </c>
      <c r="AC581" s="12">
        <v>0</v>
      </c>
      <c r="AD581" s="17">
        <f t="shared" si="299"/>
        <v>1</v>
      </c>
      <c r="AE581" s="12">
        <v>0.99</v>
      </c>
      <c r="AF581" s="12">
        <v>4.33</v>
      </c>
      <c r="AG581" s="8">
        <f t="shared" si="300"/>
        <v>5.2867</v>
      </c>
      <c r="AH581" s="9">
        <v>1.325</v>
      </c>
      <c r="AI581" s="18">
        <f t="shared" si="301"/>
        <v>182007.700560551</v>
      </c>
    </row>
    <row r="582" s="1" customFormat="1" customHeight="1" spans="1:35">
      <c r="A582" s="21"/>
      <c r="B582" s="21"/>
      <c r="C582" s="22"/>
      <c r="D582" s="22"/>
      <c r="E582" s="23" t="s">
        <v>1</v>
      </c>
      <c r="F582" s="24"/>
      <c r="G582" s="24"/>
      <c r="H582" s="24"/>
      <c r="I582" s="24"/>
      <c r="J582" s="24"/>
      <c r="K582" s="24"/>
      <c r="L582" s="25">
        <f>SUM(Q576:Q581)</f>
        <v>2469258.93778939</v>
      </c>
      <c r="M582" s="25"/>
      <c r="N582" s="25"/>
      <c r="O582" s="25"/>
      <c r="P582" s="25"/>
      <c r="Q582" s="25"/>
      <c r="S582" s="21"/>
      <c r="T582" s="21"/>
      <c r="U582" s="22"/>
      <c r="V582" s="22"/>
      <c r="W582" s="23" t="s">
        <v>1</v>
      </c>
      <c r="X582" s="24"/>
      <c r="Y582" s="24"/>
      <c r="Z582" s="24"/>
      <c r="AA582" s="24"/>
      <c r="AB582" s="24"/>
      <c r="AC582" s="24"/>
      <c r="AD582" s="25">
        <f>SUM(AI576:AI581)</f>
        <v>3132810.13118602</v>
      </c>
      <c r="AE582" s="25"/>
      <c r="AF582" s="25"/>
      <c r="AG582" s="25"/>
      <c r="AH582" s="25"/>
      <c r="AI582" s="25"/>
    </row>
    <row r="583" s="1" customFormat="1" customHeight="1" spans="1:35">
      <c r="E583" s="24"/>
      <c r="F583" s="24"/>
      <c r="G583" s="24"/>
      <c r="H583" s="24"/>
      <c r="I583" s="24"/>
      <c r="J583" s="24"/>
      <c r="K583" s="24"/>
      <c r="L583" s="25"/>
      <c r="M583" s="25"/>
      <c r="N583" s="25"/>
      <c r="O583" s="25"/>
      <c r="P583" s="25"/>
      <c r="Q583" s="25"/>
      <c r="W583" s="24"/>
      <c r="X583" s="24"/>
      <c r="Y583" s="24"/>
      <c r="Z583" s="24"/>
      <c r="AA583" s="24"/>
      <c r="AB583" s="24"/>
      <c r="AC583" s="24"/>
      <c r="AD583" s="25"/>
      <c r="AE583" s="25"/>
      <c r="AF583" s="25"/>
      <c r="AG583" s="25"/>
      <c r="AH583" s="25"/>
      <c r="AI583" s="25"/>
    </row>
    <row r="584" s="1" customFormat="1" customHeight="1" spans="1:35">
      <c r="E584" s="3" t="s">
        <v>28</v>
      </c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W584" s="3" t="s">
        <v>28</v>
      </c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="1" customFormat="1" customHeight="1" spans="1:35">
      <c r="E585" s="4" t="s">
        <v>3</v>
      </c>
      <c r="F585" s="5"/>
      <c r="G585" s="5"/>
      <c r="H585" s="6"/>
      <c r="I585" s="7" t="s">
        <v>4</v>
      </c>
      <c r="J585" s="7"/>
      <c r="K585" s="7"/>
      <c r="L585" s="7"/>
      <c r="M585" s="8" t="s">
        <v>5</v>
      </c>
      <c r="N585" s="8"/>
      <c r="O585" s="8"/>
      <c r="P585" s="9" t="s">
        <v>6</v>
      </c>
      <c r="Q585" s="10" t="s">
        <v>7</v>
      </c>
      <c r="W585" s="4" t="s">
        <v>3</v>
      </c>
      <c r="X585" s="5"/>
      <c r="Y585" s="5"/>
      <c r="Z585" s="6"/>
      <c r="AA585" s="7" t="s">
        <v>4</v>
      </c>
      <c r="AB585" s="7"/>
      <c r="AC585" s="7"/>
      <c r="AD585" s="7"/>
      <c r="AE585" s="8" t="s">
        <v>5</v>
      </c>
      <c r="AF585" s="8"/>
      <c r="AG585" s="8"/>
      <c r="AH585" s="9" t="s">
        <v>6</v>
      </c>
      <c r="AI585" s="10" t="s">
        <v>7</v>
      </c>
    </row>
    <row r="586" s="1" customFormat="1" customHeight="1" spans="1:35">
      <c r="E586" s="12" t="s">
        <v>29</v>
      </c>
      <c r="F586" s="12" t="s">
        <v>13</v>
      </c>
      <c r="G586" s="13" t="s">
        <v>14</v>
      </c>
      <c r="H586" s="14" t="s">
        <v>3</v>
      </c>
      <c r="I586" s="12" t="s">
        <v>58</v>
      </c>
      <c r="J586" s="12" t="s">
        <v>16</v>
      </c>
      <c r="K586" s="12" t="s">
        <v>17</v>
      </c>
      <c r="L586" s="7" t="s">
        <v>18</v>
      </c>
      <c r="M586" s="12" t="s">
        <v>19</v>
      </c>
      <c r="N586" s="12" t="s">
        <v>20</v>
      </c>
      <c r="O586" s="8" t="s">
        <v>21</v>
      </c>
      <c r="P586" s="9" t="s">
        <v>22</v>
      </c>
      <c r="Q586" s="15"/>
      <c r="W586" s="12" t="s">
        <v>29</v>
      </c>
      <c r="X586" s="12" t="s">
        <v>13</v>
      </c>
      <c r="Y586" s="13" t="s">
        <v>14</v>
      </c>
      <c r="Z586" s="14" t="s">
        <v>3</v>
      </c>
      <c r="AA586" s="12" t="s">
        <v>58</v>
      </c>
      <c r="AB586" s="12" t="s">
        <v>16</v>
      </c>
      <c r="AC586" s="12" t="s">
        <v>17</v>
      </c>
      <c r="AD586" s="7" t="s">
        <v>18</v>
      </c>
      <c r="AE586" s="12" t="s">
        <v>19</v>
      </c>
      <c r="AF586" s="12" t="s">
        <v>20</v>
      </c>
      <c r="AG586" s="8" t="s">
        <v>21</v>
      </c>
      <c r="AH586" s="9" t="s">
        <v>22</v>
      </c>
      <c r="AI586" s="15"/>
    </row>
    <row r="587" s="1" customFormat="1" customHeight="1" spans="1:35">
      <c r="E587" s="12">
        <v>2249</v>
      </c>
      <c r="F587" s="12">
        <v>0.65</v>
      </c>
      <c r="G587" s="13">
        <v>1.21</v>
      </c>
      <c r="H587" s="14">
        <f t="shared" ref="H587:H595" si="302">E587*F587*G587</f>
        <v>1768.8385</v>
      </c>
      <c r="I587" s="12">
        <f t="shared" ref="I587:I595" si="303">3*1.2</f>
        <v>3.6</v>
      </c>
      <c r="J587" s="12">
        <v>518</v>
      </c>
      <c r="K587" s="12">
        <v>1.52</v>
      </c>
      <c r="L587" s="17">
        <f t="shared" ref="L587:L595" si="304">1+6*J587/(J587+2000)+K587</f>
        <v>3.75431294678316</v>
      </c>
      <c r="M587" s="12">
        <v>0.94</v>
      </c>
      <c r="N587" s="12">
        <v>2.85</v>
      </c>
      <c r="O587" s="8">
        <f t="shared" ref="O587:O595" si="305">1+M587*N587</f>
        <v>3.679</v>
      </c>
      <c r="P587" s="9">
        <v>1.325</v>
      </c>
      <c r="Q587" s="18">
        <f t="shared" ref="Q587:Q595" si="306">H587*I587*P587*O587*L587</f>
        <v>116537.801382401</v>
      </c>
      <c r="W587" s="12">
        <v>2536</v>
      </c>
      <c r="X587" s="12">
        <v>0.65</v>
      </c>
      <c r="Y587" s="13">
        <v>1.21</v>
      </c>
      <c r="Z587" s="14">
        <f t="shared" ref="Z587:Z595" si="307">W587*X587*Y587</f>
        <v>1994.564</v>
      </c>
      <c r="AA587" s="12">
        <f t="shared" ref="AA587:AA595" si="308">3*1.2</f>
        <v>3.6</v>
      </c>
      <c r="AB587" s="12">
        <v>526</v>
      </c>
      <c r="AC587" s="12">
        <v>2.42</v>
      </c>
      <c r="AD587" s="17">
        <f t="shared" ref="AD587:AD595" si="309">1+6*AB587/(AB587+2000)+AC587</f>
        <v>4.66940617577197</v>
      </c>
      <c r="AE587" s="12">
        <v>0.95</v>
      </c>
      <c r="AF587" s="12">
        <v>2.89</v>
      </c>
      <c r="AG587" s="8">
        <f t="shared" ref="AG587:AG595" si="310">1+AE587*AF587</f>
        <v>3.7455</v>
      </c>
      <c r="AH587" s="9">
        <v>1.325</v>
      </c>
      <c r="AI587" s="18">
        <f t="shared" ref="AI587:AI595" si="311">Z587*AA587*AH587*AG587*AD587</f>
        <v>166394.056694752</v>
      </c>
    </row>
    <row r="588" s="1" customFormat="1" customHeight="1" spans="1:35">
      <c r="E588" s="12">
        <v>2249</v>
      </c>
      <c r="F588" s="12">
        <v>0.65</v>
      </c>
      <c r="G588" s="13">
        <v>1.21</v>
      </c>
      <c r="H588" s="14">
        <f t="shared" si="302"/>
        <v>1768.8385</v>
      </c>
      <c r="I588" s="12">
        <f t="shared" si="303"/>
        <v>3.6</v>
      </c>
      <c r="J588" s="12">
        <v>518</v>
      </c>
      <c r="K588" s="12">
        <v>1.52</v>
      </c>
      <c r="L588" s="17">
        <f t="shared" si="304"/>
        <v>3.75431294678316</v>
      </c>
      <c r="M588" s="12">
        <v>0.94</v>
      </c>
      <c r="N588" s="12">
        <v>2.85</v>
      </c>
      <c r="O588" s="8">
        <f t="shared" si="305"/>
        <v>3.679</v>
      </c>
      <c r="P588" s="9">
        <v>1.325</v>
      </c>
      <c r="Q588" s="18">
        <f t="shared" si="306"/>
        <v>116537.801382401</v>
      </c>
      <c r="W588" s="12">
        <v>2536</v>
      </c>
      <c r="X588" s="12">
        <v>0.65</v>
      </c>
      <c r="Y588" s="13">
        <v>1.21</v>
      </c>
      <c r="Z588" s="14">
        <f t="shared" si="307"/>
        <v>1994.564</v>
      </c>
      <c r="AA588" s="12">
        <f t="shared" si="308"/>
        <v>3.6</v>
      </c>
      <c r="AB588" s="12">
        <v>526</v>
      </c>
      <c r="AC588" s="12">
        <v>2.42</v>
      </c>
      <c r="AD588" s="17">
        <f t="shared" si="309"/>
        <v>4.66940617577197</v>
      </c>
      <c r="AE588" s="12">
        <v>0.95</v>
      </c>
      <c r="AF588" s="12">
        <v>2.89</v>
      </c>
      <c r="AG588" s="8">
        <f t="shared" si="310"/>
        <v>3.7455</v>
      </c>
      <c r="AH588" s="9">
        <v>1.325</v>
      </c>
      <c r="AI588" s="18">
        <f t="shared" si="311"/>
        <v>166394.056694752</v>
      </c>
    </row>
    <row r="589" s="1" customFormat="1" customHeight="1" spans="1:35">
      <c r="E589" s="12">
        <v>2249</v>
      </c>
      <c r="F589" s="12">
        <v>0.65</v>
      </c>
      <c r="G589" s="13">
        <v>1.21</v>
      </c>
      <c r="H589" s="14">
        <f t="shared" si="302"/>
        <v>1768.8385</v>
      </c>
      <c r="I589" s="12">
        <f t="shared" si="303"/>
        <v>3.6</v>
      </c>
      <c r="J589" s="12">
        <v>518</v>
      </c>
      <c r="K589" s="12">
        <v>1.52</v>
      </c>
      <c r="L589" s="17">
        <f t="shared" si="304"/>
        <v>3.75431294678316</v>
      </c>
      <c r="M589" s="12">
        <v>0.94</v>
      </c>
      <c r="N589" s="12">
        <v>2.85</v>
      </c>
      <c r="O589" s="8">
        <f t="shared" si="305"/>
        <v>3.679</v>
      </c>
      <c r="P589" s="9">
        <v>1.325</v>
      </c>
      <c r="Q589" s="18">
        <f t="shared" si="306"/>
        <v>116537.801382401</v>
      </c>
      <c r="W589" s="12">
        <v>2536</v>
      </c>
      <c r="X589" s="12">
        <v>0.65</v>
      </c>
      <c r="Y589" s="13">
        <v>1.21</v>
      </c>
      <c r="Z589" s="14">
        <f t="shared" si="307"/>
        <v>1994.564</v>
      </c>
      <c r="AA589" s="12">
        <f t="shared" si="308"/>
        <v>3.6</v>
      </c>
      <c r="AB589" s="12">
        <v>526</v>
      </c>
      <c r="AC589" s="12">
        <v>2.42</v>
      </c>
      <c r="AD589" s="17">
        <f t="shared" si="309"/>
        <v>4.66940617577197</v>
      </c>
      <c r="AE589" s="12">
        <v>0.95</v>
      </c>
      <c r="AF589" s="12">
        <v>2.89</v>
      </c>
      <c r="AG589" s="8">
        <f t="shared" si="310"/>
        <v>3.7455</v>
      </c>
      <c r="AH589" s="9">
        <v>1.325</v>
      </c>
      <c r="AI589" s="18">
        <f t="shared" si="311"/>
        <v>166394.056694752</v>
      </c>
    </row>
    <row r="590" s="1" customFormat="1" customHeight="1" spans="1:35">
      <c r="E590" s="12">
        <v>2249</v>
      </c>
      <c r="F590" s="12">
        <v>0.65</v>
      </c>
      <c r="G590" s="13">
        <v>1.21</v>
      </c>
      <c r="H590" s="14">
        <f t="shared" si="302"/>
        <v>1768.8385</v>
      </c>
      <c r="I590" s="12">
        <f t="shared" si="303"/>
        <v>3.6</v>
      </c>
      <c r="J590" s="12">
        <v>518</v>
      </c>
      <c r="K590" s="12">
        <v>1.52</v>
      </c>
      <c r="L590" s="17">
        <f t="shared" si="304"/>
        <v>3.75431294678316</v>
      </c>
      <c r="M590" s="12">
        <v>0.94</v>
      </c>
      <c r="N590" s="12">
        <v>2.85</v>
      </c>
      <c r="O590" s="8">
        <f t="shared" si="305"/>
        <v>3.679</v>
      </c>
      <c r="P590" s="9">
        <v>1.325</v>
      </c>
      <c r="Q590" s="18">
        <f t="shared" si="306"/>
        <v>116537.801382401</v>
      </c>
      <c r="W590" s="12">
        <v>2536</v>
      </c>
      <c r="X590" s="12">
        <v>0.65</v>
      </c>
      <c r="Y590" s="13">
        <v>1.21</v>
      </c>
      <c r="Z590" s="14">
        <f t="shared" si="307"/>
        <v>1994.564</v>
      </c>
      <c r="AA590" s="12">
        <f t="shared" si="308"/>
        <v>3.6</v>
      </c>
      <c r="AB590" s="12">
        <v>526</v>
      </c>
      <c r="AC590" s="12">
        <v>2.42</v>
      </c>
      <c r="AD590" s="17">
        <f t="shared" si="309"/>
        <v>4.66940617577197</v>
      </c>
      <c r="AE590" s="12">
        <v>0.95</v>
      </c>
      <c r="AF590" s="12">
        <v>2.89</v>
      </c>
      <c r="AG590" s="8">
        <f t="shared" si="310"/>
        <v>3.7455</v>
      </c>
      <c r="AH590" s="9">
        <v>1.325</v>
      </c>
      <c r="AI590" s="18">
        <f t="shared" si="311"/>
        <v>166394.056694752</v>
      </c>
    </row>
    <row r="591" s="1" customFormat="1" customHeight="1" spans="1:35">
      <c r="E591" s="12">
        <v>2249</v>
      </c>
      <c r="F591" s="12">
        <v>0.65</v>
      </c>
      <c r="G591" s="13">
        <v>1.21</v>
      </c>
      <c r="H591" s="14">
        <f t="shared" si="302"/>
        <v>1768.8385</v>
      </c>
      <c r="I591" s="12">
        <f t="shared" si="303"/>
        <v>3.6</v>
      </c>
      <c r="J591" s="12">
        <v>518</v>
      </c>
      <c r="K591" s="12">
        <v>1.52</v>
      </c>
      <c r="L591" s="17">
        <f t="shared" si="304"/>
        <v>3.75431294678316</v>
      </c>
      <c r="M591" s="12">
        <v>0.94</v>
      </c>
      <c r="N591" s="12">
        <v>2.85</v>
      </c>
      <c r="O591" s="8">
        <f t="shared" si="305"/>
        <v>3.679</v>
      </c>
      <c r="P591" s="9">
        <v>1.325</v>
      </c>
      <c r="Q591" s="18">
        <f t="shared" si="306"/>
        <v>116537.801382401</v>
      </c>
      <c r="W591" s="12">
        <v>2536</v>
      </c>
      <c r="X591" s="12">
        <v>0.65</v>
      </c>
      <c r="Y591" s="13">
        <v>1.21</v>
      </c>
      <c r="Z591" s="14">
        <f t="shared" si="307"/>
        <v>1994.564</v>
      </c>
      <c r="AA591" s="12">
        <f t="shared" si="308"/>
        <v>3.6</v>
      </c>
      <c r="AB591" s="12">
        <v>526</v>
      </c>
      <c r="AC591" s="12">
        <v>2.42</v>
      </c>
      <c r="AD591" s="17">
        <f t="shared" si="309"/>
        <v>4.66940617577197</v>
      </c>
      <c r="AE591" s="12">
        <v>0.95</v>
      </c>
      <c r="AF591" s="12">
        <v>2.89</v>
      </c>
      <c r="AG591" s="8">
        <f t="shared" si="310"/>
        <v>3.7455</v>
      </c>
      <c r="AH591" s="9">
        <v>1.325</v>
      </c>
      <c r="AI591" s="18">
        <f t="shared" si="311"/>
        <v>166394.056694752</v>
      </c>
    </row>
    <row r="592" s="1" customFormat="1" customHeight="1" spans="1:35">
      <c r="E592" s="12">
        <v>2249</v>
      </c>
      <c r="F592" s="12">
        <v>0.65</v>
      </c>
      <c r="G592" s="13">
        <v>1.21</v>
      </c>
      <c r="H592" s="14">
        <f t="shared" si="302"/>
        <v>1768.8385</v>
      </c>
      <c r="I592" s="12">
        <f t="shared" si="303"/>
        <v>3.6</v>
      </c>
      <c r="J592" s="12">
        <v>518</v>
      </c>
      <c r="K592" s="12">
        <v>1.52</v>
      </c>
      <c r="L592" s="17">
        <f t="shared" si="304"/>
        <v>3.75431294678316</v>
      </c>
      <c r="M592" s="12">
        <v>0.94</v>
      </c>
      <c r="N592" s="12">
        <v>2.85</v>
      </c>
      <c r="O592" s="8">
        <f t="shared" si="305"/>
        <v>3.679</v>
      </c>
      <c r="P592" s="9">
        <v>1.325</v>
      </c>
      <c r="Q592" s="18">
        <f t="shared" si="306"/>
        <v>116537.801382401</v>
      </c>
      <c r="W592" s="12">
        <v>2536</v>
      </c>
      <c r="X592" s="12">
        <v>0.65</v>
      </c>
      <c r="Y592" s="13">
        <v>1.21</v>
      </c>
      <c r="Z592" s="14">
        <f t="shared" si="307"/>
        <v>1994.564</v>
      </c>
      <c r="AA592" s="12">
        <f t="shared" si="308"/>
        <v>3.6</v>
      </c>
      <c r="AB592" s="12">
        <v>526</v>
      </c>
      <c r="AC592" s="12">
        <v>2.42</v>
      </c>
      <c r="AD592" s="17">
        <f t="shared" si="309"/>
        <v>4.66940617577197</v>
      </c>
      <c r="AE592" s="12">
        <v>0.95</v>
      </c>
      <c r="AF592" s="12">
        <v>2.89</v>
      </c>
      <c r="AG592" s="8">
        <f t="shared" si="310"/>
        <v>3.7455</v>
      </c>
      <c r="AH592" s="9">
        <v>1.325</v>
      </c>
      <c r="AI592" s="18">
        <f t="shared" si="311"/>
        <v>166394.056694752</v>
      </c>
    </row>
    <row r="593" s="1" customFormat="1" customHeight="1" spans="1:35">
      <c r="E593" s="12">
        <v>2249</v>
      </c>
      <c r="F593" s="12">
        <v>0.65</v>
      </c>
      <c r="G593" s="13">
        <v>1.21</v>
      </c>
      <c r="H593" s="14">
        <f t="shared" si="302"/>
        <v>1768.8385</v>
      </c>
      <c r="I593" s="12">
        <f t="shared" si="303"/>
        <v>3.6</v>
      </c>
      <c r="J593" s="12">
        <v>518</v>
      </c>
      <c r="K593" s="12">
        <v>1.52</v>
      </c>
      <c r="L593" s="17">
        <f t="shared" si="304"/>
        <v>3.75431294678316</v>
      </c>
      <c r="M593" s="12">
        <v>0.94</v>
      </c>
      <c r="N593" s="12">
        <v>2.85</v>
      </c>
      <c r="O593" s="8">
        <f t="shared" si="305"/>
        <v>3.679</v>
      </c>
      <c r="P593" s="9">
        <v>1.325</v>
      </c>
      <c r="Q593" s="18">
        <f t="shared" si="306"/>
        <v>116537.801382401</v>
      </c>
      <c r="W593" s="12">
        <v>2536</v>
      </c>
      <c r="X593" s="12">
        <v>0.65</v>
      </c>
      <c r="Y593" s="13">
        <v>1.21</v>
      </c>
      <c r="Z593" s="14">
        <f t="shared" si="307"/>
        <v>1994.564</v>
      </c>
      <c r="AA593" s="12">
        <f t="shared" si="308"/>
        <v>3.6</v>
      </c>
      <c r="AB593" s="12">
        <v>526</v>
      </c>
      <c r="AC593" s="12">
        <v>2.42</v>
      </c>
      <c r="AD593" s="17">
        <f t="shared" si="309"/>
        <v>4.66940617577197</v>
      </c>
      <c r="AE593" s="12">
        <v>0.95</v>
      </c>
      <c r="AF593" s="12">
        <v>2.89</v>
      </c>
      <c r="AG593" s="8">
        <f t="shared" si="310"/>
        <v>3.7455</v>
      </c>
      <c r="AH593" s="9">
        <v>1.325</v>
      </c>
      <c r="AI593" s="18">
        <f t="shared" si="311"/>
        <v>166394.056694752</v>
      </c>
    </row>
    <row r="594" s="1" customFormat="1" customHeight="1" spans="1:35">
      <c r="E594" s="12">
        <v>2249</v>
      </c>
      <c r="F594" s="12">
        <v>0.65</v>
      </c>
      <c r="G594" s="13">
        <v>1.21</v>
      </c>
      <c r="H594" s="14">
        <f t="shared" si="302"/>
        <v>1768.8385</v>
      </c>
      <c r="I594" s="12">
        <f t="shared" si="303"/>
        <v>3.6</v>
      </c>
      <c r="J594" s="12">
        <v>518</v>
      </c>
      <c r="K594" s="12">
        <v>1.52</v>
      </c>
      <c r="L594" s="17">
        <f t="shared" si="304"/>
        <v>3.75431294678316</v>
      </c>
      <c r="M594" s="12">
        <v>0.94</v>
      </c>
      <c r="N594" s="12">
        <v>2.85</v>
      </c>
      <c r="O594" s="8">
        <f t="shared" si="305"/>
        <v>3.679</v>
      </c>
      <c r="P594" s="9">
        <v>1.325</v>
      </c>
      <c r="Q594" s="18">
        <f t="shared" si="306"/>
        <v>116537.801382401</v>
      </c>
      <c r="W594" s="12">
        <v>2536</v>
      </c>
      <c r="X594" s="12">
        <v>0.65</v>
      </c>
      <c r="Y594" s="13">
        <v>1.21</v>
      </c>
      <c r="Z594" s="14">
        <f t="shared" si="307"/>
        <v>1994.564</v>
      </c>
      <c r="AA594" s="12">
        <f t="shared" si="308"/>
        <v>3.6</v>
      </c>
      <c r="AB594" s="12">
        <v>526</v>
      </c>
      <c r="AC594" s="12">
        <v>2.42</v>
      </c>
      <c r="AD594" s="17">
        <f t="shared" si="309"/>
        <v>4.66940617577197</v>
      </c>
      <c r="AE594" s="12">
        <v>0.95</v>
      </c>
      <c r="AF594" s="12">
        <v>2.89</v>
      </c>
      <c r="AG594" s="8">
        <f t="shared" si="310"/>
        <v>3.7455</v>
      </c>
      <c r="AH594" s="9">
        <v>1.325</v>
      </c>
      <c r="AI594" s="18">
        <f t="shared" si="311"/>
        <v>166394.056694752</v>
      </c>
    </row>
    <row r="595" s="1" customFormat="1" customHeight="1" spans="1:35">
      <c r="E595" s="12">
        <v>2249</v>
      </c>
      <c r="F595" s="12">
        <v>0.65</v>
      </c>
      <c r="G595" s="13">
        <v>1.21</v>
      </c>
      <c r="H595" s="14">
        <f t="shared" si="302"/>
        <v>1768.8385</v>
      </c>
      <c r="I595" s="12">
        <f t="shared" si="303"/>
        <v>3.6</v>
      </c>
      <c r="J595" s="12">
        <v>518</v>
      </c>
      <c r="K595" s="12">
        <v>1.52</v>
      </c>
      <c r="L595" s="17">
        <f t="shared" si="304"/>
        <v>3.75431294678316</v>
      </c>
      <c r="M595" s="12">
        <v>0.94</v>
      </c>
      <c r="N595" s="12">
        <v>2.85</v>
      </c>
      <c r="O595" s="8">
        <f t="shared" si="305"/>
        <v>3.679</v>
      </c>
      <c r="P595" s="9">
        <v>1.325</v>
      </c>
      <c r="Q595" s="18">
        <f t="shared" si="306"/>
        <v>116537.801382401</v>
      </c>
      <c r="W595" s="12">
        <v>2536</v>
      </c>
      <c r="X595" s="12">
        <v>0.65</v>
      </c>
      <c r="Y595" s="13">
        <v>1.21</v>
      </c>
      <c r="Z595" s="14">
        <f t="shared" si="307"/>
        <v>1994.564</v>
      </c>
      <c r="AA595" s="12">
        <f t="shared" si="308"/>
        <v>3.6</v>
      </c>
      <c r="AB595" s="12">
        <v>526</v>
      </c>
      <c r="AC595" s="12">
        <v>2.42</v>
      </c>
      <c r="AD595" s="17">
        <f t="shared" si="309"/>
        <v>4.66940617577197</v>
      </c>
      <c r="AE595" s="12">
        <v>0.95</v>
      </c>
      <c r="AF595" s="12">
        <v>2.89</v>
      </c>
      <c r="AG595" s="8">
        <f t="shared" si="310"/>
        <v>3.7455</v>
      </c>
      <c r="AH595" s="9">
        <v>1.325</v>
      </c>
      <c r="AI595" s="18">
        <f t="shared" si="311"/>
        <v>166394.056694752</v>
      </c>
    </row>
    <row r="596" s="1" customFormat="1" customHeight="1" spans="1:35">
      <c r="E596" s="23" t="s">
        <v>28</v>
      </c>
      <c r="F596" s="24"/>
      <c r="G596" s="24"/>
      <c r="H596" s="24"/>
      <c r="I596" s="24"/>
      <c r="J596" s="24"/>
      <c r="K596" s="24"/>
      <c r="L596" s="25">
        <f>SUM(Q587:Q595)</f>
        <v>1048840.21244161</v>
      </c>
      <c r="M596" s="25"/>
      <c r="N596" s="25"/>
      <c r="O596" s="25"/>
      <c r="P596" s="25"/>
      <c r="Q596" s="25"/>
      <c r="W596" s="23" t="s">
        <v>28</v>
      </c>
      <c r="X596" s="24"/>
      <c r="Y596" s="24"/>
      <c r="Z596" s="24"/>
      <c r="AA596" s="24"/>
      <c r="AB596" s="24"/>
      <c r="AC596" s="24"/>
      <c r="AD596" s="25">
        <f>SUM(AI587:AI595)</f>
        <v>1497546.51025277</v>
      </c>
      <c r="AE596" s="25"/>
      <c r="AF596" s="25"/>
      <c r="AG596" s="25"/>
      <c r="AH596" s="25"/>
      <c r="AI596" s="25"/>
    </row>
    <row r="597" s="1" customFormat="1" customHeight="1" spans="1:35">
      <c r="E597" s="24"/>
      <c r="F597" s="24"/>
      <c r="G597" s="24"/>
      <c r="H597" s="24"/>
      <c r="I597" s="24"/>
      <c r="J597" s="24"/>
      <c r="K597" s="24"/>
      <c r="L597" s="25"/>
      <c r="M597" s="25"/>
      <c r="N597" s="25"/>
      <c r="O597" s="25"/>
      <c r="P597" s="25"/>
      <c r="Q597" s="25"/>
      <c r="W597" s="24"/>
      <c r="X597" s="24"/>
      <c r="Y597" s="24"/>
      <c r="Z597" s="24"/>
      <c r="AA597" s="24"/>
      <c r="AB597" s="24"/>
      <c r="AC597" s="24"/>
      <c r="AD597" s="25"/>
      <c r="AE597" s="25"/>
      <c r="AF597" s="25"/>
      <c r="AG597" s="25"/>
      <c r="AH597" s="25"/>
      <c r="AI597" s="25"/>
    </row>
    <row r="598" s="1" customFormat="1" customHeight="1" spans="1:35">
      <c r="A598" s="26" t="s">
        <v>30</v>
      </c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8"/>
      <c r="Q598" s="29"/>
      <c r="S598" s="26" t="s">
        <v>30</v>
      </c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8"/>
      <c r="AI598" s="29"/>
    </row>
    <row r="599" s="1" customFormat="1" customHeight="1" spans="1:35">
      <c r="A599" s="30" t="s">
        <v>3</v>
      </c>
      <c r="B599" s="31"/>
      <c r="C599" s="31"/>
      <c r="D599" s="31"/>
      <c r="E599" s="32"/>
      <c r="F599" s="33" t="s">
        <v>31</v>
      </c>
      <c r="G599" s="34"/>
      <c r="H599" s="34"/>
      <c r="I599" s="35"/>
      <c r="J599" s="36" t="s">
        <v>4</v>
      </c>
      <c r="K599" s="37"/>
      <c r="L599" s="38"/>
      <c r="M599" s="39"/>
      <c r="N599" s="40" t="s">
        <v>32</v>
      </c>
      <c r="O599" s="41"/>
      <c r="P599" s="42" t="s">
        <v>7</v>
      </c>
      <c r="Q599" s="43" t="s">
        <v>33</v>
      </c>
      <c r="S599" s="30" t="s">
        <v>3</v>
      </c>
      <c r="T599" s="31"/>
      <c r="U599" s="31"/>
      <c r="V599" s="31"/>
      <c r="W599" s="32"/>
      <c r="X599" s="33" t="s">
        <v>31</v>
      </c>
      <c r="Y599" s="34"/>
      <c r="Z599" s="34"/>
      <c r="AA599" s="35"/>
      <c r="AB599" s="36" t="s">
        <v>4</v>
      </c>
      <c r="AC599" s="37"/>
      <c r="AD599" s="38"/>
      <c r="AE599" s="39"/>
      <c r="AF599" s="40" t="s">
        <v>32</v>
      </c>
      <c r="AG599" s="41"/>
      <c r="AH599" s="42" t="s">
        <v>7</v>
      </c>
      <c r="AI599" s="43" t="s">
        <v>33</v>
      </c>
    </row>
    <row r="600" s="1" customFormat="1" customHeight="1" spans="1:35">
      <c r="A600" s="44" t="s">
        <v>34</v>
      </c>
      <c r="B600" s="14" t="s">
        <v>35</v>
      </c>
      <c r="C600" s="14" t="s">
        <v>36</v>
      </c>
      <c r="D600" s="14" t="s">
        <v>37</v>
      </c>
      <c r="E600" s="45" t="s">
        <v>3</v>
      </c>
      <c r="F600" s="46" t="s">
        <v>38</v>
      </c>
      <c r="G600" s="8" t="s">
        <v>20</v>
      </c>
      <c r="H600" s="8" t="s">
        <v>19</v>
      </c>
      <c r="I600" s="47" t="s">
        <v>21</v>
      </c>
      <c r="J600" s="48" t="s">
        <v>39</v>
      </c>
      <c r="K600" s="7" t="s">
        <v>16</v>
      </c>
      <c r="L600" s="49" t="s">
        <v>17</v>
      </c>
      <c r="M600" s="50" t="s">
        <v>18</v>
      </c>
      <c r="N600" s="51" t="s">
        <v>40</v>
      </c>
      <c r="O600" s="52" t="s">
        <v>41</v>
      </c>
      <c r="P600" s="42"/>
      <c r="Q600" s="43"/>
      <c r="S600" s="44" t="s">
        <v>34</v>
      </c>
      <c r="T600" s="14" t="s">
        <v>35</v>
      </c>
      <c r="U600" s="14" t="s">
        <v>36</v>
      </c>
      <c r="V600" s="14" t="s">
        <v>37</v>
      </c>
      <c r="W600" s="45" t="s">
        <v>3</v>
      </c>
      <c r="X600" s="46" t="s">
        <v>38</v>
      </c>
      <c r="Y600" s="8" t="s">
        <v>20</v>
      </c>
      <c r="Z600" s="8" t="s">
        <v>19</v>
      </c>
      <c r="AA600" s="47" t="s">
        <v>21</v>
      </c>
      <c r="AB600" s="48" t="s">
        <v>39</v>
      </c>
      <c r="AC600" s="7" t="s">
        <v>16</v>
      </c>
      <c r="AD600" s="49" t="s">
        <v>17</v>
      </c>
      <c r="AE600" s="50" t="s">
        <v>18</v>
      </c>
      <c r="AF600" s="51" t="s">
        <v>40</v>
      </c>
      <c r="AG600" s="52" t="s">
        <v>41</v>
      </c>
      <c r="AH600" s="42"/>
      <c r="AI600" s="43"/>
    </row>
    <row r="601" s="1" customFormat="1" customHeight="1" spans="1:35">
      <c r="A601" s="53">
        <v>2535</v>
      </c>
      <c r="B601" s="14">
        <v>1.704</v>
      </c>
      <c r="C601" s="12">
        <v>1.75</v>
      </c>
      <c r="D601" s="12">
        <v>0</v>
      </c>
      <c r="E601" s="45">
        <f t="shared" ref="E601:E623" si="312">A601*B601*C601+D601</f>
        <v>7559.37</v>
      </c>
      <c r="F601" s="54">
        <v>1.36</v>
      </c>
      <c r="G601" s="12">
        <v>1.68</v>
      </c>
      <c r="H601" s="12">
        <v>0.79</v>
      </c>
      <c r="I601" s="47">
        <f t="shared" ref="I601:I623" si="313">G601*H601+1</f>
        <v>2.3272</v>
      </c>
      <c r="J601" s="55">
        <v>1.5</v>
      </c>
      <c r="K601" s="12">
        <v>370</v>
      </c>
      <c r="L601" s="12">
        <v>0</v>
      </c>
      <c r="M601" s="50">
        <f t="shared" ref="M601:M623" si="314">1+2.78*K601/(K601+1400)+L601</f>
        <v>1.58112994350282</v>
      </c>
      <c r="N601" s="54">
        <v>1.125</v>
      </c>
      <c r="O601" s="52">
        <v>0.5</v>
      </c>
      <c r="P601" s="56">
        <f t="shared" ref="P601:P623" si="315">E601*F601*I601*J601*(M601)*N601*O601</f>
        <v>31918.2865008879</v>
      </c>
      <c r="Q601" s="57"/>
      <c r="S601" s="53">
        <v>2535</v>
      </c>
      <c r="T601" s="14">
        <v>1.704</v>
      </c>
      <c r="U601" s="12">
        <v>1.75</v>
      </c>
      <c r="V601" s="12">
        <v>0</v>
      </c>
      <c r="W601" s="45">
        <f t="shared" ref="W601:W623" si="316">S601*T601*U601+V601</f>
        <v>7559.37</v>
      </c>
      <c r="X601" s="54">
        <v>1.36</v>
      </c>
      <c r="Y601" s="12">
        <v>1.68</v>
      </c>
      <c r="Z601" s="12">
        <v>0.79</v>
      </c>
      <c r="AA601" s="47">
        <f t="shared" ref="AA601:AA623" si="317">Y601*Z601+1</f>
        <v>2.3272</v>
      </c>
      <c r="AB601" s="55">
        <v>1.5</v>
      </c>
      <c r="AC601" s="12">
        <v>370</v>
      </c>
      <c r="AD601" s="12">
        <v>0</v>
      </c>
      <c r="AE601" s="50">
        <f t="shared" ref="AE601:AE623" si="318">1+2.78*AC601/(AC601+1400)+AD601</f>
        <v>1.58112994350282</v>
      </c>
      <c r="AF601" s="54">
        <v>1.125</v>
      </c>
      <c r="AG601" s="52">
        <v>0.5</v>
      </c>
      <c r="AH601" s="56">
        <f t="shared" ref="AH601:AH623" si="319">W601*X601*AA601*AB601*(AE601)*AF601*AG601</f>
        <v>31918.2865008879</v>
      </c>
      <c r="AI601" s="57"/>
    </row>
    <row r="602" s="1" customFormat="1" customHeight="1" spans="1:35">
      <c r="A602" s="53">
        <v>2535</v>
      </c>
      <c r="B602" s="14">
        <v>1.704</v>
      </c>
      <c r="C602" s="12">
        <v>1.75</v>
      </c>
      <c r="D602" s="12">
        <v>0</v>
      </c>
      <c r="E602" s="45">
        <f t="shared" si="312"/>
        <v>7559.37</v>
      </c>
      <c r="F602" s="54">
        <v>1.36</v>
      </c>
      <c r="G602" s="12">
        <v>1.68</v>
      </c>
      <c r="H602" s="12">
        <v>0.79</v>
      </c>
      <c r="I602" s="47">
        <f t="shared" si="313"/>
        <v>2.3272</v>
      </c>
      <c r="J602" s="55">
        <v>1</v>
      </c>
      <c r="K602" s="12">
        <v>0</v>
      </c>
      <c r="L602" s="12">
        <v>0</v>
      </c>
      <c r="M602" s="50">
        <f t="shared" si="314"/>
        <v>1</v>
      </c>
      <c r="N602" s="54">
        <v>1.125</v>
      </c>
      <c r="O602" s="52">
        <v>0.5</v>
      </c>
      <c r="P602" s="56">
        <f t="shared" si="315"/>
        <v>13458.00688596</v>
      </c>
      <c r="Q602" s="58"/>
      <c r="S602" s="53">
        <v>2535</v>
      </c>
      <c r="T602" s="14">
        <v>1.704</v>
      </c>
      <c r="U602" s="12">
        <v>1.75</v>
      </c>
      <c r="V602" s="12">
        <v>0</v>
      </c>
      <c r="W602" s="45">
        <f t="shared" si="316"/>
        <v>7559.37</v>
      </c>
      <c r="X602" s="54">
        <v>1.36</v>
      </c>
      <c r="Y602" s="12">
        <v>1.68</v>
      </c>
      <c r="Z602" s="12">
        <v>0.79</v>
      </c>
      <c r="AA602" s="47">
        <f t="shared" si="317"/>
        <v>2.3272</v>
      </c>
      <c r="AB602" s="55">
        <v>1</v>
      </c>
      <c r="AC602" s="12">
        <v>0</v>
      </c>
      <c r="AD602" s="12">
        <v>0</v>
      </c>
      <c r="AE602" s="50">
        <f t="shared" si="318"/>
        <v>1</v>
      </c>
      <c r="AF602" s="54">
        <v>1.125</v>
      </c>
      <c r="AG602" s="52">
        <v>0.5</v>
      </c>
      <c r="AH602" s="56">
        <f t="shared" si="319"/>
        <v>13458.00688596</v>
      </c>
      <c r="AI602" s="58"/>
    </row>
    <row r="603" s="1" customFormat="1" customHeight="1" spans="1:35">
      <c r="A603" s="53">
        <v>2535</v>
      </c>
      <c r="B603" s="14">
        <v>1.704</v>
      </c>
      <c r="C603" s="12">
        <v>1.75</v>
      </c>
      <c r="D603" s="12">
        <v>0</v>
      </c>
      <c r="E603" s="45">
        <f t="shared" si="312"/>
        <v>7559.37</v>
      </c>
      <c r="F603" s="54">
        <v>1.36</v>
      </c>
      <c r="G603" s="12">
        <v>1.68</v>
      </c>
      <c r="H603" s="12">
        <v>0.79</v>
      </c>
      <c r="I603" s="47">
        <f t="shared" si="313"/>
        <v>2.3272</v>
      </c>
      <c r="J603" s="55">
        <v>1.5</v>
      </c>
      <c r="K603" s="12">
        <v>370</v>
      </c>
      <c r="L603" s="12">
        <v>0</v>
      </c>
      <c r="M603" s="50">
        <f t="shared" si="314"/>
        <v>1.58112994350282</v>
      </c>
      <c r="N603" s="54">
        <v>1.125</v>
      </c>
      <c r="O603" s="52">
        <v>0.5</v>
      </c>
      <c r="P603" s="56">
        <f t="shared" si="315"/>
        <v>31918.2865008879</v>
      </c>
      <c r="Q603" s="58"/>
      <c r="S603" s="53">
        <v>2535</v>
      </c>
      <c r="T603" s="14">
        <v>1.704</v>
      </c>
      <c r="U603" s="12">
        <v>1.75</v>
      </c>
      <c r="V603" s="12">
        <v>0</v>
      </c>
      <c r="W603" s="45">
        <f t="shared" si="316"/>
        <v>7559.37</v>
      </c>
      <c r="X603" s="54">
        <v>1.36</v>
      </c>
      <c r="Y603" s="12">
        <v>1.68</v>
      </c>
      <c r="Z603" s="12">
        <v>0.79</v>
      </c>
      <c r="AA603" s="47">
        <f t="shared" si="317"/>
        <v>2.3272</v>
      </c>
      <c r="AB603" s="55">
        <v>1.5</v>
      </c>
      <c r="AC603" s="12">
        <v>370</v>
      </c>
      <c r="AD603" s="12">
        <v>0</v>
      </c>
      <c r="AE603" s="50">
        <f t="shared" si="318"/>
        <v>1.58112994350282</v>
      </c>
      <c r="AF603" s="54">
        <v>1.125</v>
      </c>
      <c r="AG603" s="52">
        <v>0.5</v>
      </c>
      <c r="AH603" s="56">
        <f t="shared" si="319"/>
        <v>31918.2865008879</v>
      </c>
      <c r="AI603" s="58"/>
    </row>
    <row r="604" s="1" customFormat="1" customHeight="1" spans="1:35">
      <c r="A604" s="53">
        <v>2535</v>
      </c>
      <c r="B604" s="14">
        <v>1.704</v>
      </c>
      <c r="C604" s="12">
        <v>1.75</v>
      </c>
      <c r="D604" s="12">
        <v>0</v>
      </c>
      <c r="E604" s="45">
        <f t="shared" si="312"/>
        <v>7559.37</v>
      </c>
      <c r="F604" s="54">
        <v>1.36</v>
      </c>
      <c r="G604" s="12">
        <v>1.68</v>
      </c>
      <c r="H604" s="12">
        <v>0.79</v>
      </c>
      <c r="I604" s="47">
        <f t="shared" si="313"/>
        <v>2.3272</v>
      </c>
      <c r="J604" s="55">
        <v>1</v>
      </c>
      <c r="K604" s="12">
        <v>0</v>
      </c>
      <c r="L604" s="12">
        <v>0</v>
      </c>
      <c r="M604" s="50">
        <f t="shared" si="314"/>
        <v>1</v>
      </c>
      <c r="N604" s="54">
        <v>1.125</v>
      </c>
      <c r="O604" s="52">
        <v>0.5</v>
      </c>
      <c r="P604" s="56">
        <f t="shared" si="315"/>
        <v>13458.00688596</v>
      </c>
      <c r="Q604" s="58"/>
      <c r="S604" s="53">
        <v>2535</v>
      </c>
      <c r="T604" s="14">
        <v>1.704</v>
      </c>
      <c r="U604" s="12">
        <v>1.75</v>
      </c>
      <c r="V604" s="12">
        <v>0</v>
      </c>
      <c r="W604" s="45">
        <f t="shared" si="316"/>
        <v>7559.37</v>
      </c>
      <c r="X604" s="54">
        <v>1.36</v>
      </c>
      <c r="Y604" s="12">
        <v>1.68</v>
      </c>
      <c r="Z604" s="12">
        <v>0.79</v>
      </c>
      <c r="AA604" s="47">
        <f t="shared" si="317"/>
        <v>2.3272</v>
      </c>
      <c r="AB604" s="55">
        <v>1</v>
      </c>
      <c r="AC604" s="12">
        <v>0</v>
      </c>
      <c r="AD604" s="12">
        <v>0</v>
      </c>
      <c r="AE604" s="50">
        <f t="shared" si="318"/>
        <v>1</v>
      </c>
      <c r="AF604" s="54">
        <v>1.125</v>
      </c>
      <c r="AG604" s="52">
        <v>0.5</v>
      </c>
      <c r="AH604" s="56">
        <f t="shared" si="319"/>
        <v>13458.00688596</v>
      </c>
      <c r="AI604" s="58"/>
    </row>
    <row r="605" s="1" customFormat="1" customHeight="1" spans="1:35">
      <c r="A605" s="53">
        <v>2535</v>
      </c>
      <c r="B605" s="14">
        <v>1.704</v>
      </c>
      <c r="C605" s="12">
        <v>1.75</v>
      </c>
      <c r="D605" s="12">
        <v>0</v>
      </c>
      <c r="E605" s="45">
        <f t="shared" si="312"/>
        <v>7559.37</v>
      </c>
      <c r="F605" s="54">
        <v>1.36</v>
      </c>
      <c r="G605" s="12">
        <v>1.68</v>
      </c>
      <c r="H605" s="12">
        <v>0.79</v>
      </c>
      <c r="I605" s="47">
        <f t="shared" si="313"/>
        <v>2.3272</v>
      </c>
      <c r="J605" s="55">
        <v>1.5</v>
      </c>
      <c r="K605" s="12">
        <v>370</v>
      </c>
      <c r="L605" s="12">
        <v>0</v>
      </c>
      <c r="M605" s="50">
        <f t="shared" si="314"/>
        <v>1.58112994350282</v>
      </c>
      <c r="N605" s="54">
        <v>1.125</v>
      </c>
      <c r="O605" s="52">
        <v>0.5</v>
      </c>
      <c r="P605" s="56">
        <f t="shared" si="315"/>
        <v>31918.2865008879</v>
      </c>
      <c r="Q605" s="58"/>
      <c r="S605" s="53">
        <v>2535</v>
      </c>
      <c r="T605" s="14">
        <v>1.704</v>
      </c>
      <c r="U605" s="12">
        <v>1.75</v>
      </c>
      <c r="V605" s="12">
        <v>0</v>
      </c>
      <c r="W605" s="45">
        <f t="shared" si="316"/>
        <v>7559.37</v>
      </c>
      <c r="X605" s="54">
        <v>1.36</v>
      </c>
      <c r="Y605" s="12">
        <v>1.68</v>
      </c>
      <c r="Z605" s="12">
        <v>0.79</v>
      </c>
      <c r="AA605" s="47">
        <f t="shared" si="317"/>
        <v>2.3272</v>
      </c>
      <c r="AB605" s="55">
        <v>1.5</v>
      </c>
      <c r="AC605" s="12">
        <v>370</v>
      </c>
      <c r="AD605" s="12">
        <v>0</v>
      </c>
      <c r="AE605" s="50">
        <f t="shared" si="318"/>
        <v>1.58112994350282</v>
      </c>
      <c r="AF605" s="54">
        <v>1.125</v>
      </c>
      <c r="AG605" s="52">
        <v>0.5</v>
      </c>
      <c r="AH605" s="56">
        <f t="shared" si="319"/>
        <v>31918.2865008879</v>
      </c>
      <c r="AI605" s="58"/>
    </row>
    <row r="606" s="1" customFormat="1" customHeight="1" spans="1:35">
      <c r="A606" s="53">
        <v>2535</v>
      </c>
      <c r="B606" s="14">
        <v>1.704</v>
      </c>
      <c r="C606" s="12">
        <v>1.75</v>
      </c>
      <c r="D606" s="12">
        <v>0</v>
      </c>
      <c r="E606" s="45">
        <f t="shared" si="312"/>
        <v>7559.37</v>
      </c>
      <c r="F606" s="54">
        <v>1.36</v>
      </c>
      <c r="G606" s="12">
        <v>1.68</v>
      </c>
      <c r="H606" s="12">
        <v>0.79</v>
      </c>
      <c r="I606" s="47">
        <f t="shared" si="313"/>
        <v>2.3272</v>
      </c>
      <c r="J606" s="55">
        <v>1</v>
      </c>
      <c r="K606" s="12">
        <v>0</v>
      </c>
      <c r="L606" s="12">
        <v>0</v>
      </c>
      <c r="M606" s="50">
        <f t="shared" si="314"/>
        <v>1</v>
      </c>
      <c r="N606" s="54">
        <v>1.125</v>
      </c>
      <c r="O606" s="52">
        <v>0.5</v>
      </c>
      <c r="P606" s="56">
        <f t="shared" si="315"/>
        <v>13458.00688596</v>
      </c>
      <c r="Q606" s="58"/>
      <c r="S606" s="53">
        <v>2535</v>
      </c>
      <c r="T606" s="14">
        <v>1.704</v>
      </c>
      <c r="U606" s="12">
        <v>1.75</v>
      </c>
      <c r="V606" s="12">
        <v>0</v>
      </c>
      <c r="W606" s="45">
        <f t="shared" si="316"/>
        <v>7559.37</v>
      </c>
      <c r="X606" s="54">
        <v>1.36</v>
      </c>
      <c r="Y606" s="12">
        <v>1.68</v>
      </c>
      <c r="Z606" s="12">
        <v>0.79</v>
      </c>
      <c r="AA606" s="47">
        <f t="shared" si="317"/>
        <v>2.3272</v>
      </c>
      <c r="AB606" s="55">
        <v>1</v>
      </c>
      <c r="AC606" s="12">
        <v>0</v>
      </c>
      <c r="AD606" s="12">
        <v>0</v>
      </c>
      <c r="AE606" s="50">
        <f t="shared" si="318"/>
        <v>1</v>
      </c>
      <c r="AF606" s="54">
        <v>1.125</v>
      </c>
      <c r="AG606" s="52">
        <v>0.5</v>
      </c>
      <c r="AH606" s="56">
        <f t="shared" si="319"/>
        <v>13458.00688596</v>
      </c>
      <c r="AI606" s="58"/>
    </row>
    <row r="607" s="1" customFormat="1" customHeight="1" spans="1:35">
      <c r="A607" s="53">
        <v>2535</v>
      </c>
      <c r="B607" s="14">
        <v>1.704</v>
      </c>
      <c r="C607" s="12">
        <v>1.75</v>
      </c>
      <c r="D607" s="12">
        <v>0</v>
      </c>
      <c r="E607" s="45">
        <f t="shared" si="312"/>
        <v>7559.37</v>
      </c>
      <c r="F607" s="54">
        <v>1.36</v>
      </c>
      <c r="G607" s="12">
        <v>1.68</v>
      </c>
      <c r="H607" s="12">
        <v>0.79</v>
      </c>
      <c r="I607" s="47">
        <f t="shared" si="313"/>
        <v>2.3272</v>
      </c>
      <c r="J607" s="55">
        <v>1.5</v>
      </c>
      <c r="K607" s="12">
        <v>370</v>
      </c>
      <c r="L607" s="12">
        <v>0</v>
      </c>
      <c r="M607" s="50">
        <f t="shared" si="314"/>
        <v>1.58112994350282</v>
      </c>
      <c r="N607" s="54">
        <v>1.125</v>
      </c>
      <c r="O607" s="52">
        <v>0.5</v>
      </c>
      <c r="P607" s="56">
        <f t="shared" si="315"/>
        <v>31918.2865008879</v>
      </c>
      <c r="Q607" s="58"/>
      <c r="S607" s="53">
        <v>2535</v>
      </c>
      <c r="T607" s="14">
        <v>1.704</v>
      </c>
      <c r="U607" s="12">
        <v>1.75</v>
      </c>
      <c r="V607" s="12">
        <v>0</v>
      </c>
      <c r="W607" s="45">
        <f t="shared" si="316"/>
        <v>7559.37</v>
      </c>
      <c r="X607" s="54">
        <v>1.36</v>
      </c>
      <c r="Y607" s="12">
        <v>1.68</v>
      </c>
      <c r="Z607" s="12">
        <v>0.79</v>
      </c>
      <c r="AA607" s="47">
        <f t="shared" si="317"/>
        <v>2.3272</v>
      </c>
      <c r="AB607" s="55">
        <v>1.5</v>
      </c>
      <c r="AC607" s="12">
        <v>370</v>
      </c>
      <c r="AD607" s="12">
        <v>0</v>
      </c>
      <c r="AE607" s="50">
        <f t="shared" si="318"/>
        <v>1.58112994350282</v>
      </c>
      <c r="AF607" s="54">
        <v>1.125</v>
      </c>
      <c r="AG607" s="52">
        <v>0.5</v>
      </c>
      <c r="AH607" s="56">
        <f t="shared" si="319"/>
        <v>31918.2865008879</v>
      </c>
      <c r="AI607" s="58"/>
    </row>
    <row r="608" s="1" customFormat="1" customHeight="1" spans="1:35">
      <c r="A608" s="53">
        <v>2535</v>
      </c>
      <c r="B608" s="14">
        <v>1.704</v>
      </c>
      <c r="C608" s="12">
        <v>1.75</v>
      </c>
      <c r="D608" s="12">
        <v>0</v>
      </c>
      <c r="E608" s="45">
        <f t="shared" si="312"/>
        <v>7559.37</v>
      </c>
      <c r="F608" s="54">
        <v>1.36</v>
      </c>
      <c r="G608" s="12">
        <v>1.68</v>
      </c>
      <c r="H608" s="12">
        <v>0.79</v>
      </c>
      <c r="I608" s="47">
        <f t="shared" si="313"/>
        <v>2.3272</v>
      </c>
      <c r="J608" s="55">
        <v>1</v>
      </c>
      <c r="K608" s="12">
        <v>0</v>
      </c>
      <c r="L608" s="12">
        <v>0</v>
      </c>
      <c r="M608" s="50">
        <f t="shared" si="314"/>
        <v>1</v>
      </c>
      <c r="N608" s="54">
        <v>1.125</v>
      </c>
      <c r="O608" s="52">
        <v>0.5</v>
      </c>
      <c r="P608" s="56">
        <f t="shared" si="315"/>
        <v>13458.00688596</v>
      </c>
      <c r="Q608" s="58"/>
      <c r="S608" s="53">
        <v>2535</v>
      </c>
      <c r="T608" s="14">
        <v>1.704</v>
      </c>
      <c r="U608" s="12">
        <v>1.75</v>
      </c>
      <c r="V608" s="12">
        <v>0</v>
      </c>
      <c r="W608" s="45">
        <f t="shared" si="316"/>
        <v>7559.37</v>
      </c>
      <c r="X608" s="54">
        <v>1.36</v>
      </c>
      <c r="Y608" s="12">
        <v>1.68</v>
      </c>
      <c r="Z608" s="12">
        <v>0.79</v>
      </c>
      <c r="AA608" s="47">
        <f t="shared" si="317"/>
        <v>2.3272</v>
      </c>
      <c r="AB608" s="55">
        <v>1</v>
      </c>
      <c r="AC608" s="12">
        <v>0</v>
      </c>
      <c r="AD608" s="12">
        <v>0</v>
      </c>
      <c r="AE608" s="50">
        <f t="shared" si="318"/>
        <v>1</v>
      </c>
      <c r="AF608" s="54">
        <v>1.125</v>
      </c>
      <c r="AG608" s="52">
        <v>0.5</v>
      </c>
      <c r="AH608" s="56">
        <f t="shared" si="319"/>
        <v>13458.00688596</v>
      </c>
      <c r="AI608" s="58"/>
    </row>
    <row r="609" s="1" customFormat="1" customHeight="1" spans="1:35">
      <c r="A609" s="53">
        <v>2535</v>
      </c>
      <c r="B609" s="14">
        <v>1.704</v>
      </c>
      <c r="C609" s="12">
        <v>1.75</v>
      </c>
      <c r="D609" s="12">
        <v>0</v>
      </c>
      <c r="E609" s="45">
        <f t="shared" si="312"/>
        <v>7559.37</v>
      </c>
      <c r="F609" s="54">
        <v>1.36</v>
      </c>
      <c r="G609" s="12">
        <v>1.68</v>
      </c>
      <c r="H609" s="12">
        <v>0.79</v>
      </c>
      <c r="I609" s="47">
        <f t="shared" si="313"/>
        <v>2.3272</v>
      </c>
      <c r="J609" s="55">
        <v>1.5</v>
      </c>
      <c r="K609" s="12">
        <v>370</v>
      </c>
      <c r="L609" s="12">
        <v>0</v>
      </c>
      <c r="M609" s="50">
        <f t="shared" si="314"/>
        <v>1.58112994350282</v>
      </c>
      <c r="N609" s="54">
        <v>1.125</v>
      </c>
      <c r="O609" s="52">
        <v>0.5</v>
      </c>
      <c r="P609" s="56">
        <f t="shared" si="315"/>
        <v>31918.2865008879</v>
      </c>
      <c r="Q609" s="58"/>
      <c r="S609" s="53">
        <v>2535</v>
      </c>
      <c r="T609" s="14">
        <v>1.704</v>
      </c>
      <c r="U609" s="12">
        <v>1.75</v>
      </c>
      <c r="V609" s="12">
        <v>0</v>
      </c>
      <c r="W609" s="45">
        <f t="shared" si="316"/>
        <v>7559.37</v>
      </c>
      <c r="X609" s="54">
        <v>1.36</v>
      </c>
      <c r="Y609" s="12">
        <v>1.68</v>
      </c>
      <c r="Z609" s="12">
        <v>0.79</v>
      </c>
      <c r="AA609" s="47">
        <f t="shared" si="317"/>
        <v>2.3272</v>
      </c>
      <c r="AB609" s="55">
        <v>1.5</v>
      </c>
      <c r="AC609" s="12">
        <v>370</v>
      </c>
      <c r="AD609" s="12">
        <v>0</v>
      </c>
      <c r="AE609" s="50">
        <f t="shared" si="318"/>
        <v>1.58112994350282</v>
      </c>
      <c r="AF609" s="54">
        <v>1.125</v>
      </c>
      <c r="AG609" s="52">
        <v>0.5</v>
      </c>
      <c r="AH609" s="56">
        <f t="shared" si="319"/>
        <v>31918.2865008879</v>
      </c>
      <c r="AI609" s="58"/>
    </row>
    <row r="610" s="1" customFormat="1" customHeight="1" spans="1:35">
      <c r="A610" s="53">
        <v>2535</v>
      </c>
      <c r="B610" s="14">
        <v>1.704</v>
      </c>
      <c r="C610" s="12">
        <v>1.75</v>
      </c>
      <c r="D610" s="12">
        <v>0</v>
      </c>
      <c r="E610" s="45">
        <f t="shared" si="312"/>
        <v>7559.37</v>
      </c>
      <c r="F610" s="54">
        <v>1.36</v>
      </c>
      <c r="G610" s="12">
        <v>1.68</v>
      </c>
      <c r="H610" s="12">
        <v>0.79</v>
      </c>
      <c r="I610" s="47">
        <f t="shared" si="313"/>
        <v>2.3272</v>
      </c>
      <c r="J610" s="55">
        <v>1</v>
      </c>
      <c r="K610" s="12">
        <v>0</v>
      </c>
      <c r="L610" s="12">
        <v>0</v>
      </c>
      <c r="M610" s="50">
        <f t="shared" si="314"/>
        <v>1</v>
      </c>
      <c r="N610" s="54">
        <v>1.125</v>
      </c>
      <c r="O610" s="52">
        <v>0.5</v>
      </c>
      <c r="P610" s="56">
        <f t="shared" si="315"/>
        <v>13458.00688596</v>
      </c>
      <c r="Q610" s="58"/>
      <c r="S610" s="53">
        <v>2535</v>
      </c>
      <c r="T610" s="14">
        <v>1.704</v>
      </c>
      <c r="U610" s="12">
        <v>1.75</v>
      </c>
      <c r="V610" s="12">
        <v>0</v>
      </c>
      <c r="W610" s="45">
        <f t="shared" si="316"/>
        <v>7559.37</v>
      </c>
      <c r="X610" s="54">
        <v>1.36</v>
      </c>
      <c r="Y610" s="12">
        <v>1.68</v>
      </c>
      <c r="Z610" s="12">
        <v>0.79</v>
      </c>
      <c r="AA610" s="47">
        <f t="shared" si="317"/>
        <v>2.3272</v>
      </c>
      <c r="AB610" s="55">
        <v>1</v>
      </c>
      <c r="AC610" s="12">
        <v>0</v>
      </c>
      <c r="AD610" s="12">
        <v>0</v>
      </c>
      <c r="AE610" s="50">
        <f t="shared" si="318"/>
        <v>1</v>
      </c>
      <c r="AF610" s="54">
        <v>1.125</v>
      </c>
      <c r="AG610" s="52">
        <v>0.5</v>
      </c>
      <c r="AH610" s="56">
        <f t="shared" si="319"/>
        <v>13458.00688596</v>
      </c>
      <c r="AI610" s="58"/>
    </row>
    <row r="611" s="1" customFormat="1" customHeight="1" spans="1:35">
      <c r="A611" s="53">
        <v>2535</v>
      </c>
      <c r="B611" s="14">
        <v>1.704</v>
      </c>
      <c r="C611" s="12">
        <v>1</v>
      </c>
      <c r="D611" s="12">
        <v>0</v>
      </c>
      <c r="E611" s="45">
        <f t="shared" si="312"/>
        <v>4319.64</v>
      </c>
      <c r="F611" s="54">
        <v>1.36</v>
      </c>
      <c r="G611" s="12">
        <v>1.68</v>
      </c>
      <c r="H611" s="12">
        <v>0.79</v>
      </c>
      <c r="I611" s="47">
        <f t="shared" si="313"/>
        <v>2.3272</v>
      </c>
      <c r="J611" s="55">
        <v>1.5</v>
      </c>
      <c r="K611" s="12">
        <v>370</v>
      </c>
      <c r="L611" s="12">
        <v>0</v>
      </c>
      <c r="M611" s="50">
        <f t="shared" si="314"/>
        <v>1.58112994350282</v>
      </c>
      <c r="N611" s="54">
        <v>1.125</v>
      </c>
      <c r="O611" s="52">
        <v>0.5</v>
      </c>
      <c r="P611" s="56">
        <f t="shared" si="315"/>
        <v>18239.0208576502</v>
      </c>
      <c r="Q611" s="58"/>
      <c r="S611" s="53">
        <v>2535</v>
      </c>
      <c r="T611" s="14">
        <v>1.704</v>
      </c>
      <c r="U611" s="12">
        <v>1</v>
      </c>
      <c r="V611" s="12">
        <v>0</v>
      </c>
      <c r="W611" s="45">
        <f t="shared" si="316"/>
        <v>4319.64</v>
      </c>
      <c r="X611" s="54">
        <v>1.36</v>
      </c>
      <c r="Y611" s="12">
        <v>1.68</v>
      </c>
      <c r="Z611" s="12">
        <v>0.79</v>
      </c>
      <c r="AA611" s="47">
        <f t="shared" si="317"/>
        <v>2.3272</v>
      </c>
      <c r="AB611" s="55">
        <v>1.5</v>
      </c>
      <c r="AC611" s="12">
        <v>370</v>
      </c>
      <c r="AD611" s="12">
        <v>0</v>
      </c>
      <c r="AE611" s="50">
        <f t="shared" si="318"/>
        <v>1.58112994350282</v>
      </c>
      <c r="AF611" s="54">
        <v>1.125</v>
      </c>
      <c r="AG611" s="52">
        <v>0.5</v>
      </c>
      <c r="AH611" s="56">
        <f t="shared" si="319"/>
        <v>18239.0208576502</v>
      </c>
      <c r="AI611" s="58"/>
    </row>
    <row r="612" s="1" customFormat="1" customHeight="1" spans="1:35">
      <c r="A612" s="53">
        <v>2535</v>
      </c>
      <c r="B612" s="14">
        <v>1.704</v>
      </c>
      <c r="C612" s="12">
        <v>1</v>
      </c>
      <c r="D612" s="12">
        <v>0</v>
      </c>
      <c r="E612" s="45">
        <f t="shared" si="312"/>
        <v>4319.64</v>
      </c>
      <c r="F612" s="54">
        <v>1.36</v>
      </c>
      <c r="G612" s="12">
        <v>1.68</v>
      </c>
      <c r="H612" s="12">
        <v>0.79</v>
      </c>
      <c r="I612" s="47">
        <f t="shared" si="313"/>
        <v>2.3272</v>
      </c>
      <c r="J612" s="55">
        <v>1</v>
      </c>
      <c r="K612" s="12">
        <v>0</v>
      </c>
      <c r="L612" s="12">
        <v>0</v>
      </c>
      <c r="M612" s="50">
        <f t="shared" si="314"/>
        <v>1</v>
      </c>
      <c r="N612" s="54">
        <v>1.125</v>
      </c>
      <c r="O612" s="52">
        <v>0.5</v>
      </c>
      <c r="P612" s="56">
        <f t="shared" si="315"/>
        <v>7690.28964912</v>
      </c>
      <c r="Q612" s="58"/>
      <c r="S612" s="53">
        <v>2535</v>
      </c>
      <c r="T612" s="14">
        <v>1.704</v>
      </c>
      <c r="U612" s="12">
        <v>1</v>
      </c>
      <c r="V612" s="12">
        <v>0</v>
      </c>
      <c r="W612" s="45">
        <f t="shared" si="316"/>
        <v>4319.64</v>
      </c>
      <c r="X612" s="54">
        <v>1.36</v>
      </c>
      <c r="Y612" s="12">
        <v>1.68</v>
      </c>
      <c r="Z612" s="12">
        <v>0.79</v>
      </c>
      <c r="AA612" s="47">
        <f t="shared" si="317"/>
        <v>2.3272</v>
      </c>
      <c r="AB612" s="55">
        <v>1</v>
      </c>
      <c r="AC612" s="12">
        <v>0</v>
      </c>
      <c r="AD612" s="12">
        <v>0</v>
      </c>
      <c r="AE612" s="50">
        <f t="shared" si="318"/>
        <v>1</v>
      </c>
      <c r="AF612" s="54">
        <v>1.125</v>
      </c>
      <c r="AG612" s="52">
        <v>0.5</v>
      </c>
      <c r="AH612" s="56">
        <f t="shared" si="319"/>
        <v>7690.28964912</v>
      </c>
      <c r="AI612" s="58"/>
    </row>
    <row r="613" s="1" customFormat="1" customHeight="1" spans="1:35">
      <c r="A613" s="53">
        <v>2535</v>
      </c>
      <c r="B613" s="14">
        <v>1.704</v>
      </c>
      <c r="C613" s="12">
        <v>1</v>
      </c>
      <c r="D613" s="12">
        <v>0</v>
      </c>
      <c r="E613" s="45">
        <f t="shared" si="312"/>
        <v>4319.64</v>
      </c>
      <c r="F613" s="54">
        <v>1.36</v>
      </c>
      <c r="G613" s="12">
        <v>1.68</v>
      </c>
      <c r="H613" s="12">
        <v>0.79</v>
      </c>
      <c r="I613" s="47">
        <f t="shared" si="313"/>
        <v>2.3272</v>
      </c>
      <c r="J613" s="55">
        <v>1.5</v>
      </c>
      <c r="K613" s="12">
        <v>370</v>
      </c>
      <c r="L613" s="12">
        <v>0</v>
      </c>
      <c r="M613" s="50">
        <f t="shared" si="314"/>
        <v>1.58112994350282</v>
      </c>
      <c r="N613" s="54">
        <v>1.125</v>
      </c>
      <c r="O613" s="52">
        <v>0.5</v>
      </c>
      <c r="P613" s="56">
        <f t="shared" si="315"/>
        <v>18239.0208576502</v>
      </c>
      <c r="Q613" s="58"/>
      <c r="S613" s="53">
        <v>2535</v>
      </c>
      <c r="T613" s="14">
        <v>1.704</v>
      </c>
      <c r="U613" s="12">
        <v>1</v>
      </c>
      <c r="V613" s="12">
        <v>0</v>
      </c>
      <c r="W613" s="45">
        <f t="shared" si="316"/>
        <v>4319.64</v>
      </c>
      <c r="X613" s="54">
        <v>1.36</v>
      </c>
      <c r="Y613" s="12">
        <v>1.68</v>
      </c>
      <c r="Z613" s="12">
        <v>0.79</v>
      </c>
      <c r="AA613" s="47">
        <f t="shared" si="317"/>
        <v>2.3272</v>
      </c>
      <c r="AB613" s="55">
        <v>1.5</v>
      </c>
      <c r="AC613" s="12">
        <v>370</v>
      </c>
      <c r="AD613" s="12">
        <v>0</v>
      </c>
      <c r="AE613" s="50">
        <f t="shared" si="318"/>
        <v>1.58112994350282</v>
      </c>
      <c r="AF613" s="54">
        <v>1.125</v>
      </c>
      <c r="AG613" s="52">
        <v>0.5</v>
      </c>
      <c r="AH613" s="56">
        <f t="shared" si="319"/>
        <v>18239.0208576502</v>
      </c>
      <c r="AI613" s="58"/>
    </row>
    <row r="614" s="1" customFormat="1" customHeight="1" spans="1:35">
      <c r="A614" s="53">
        <v>2535</v>
      </c>
      <c r="B614" s="14">
        <v>1.704</v>
      </c>
      <c r="C614" s="12">
        <v>1</v>
      </c>
      <c r="D614" s="12">
        <v>0</v>
      </c>
      <c r="E614" s="45">
        <f t="shared" si="312"/>
        <v>4319.64</v>
      </c>
      <c r="F614" s="54">
        <v>1.36</v>
      </c>
      <c r="G614" s="12">
        <v>1.68</v>
      </c>
      <c r="H614" s="12">
        <v>0.79</v>
      </c>
      <c r="I614" s="47">
        <f t="shared" si="313"/>
        <v>2.3272</v>
      </c>
      <c r="J614" s="55">
        <v>1</v>
      </c>
      <c r="K614" s="12">
        <v>0</v>
      </c>
      <c r="L614" s="12">
        <v>0</v>
      </c>
      <c r="M614" s="50">
        <f t="shared" si="314"/>
        <v>1</v>
      </c>
      <c r="N614" s="54">
        <v>1.125</v>
      </c>
      <c r="O614" s="52">
        <v>0.5</v>
      </c>
      <c r="P614" s="56">
        <f t="shared" si="315"/>
        <v>7690.28964912</v>
      </c>
      <c r="Q614" s="58"/>
      <c r="S614" s="53">
        <v>2535</v>
      </c>
      <c r="T614" s="14">
        <v>1.704</v>
      </c>
      <c r="U614" s="12">
        <v>1</v>
      </c>
      <c r="V614" s="12">
        <v>0</v>
      </c>
      <c r="W614" s="45">
        <f t="shared" si="316"/>
        <v>4319.64</v>
      </c>
      <c r="X614" s="54">
        <v>1.36</v>
      </c>
      <c r="Y614" s="12">
        <v>1.68</v>
      </c>
      <c r="Z614" s="12">
        <v>0.79</v>
      </c>
      <c r="AA614" s="47">
        <f t="shared" si="317"/>
        <v>2.3272</v>
      </c>
      <c r="AB614" s="55">
        <v>1</v>
      </c>
      <c r="AC614" s="12">
        <v>0</v>
      </c>
      <c r="AD614" s="12">
        <v>0</v>
      </c>
      <c r="AE614" s="50">
        <f t="shared" si="318"/>
        <v>1</v>
      </c>
      <c r="AF614" s="54">
        <v>1.125</v>
      </c>
      <c r="AG614" s="52">
        <v>0.5</v>
      </c>
      <c r="AH614" s="56">
        <f t="shared" si="319"/>
        <v>7690.28964912</v>
      </c>
      <c r="AI614" s="58"/>
    </row>
    <row r="615" s="1" customFormat="1" customHeight="1" spans="1:35">
      <c r="A615" s="53">
        <v>2535</v>
      </c>
      <c r="B615" s="14">
        <v>1.704</v>
      </c>
      <c r="C615" s="12">
        <v>1</v>
      </c>
      <c r="D615" s="12">
        <v>0</v>
      </c>
      <c r="E615" s="45">
        <f t="shared" si="312"/>
        <v>4319.64</v>
      </c>
      <c r="F615" s="54">
        <v>1.36</v>
      </c>
      <c r="G615" s="12">
        <v>1.68</v>
      </c>
      <c r="H615" s="12">
        <v>0.79</v>
      </c>
      <c r="I615" s="47">
        <f t="shared" si="313"/>
        <v>2.3272</v>
      </c>
      <c r="J615" s="55">
        <v>1.5</v>
      </c>
      <c r="K615" s="12">
        <v>370</v>
      </c>
      <c r="L615" s="12">
        <v>0</v>
      </c>
      <c r="M615" s="50">
        <f t="shared" si="314"/>
        <v>1.58112994350282</v>
      </c>
      <c r="N615" s="54">
        <v>1.125</v>
      </c>
      <c r="O615" s="52">
        <v>0.5</v>
      </c>
      <c r="P615" s="56">
        <f t="shared" si="315"/>
        <v>18239.0208576502</v>
      </c>
      <c r="Q615" s="58"/>
      <c r="S615" s="53">
        <v>2535</v>
      </c>
      <c r="T615" s="14">
        <v>1.704</v>
      </c>
      <c r="U615" s="12">
        <v>1</v>
      </c>
      <c r="V615" s="12">
        <v>0</v>
      </c>
      <c r="W615" s="45">
        <f t="shared" si="316"/>
        <v>4319.64</v>
      </c>
      <c r="X615" s="54">
        <v>1.36</v>
      </c>
      <c r="Y615" s="12">
        <v>1.68</v>
      </c>
      <c r="Z615" s="12">
        <v>0.79</v>
      </c>
      <c r="AA615" s="47">
        <f t="shared" si="317"/>
        <v>2.3272</v>
      </c>
      <c r="AB615" s="55">
        <v>1.5</v>
      </c>
      <c r="AC615" s="12">
        <v>370</v>
      </c>
      <c r="AD615" s="12">
        <v>0</v>
      </c>
      <c r="AE615" s="50">
        <f t="shared" si="318"/>
        <v>1.58112994350282</v>
      </c>
      <c r="AF615" s="54">
        <v>1.125</v>
      </c>
      <c r="AG615" s="52">
        <v>0.5</v>
      </c>
      <c r="AH615" s="56">
        <f t="shared" si="319"/>
        <v>18239.0208576502</v>
      </c>
      <c r="AI615" s="58"/>
    </row>
    <row r="616" s="1" customFormat="1" customHeight="1" spans="1:35">
      <c r="A616" s="53">
        <v>2535</v>
      </c>
      <c r="B616" s="14">
        <v>1.704</v>
      </c>
      <c r="C616" s="12">
        <v>1</v>
      </c>
      <c r="D616" s="12">
        <v>0</v>
      </c>
      <c r="E616" s="45">
        <f t="shared" si="312"/>
        <v>4319.64</v>
      </c>
      <c r="F616" s="54">
        <v>1.36</v>
      </c>
      <c r="G616" s="12">
        <v>1.68</v>
      </c>
      <c r="H616" s="12">
        <v>0.79</v>
      </c>
      <c r="I616" s="47">
        <f t="shared" si="313"/>
        <v>2.3272</v>
      </c>
      <c r="J616" s="55">
        <v>1</v>
      </c>
      <c r="K616" s="12">
        <v>0</v>
      </c>
      <c r="L616" s="12">
        <v>0</v>
      </c>
      <c r="M616" s="50">
        <f t="shared" si="314"/>
        <v>1</v>
      </c>
      <c r="N616" s="54">
        <v>1.125</v>
      </c>
      <c r="O616" s="52">
        <v>0.5</v>
      </c>
      <c r="P616" s="56">
        <f t="shared" si="315"/>
        <v>7690.28964912</v>
      </c>
      <c r="Q616" s="58"/>
      <c r="S616" s="53">
        <v>2535</v>
      </c>
      <c r="T616" s="14">
        <v>1.704</v>
      </c>
      <c r="U616" s="12">
        <v>1</v>
      </c>
      <c r="V616" s="12">
        <v>0</v>
      </c>
      <c r="W616" s="45">
        <f t="shared" si="316"/>
        <v>4319.64</v>
      </c>
      <c r="X616" s="54">
        <v>1.36</v>
      </c>
      <c r="Y616" s="12">
        <v>1.68</v>
      </c>
      <c r="Z616" s="12">
        <v>0.79</v>
      </c>
      <c r="AA616" s="47">
        <f t="shared" si="317"/>
        <v>2.3272</v>
      </c>
      <c r="AB616" s="55">
        <v>1</v>
      </c>
      <c r="AC616" s="12">
        <v>0</v>
      </c>
      <c r="AD616" s="12">
        <v>0</v>
      </c>
      <c r="AE616" s="50">
        <f t="shared" si="318"/>
        <v>1</v>
      </c>
      <c r="AF616" s="54">
        <v>1.125</v>
      </c>
      <c r="AG616" s="52">
        <v>0.5</v>
      </c>
      <c r="AH616" s="56">
        <f t="shared" si="319"/>
        <v>7690.28964912</v>
      </c>
      <c r="AI616" s="58"/>
    </row>
    <row r="617" s="1" customFormat="1" customHeight="1" spans="1:35">
      <c r="A617" s="53">
        <v>2535</v>
      </c>
      <c r="B617" s="14">
        <v>1.704</v>
      </c>
      <c r="C617" s="12">
        <v>1</v>
      </c>
      <c r="D617" s="12">
        <v>0</v>
      </c>
      <c r="E617" s="45">
        <f t="shared" si="312"/>
        <v>4319.64</v>
      </c>
      <c r="F617" s="54">
        <v>1.36</v>
      </c>
      <c r="G617" s="12">
        <v>1.68</v>
      </c>
      <c r="H617" s="12">
        <v>0.79</v>
      </c>
      <c r="I617" s="47">
        <f t="shared" si="313"/>
        <v>2.3272</v>
      </c>
      <c r="J617" s="55">
        <v>1.5</v>
      </c>
      <c r="K617" s="12">
        <v>370</v>
      </c>
      <c r="L617" s="12">
        <v>0</v>
      </c>
      <c r="M617" s="50">
        <f t="shared" si="314"/>
        <v>1.58112994350282</v>
      </c>
      <c r="N617" s="54">
        <v>1.125</v>
      </c>
      <c r="O617" s="52">
        <v>0.5</v>
      </c>
      <c r="P617" s="56">
        <f t="shared" si="315"/>
        <v>18239.0208576502</v>
      </c>
      <c r="Q617" s="58"/>
      <c r="S617" s="53">
        <v>2535</v>
      </c>
      <c r="T617" s="14">
        <v>1.704</v>
      </c>
      <c r="U617" s="12">
        <v>1</v>
      </c>
      <c r="V617" s="12">
        <v>0</v>
      </c>
      <c r="W617" s="45">
        <f t="shared" si="316"/>
        <v>4319.64</v>
      </c>
      <c r="X617" s="54">
        <v>1.36</v>
      </c>
      <c r="Y617" s="12">
        <v>1.68</v>
      </c>
      <c r="Z617" s="12">
        <v>0.79</v>
      </c>
      <c r="AA617" s="47">
        <f t="shared" si="317"/>
        <v>2.3272</v>
      </c>
      <c r="AB617" s="55">
        <v>1.5</v>
      </c>
      <c r="AC617" s="12">
        <v>370</v>
      </c>
      <c r="AD617" s="12">
        <v>0</v>
      </c>
      <c r="AE617" s="50">
        <f t="shared" si="318"/>
        <v>1.58112994350282</v>
      </c>
      <c r="AF617" s="54">
        <v>1.125</v>
      </c>
      <c r="AG617" s="52">
        <v>0.5</v>
      </c>
      <c r="AH617" s="56">
        <f t="shared" si="319"/>
        <v>18239.0208576502</v>
      </c>
      <c r="AI617" s="58"/>
    </row>
    <row r="618" s="1" customFormat="1" customHeight="1" spans="1:35">
      <c r="A618" s="53">
        <v>2535</v>
      </c>
      <c r="B618" s="14">
        <v>1.704</v>
      </c>
      <c r="C618" s="12">
        <v>1</v>
      </c>
      <c r="D618" s="12">
        <v>0</v>
      </c>
      <c r="E618" s="45">
        <f t="shared" si="312"/>
        <v>4319.64</v>
      </c>
      <c r="F618" s="54">
        <v>1.36</v>
      </c>
      <c r="G618" s="12">
        <v>1.68</v>
      </c>
      <c r="H618" s="12">
        <v>0.79</v>
      </c>
      <c r="I618" s="47">
        <f t="shared" si="313"/>
        <v>2.3272</v>
      </c>
      <c r="J618" s="55">
        <v>1</v>
      </c>
      <c r="K618" s="12">
        <v>0</v>
      </c>
      <c r="L618" s="12">
        <v>0</v>
      </c>
      <c r="M618" s="50">
        <f t="shared" si="314"/>
        <v>1</v>
      </c>
      <c r="N618" s="54">
        <v>1.125</v>
      </c>
      <c r="O618" s="52">
        <v>0.5</v>
      </c>
      <c r="P618" s="56">
        <f t="shared" si="315"/>
        <v>7690.28964912</v>
      </c>
      <c r="Q618" s="58"/>
      <c r="S618" s="53">
        <v>2535</v>
      </c>
      <c r="T618" s="14">
        <v>1.704</v>
      </c>
      <c r="U618" s="12">
        <v>1</v>
      </c>
      <c r="V618" s="12">
        <v>0</v>
      </c>
      <c r="W618" s="45">
        <f t="shared" si="316"/>
        <v>4319.64</v>
      </c>
      <c r="X618" s="54">
        <v>1.36</v>
      </c>
      <c r="Y618" s="12">
        <v>1.68</v>
      </c>
      <c r="Z618" s="12">
        <v>0.79</v>
      </c>
      <c r="AA618" s="47">
        <f t="shared" si="317"/>
        <v>2.3272</v>
      </c>
      <c r="AB618" s="55">
        <v>1</v>
      </c>
      <c r="AC618" s="12">
        <v>0</v>
      </c>
      <c r="AD618" s="12">
        <v>0</v>
      </c>
      <c r="AE618" s="50">
        <f t="shared" si="318"/>
        <v>1</v>
      </c>
      <c r="AF618" s="54">
        <v>1.125</v>
      </c>
      <c r="AG618" s="52">
        <v>0.5</v>
      </c>
      <c r="AH618" s="56">
        <f t="shared" si="319"/>
        <v>7690.28964912</v>
      </c>
      <c r="AI618" s="58"/>
    </row>
    <row r="619" s="1" customFormat="1" customHeight="1" spans="1:35">
      <c r="A619" s="53">
        <v>2535</v>
      </c>
      <c r="B619" s="14">
        <v>2.14</v>
      </c>
      <c r="C619" s="12">
        <v>1</v>
      </c>
      <c r="D619" s="12">
        <v>0</v>
      </c>
      <c r="E619" s="45">
        <f t="shared" si="312"/>
        <v>5424.9</v>
      </c>
      <c r="F619" s="54">
        <v>1.36</v>
      </c>
      <c r="G619" s="12">
        <v>1.68</v>
      </c>
      <c r="H619" s="12">
        <v>0.79</v>
      </c>
      <c r="I619" s="47">
        <f t="shared" si="313"/>
        <v>2.3272</v>
      </c>
      <c r="J619" s="55">
        <v>1.5</v>
      </c>
      <c r="K619" s="12">
        <v>370</v>
      </c>
      <c r="L619" s="12">
        <v>0</v>
      </c>
      <c r="M619" s="50">
        <f t="shared" si="314"/>
        <v>1.58112994350282</v>
      </c>
      <c r="N619" s="54">
        <v>1.125</v>
      </c>
      <c r="O619" s="52">
        <v>0.5</v>
      </c>
      <c r="P619" s="56">
        <f t="shared" si="315"/>
        <v>22905.8125794433</v>
      </c>
      <c r="Q619" s="58"/>
      <c r="S619" s="53">
        <v>2535</v>
      </c>
      <c r="T619" s="14">
        <v>2.14</v>
      </c>
      <c r="U619" s="12">
        <v>1</v>
      </c>
      <c r="V619" s="12">
        <v>0</v>
      </c>
      <c r="W619" s="45">
        <f t="shared" si="316"/>
        <v>5424.9</v>
      </c>
      <c r="X619" s="54">
        <v>1.36</v>
      </c>
      <c r="Y619" s="12">
        <v>1.68</v>
      </c>
      <c r="Z619" s="12">
        <v>0.79</v>
      </c>
      <c r="AA619" s="47">
        <f t="shared" si="317"/>
        <v>2.3272</v>
      </c>
      <c r="AB619" s="55">
        <v>1.5</v>
      </c>
      <c r="AC619" s="12">
        <v>370</v>
      </c>
      <c r="AD619" s="12">
        <v>0</v>
      </c>
      <c r="AE619" s="50">
        <f t="shared" si="318"/>
        <v>1.58112994350282</v>
      </c>
      <c r="AF619" s="54">
        <v>1.125</v>
      </c>
      <c r="AG619" s="52">
        <v>0.5</v>
      </c>
      <c r="AH619" s="56">
        <f t="shared" si="319"/>
        <v>22905.8125794433</v>
      </c>
      <c r="AI619" s="58"/>
    </row>
    <row r="620" s="1" customFormat="1" customHeight="1" spans="1:35">
      <c r="A620" s="53">
        <v>2535</v>
      </c>
      <c r="B620" s="14">
        <v>1.73</v>
      </c>
      <c r="C620" s="12">
        <v>1</v>
      </c>
      <c r="D620" s="12">
        <v>0</v>
      </c>
      <c r="E620" s="45">
        <f t="shared" si="312"/>
        <v>4385.55</v>
      </c>
      <c r="F620" s="54">
        <v>1.36</v>
      </c>
      <c r="G620" s="12">
        <v>1.68</v>
      </c>
      <c r="H620" s="12">
        <v>0.79</v>
      </c>
      <c r="I620" s="47">
        <f t="shared" si="313"/>
        <v>2.3272</v>
      </c>
      <c r="J620" s="55">
        <v>1</v>
      </c>
      <c r="K620" s="12">
        <v>0</v>
      </c>
      <c r="L620" s="12">
        <v>0</v>
      </c>
      <c r="M620" s="50">
        <f t="shared" si="314"/>
        <v>1</v>
      </c>
      <c r="N620" s="54">
        <v>1.125</v>
      </c>
      <c r="O620" s="52">
        <v>0.5</v>
      </c>
      <c r="P620" s="56">
        <f t="shared" si="315"/>
        <v>7807.6297494</v>
      </c>
      <c r="Q620" s="58"/>
      <c r="S620" s="53">
        <v>2535</v>
      </c>
      <c r="T620" s="14">
        <v>1.73</v>
      </c>
      <c r="U620" s="12">
        <v>1</v>
      </c>
      <c r="V620" s="12">
        <v>0</v>
      </c>
      <c r="W620" s="45">
        <f t="shared" si="316"/>
        <v>4385.55</v>
      </c>
      <c r="X620" s="54">
        <v>1.36</v>
      </c>
      <c r="Y620" s="12">
        <v>1.68</v>
      </c>
      <c r="Z620" s="12">
        <v>0.79</v>
      </c>
      <c r="AA620" s="47">
        <f t="shared" si="317"/>
        <v>2.3272</v>
      </c>
      <c r="AB620" s="55">
        <v>1</v>
      </c>
      <c r="AC620" s="12">
        <v>0</v>
      </c>
      <c r="AD620" s="12">
        <v>0</v>
      </c>
      <c r="AE620" s="50">
        <f t="shared" si="318"/>
        <v>1</v>
      </c>
      <c r="AF620" s="54">
        <v>1.125</v>
      </c>
      <c r="AG620" s="52">
        <v>0.5</v>
      </c>
      <c r="AH620" s="56">
        <f t="shared" si="319"/>
        <v>7807.6297494</v>
      </c>
      <c r="AI620" s="58"/>
    </row>
    <row r="621" s="1" customFormat="1" customHeight="1" spans="1:35">
      <c r="A621" s="53">
        <v>2535</v>
      </c>
      <c r="B621" s="14">
        <v>2.01</v>
      </c>
      <c r="C621" s="12">
        <v>1</v>
      </c>
      <c r="D621" s="12">
        <v>0</v>
      </c>
      <c r="E621" s="45">
        <f t="shared" si="312"/>
        <v>5095.35</v>
      </c>
      <c r="F621" s="54">
        <v>1.36</v>
      </c>
      <c r="G621" s="12">
        <v>1.68</v>
      </c>
      <c r="H621" s="12">
        <v>0.79</v>
      </c>
      <c r="I621" s="47">
        <f t="shared" si="313"/>
        <v>2.3272</v>
      </c>
      <c r="J621" s="55">
        <v>1</v>
      </c>
      <c r="K621" s="12">
        <v>0</v>
      </c>
      <c r="L621" s="12">
        <v>0</v>
      </c>
      <c r="M621" s="50">
        <f t="shared" si="314"/>
        <v>1</v>
      </c>
      <c r="N621" s="54">
        <v>1.125</v>
      </c>
      <c r="O621" s="52">
        <v>0.5</v>
      </c>
      <c r="P621" s="56">
        <f t="shared" si="315"/>
        <v>9071.2923678</v>
      </c>
      <c r="Q621" s="58"/>
      <c r="S621" s="53">
        <v>2535</v>
      </c>
      <c r="T621" s="14">
        <v>2.01</v>
      </c>
      <c r="U621" s="12">
        <v>1</v>
      </c>
      <c r="V621" s="12">
        <v>0</v>
      </c>
      <c r="W621" s="45">
        <f t="shared" si="316"/>
        <v>5095.35</v>
      </c>
      <c r="X621" s="54">
        <v>1.36</v>
      </c>
      <c r="Y621" s="12">
        <v>1.68</v>
      </c>
      <c r="Z621" s="12">
        <v>0.79</v>
      </c>
      <c r="AA621" s="47">
        <f t="shared" si="317"/>
        <v>2.3272</v>
      </c>
      <c r="AB621" s="55">
        <v>1</v>
      </c>
      <c r="AC621" s="12">
        <v>0</v>
      </c>
      <c r="AD621" s="12">
        <v>0</v>
      </c>
      <c r="AE621" s="50">
        <f t="shared" si="318"/>
        <v>1</v>
      </c>
      <c r="AF621" s="54">
        <v>1.125</v>
      </c>
      <c r="AG621" s="52">
        <v>0.5</v>
      </c>
      <c r="AH621" s="56">
        <f t="shared" si="319"/>
        <v>9071.2923678</v>
      </c>
      <c r="AI621" s="58"/>
    </row>
    <row r="622" s="1" customFormat="1" customHeight="1" spans="1:35">
      <c r="A622" s="53">
        <v>2535</v>
      </c>
      <c r="B622" s="14">
        <v>1.9</v>
      </c>
      <c r="C622" s="12">
        <v>1</v>
      </c>
      <c r="D622" s="12">
        <v>0</v>
      </c>
      <c r="E622" s="45">
        <f t="shared" si="312"/>
        <v>4816.5</v>
      </c>
      <c r="F622" s="54">
        <v>1.36</v>
      </c>
      <c r="G622" s="12">
        <v>1.68</v>
      </c>
      <c r="H622" s="12">
        <v>0.79</v>
      </c>
      <c r="I622" s="47">
        <f t="shared" si="313"/>
        <v>2.3272</v>
      </c>
      <c r="J622" s="55">
        <v>1.5</v>
      </c>
      <c r="K622" s="12">
        <v>370</v>
      </c>
      <c r="L622" s="12">
        <v>0</v>
      </c>
      <c r="M622" s="50">
        <f t="shared" si="314"/>
        <v>1.58112994350282</v>
      </c>
      <c r="N622" s="54">
        <v>1.125</v>
      </c>
      <c r="O622" s="52">
        <v>0.5</v>
      </c>
      <c r="P622" s="56">
        <f t="shared" si="315"/>
        <v>20336.9364023095</v>
      </c>
      <c r="Q622" s="58"/>
      <c r="S622" s="53">
        <v>2535</v>
      </c>
      <c r="T622" s="14">
        <v>1.9</v>
      </c>
      <c r="U622" s="12">
        <v>1</v>
      </c>
      <c r="V622" s="12">
        <v>0</v>
      </c>
      <c r="W622" s="45">
        <f t="shared" si="316"/>
        <v>4816.5</v>
      </c>
      <c r="X622" s="54">
        <v>1.36</v>
      </c>
      <c r="Y622" s="12">
        <v>1.68</v>
      </c>
      <c r="Z622" s="12">
        <v>0.79</v>
      </c>
      <c r="AA622" s="47">
        <f t="shared" si="317"/>
        <v>2.3272</v>
      </c>
      <c r="AB622" s="55">
        <v>1.5</v>
      </c>
      <c r="AC622" s="12">
        <v>370</v>
      </c>
      <c r="AD622" s="12">
        <v>0</v>
      </c>
      <c r="AE622" s="50">
        <f t="shared" si="318"/>
        <v>1.58112994350282</v>
      </c>
      <c r="AF622" s="54">
        <v>1.125</v>
      </c>
      <c r="AG622" s="52">
        <v>0.5</v>
      </c>
      <c r="AH622" s="56">
        <f t="shared" si="319"/>
        <v>20336.9364023095</v>
      </c>
      <c r="AI622" s="58"/>
    </row>
    <row r="623" s="1" customFormat="1" customHeight="1" spans="1:35">
      <c r="A623" s="53">
        <v>2535</v>
      </c>
      <c r="B623" s="14">
        <v>0</v>
      </c>
      <c r="C623" s="12">
        <v>1</v>
      </c>
      <c r="D623" s="12">
        <v>0</v>
      </c>
      <c r="E623" s="45">
        <f t="shared" si="312"/>
        <v>0</v>
      </c>
      <c r="F623" s="54">
        <v>1</v>
      </c>
      <c r="G623" s="12">
        <v>1.68</v>
      </c>
      <c r="H623" s="12">
        <v>0.79</v>
      </c>
      <c r="I623" s="47">
        <f t="shared" si="313"/>
        <v>2.3272</v>
      </c>
      <c r="J623" s="55">
        <v>1</v>
      </c>
      <c r="K623" s="12">
        <v>0</v>
      </c>
      <c r="L623" s="12">
        <v>0</v>
      </c>
      <c r="M623" s="50">
        <f t="shared" si="314"/>
        <v>1</v>
      </c>
      <c r="N623" s="54">
        <v>1.125</v>
      </c>
      <c r="O623" s="52">
        <v>0.5</v>
      </c>
      <c r="P623" s="56">
        <f t="shared" si="315"/>
        <v>0</v>
      </c>
      <c r="Q623" s="58"/>
      <c r="S623" s="53">
        <v>2535</v>
      </c>
      <c r="T623" s="14">
        <v>0</v>
      </c>
      <c r="U623" s="12">
        <v>1</v>
      </c>
      <c r="V623" s="12">
        <v>0</v>
      </c>
      <c r="W623" s="45">
        <f t="shared" si="316"/>
        <v>0</v>
      </c>
      <c r="X623" s="54">
        <v>1</v>
      </c>
      <c r="Y623" s="12">
        <v>1.68</v>
      </c>
      <c r="Z623" s="12">
        <v>0.79</v>
      </c>
      <c r="AA623" s="47">
        <f t="shared" si="317"/>
        <v>2.3272</v>
      </c>
      <c r="AB623" s="55">
        <v>1</v>
      </c>
      <c r="AC623" s="12">
        <v>0</v>
      </c>
      <c r="AD623" s="12">
        <v>0</v>
      </c>
      <c r="AE623" s="50">
        <f t="shared" si="318"/>
        <v>1</v>
      </c>
      <c r="AF623" s="54">
        <v>1.125</v>
      </c>
      <c r="AG623" s="52">
        <v>0.5</v>
      </c>
      <c r="AH623" s="56">
        <f t="shared" si="319"/>
        <v>0</v>
      </c>
      <c r="AI623" s="58"/>
    </row>
    <row r="624" s="1" customFormat="1" customHeight="1" spans="1:35">
      <c r="A624" s="59" t="s">
        <v>25</v>
      </c>
      <c r="B624" s="60"/>
      <c r="C624" s="60"/>
      <c r="D624" s="60"/>
      <c r="E624" s="60"/>
      <c r="F624" s="60"/>
      <c r="G624" s="61"/>
      <c r="H624" s="62">
        <f>SUM(P601:P623)</f>
        <v>390720.380060273</v>
      </c>
      <c r="I624" s="63"/>
      <c r="J624" s="63"/>
      <c r="K624" s="63"/>
      <c r="L624" s="63"/>
      <c r="M624" s="63"/>
      <c r="N624" s="63"/>
      <c r="O624" s="63"/>
      <c r="P624" s="63"/>
      <c r="Q624" s="64"/>
      <c r="S624" s="59" t="s">
        <v>25</v>
      </c>
      <c r="T624" s="60"/>
      <c r="U624" s="60"/>
      <c r="V624" s="60"/>
      <c r="W624" s="60"/>
      <c r="X624" s="60"/>
      <c r="Y624" s="61"/>
      <c r="Z624" s="62">
        <f>SUM(AH601:AH623)</f>
        <v>390720.380060273</v>
      </c>
      <c r="AA624" s="63"/>
      <c r="AB624" s="63"/>
      <c r="AC624" s="63"/>
      <c r="AD624" s="63"/>
      <c r="AE624" s="63"/>
      <c r="AF624" s="63"/>
      <c r="AG624" s="63"/>
      <c r="AH624" s="63"/>
      <c r="AI624" s="64"/>
    </row>
    <row r="625" s="1" customFormat="1" customHeight="1" spans="1:35">
      <c r="A625" s="65"/>
      <c r="B625" s="66"/>
      <c r="C625" s="66"/>
      <c r="D625" s="66"/>
      <c r="E625" s="66"/>
      <c r="F625" s="66"/>
      <c r="G625" s="67"/>
      <c r="H625" s="68"/>
      <c r="I625" s="69"/>
      <c r="J625" s="69"/>
      <c r="K625" s="69"/>
      <c r="L625" s="69"/>
      <c r="M625" s="69"/>
      <c r="N625" s="69"/>
      <c r="O625" s="69"/>
      <c r="P625" s="69"/>
      <c r="Q625" s="70"/>
      <c r="S625" s="65"/>
      <c r="T625" s="66"/>
      <c r="U625" s="66"/>
      <c r="V625" s="66"/>
      <c r="W625" s="66"/>
      <c r="X625" s="66"/>
      <c r="Y625" s="67"/>
      <c r="Z625" s="68"/>
      <c r="AA625" s="69"/>
      <c r="AB625" s="69"/>
      <c r="AC625" s="69"/>
      <c r="AD625" s="69"/>
      <c r="AE625" s="69"/>
      <c r="AF625" s="69"/>
      <c r="AG625" s="69"/>
      <c r="AH625" s="69"/>
      <c r="AI625" s="70"/>
    </row>
    <row r="626" s="1" customFormat="1" customHeight="1" spans="1:35">
      <c r="D626" s="3" t="s">
        <v>42</v>
      </c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V626" s="3" t="s">
        <v>42</v>
      </c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="1" customFormat="1" customHeight="1" spans="1:35">
      <c r="D627" s="71" t="s">
        <v>43</v>
      </c>
      <c r="E627" s="14" t="s">
        <v>3</v>
      </c>
      <c r="F627" s="14"/>
      <c r="G627" s="14"/>
      <c r="H627" s="14"/>
      <c r="I627" s="7" t="s">
        <v>18</v>
      </c>
      <c r="J627" s="7"/>
      <c r="K627" s="7"/>
      <c r="L627" s="8" t="s">
        <v>5</v>
      </c>
      <c r="M627" s="8"/>
      <c r="N627" s="8"/>
      <c r="O627" s="9" t="s">
        <v>32</v>
      </c>
      <c r="P627" s="72" t="s">
        <v>7</v>
      </c>
      <c r="Q627" s="12" t="s">
        <v>44</v>
      </c>
      <c r="V627" s="71" t="s">
        <v>43</v>
      </c>
      <c r="W627" s="14" t="s">
        <v>3</v>
      </c>
      <c r="X627" s="14"/>
      <c r="Y627" s="14"/>
      <c r="Z627" s="14"/>
      <c r="AA627" s="7" t="s">
        <v>18</v>
      </c>
      <c r="AB627" s="7"/>
      <c r="AC627" s="7"/>
      <c r="AD627" s="8" t="s">
        <v>5</v>
      </c>
      <c r="AE627" s="8"/>
      <c r="AF627" s="8"/>
      <c r="AG627" s="9" t="s">
        <v>32</v>
      </c>
      <c r="AH627" s="72" t="s">
        <v>7</v>
      </c>
      <c r="AI627" s="12" t="s">
        <v>44</v>
      </c>
    </row>
    <row r="628" s="1" customFormat="1" customHeight="1" spans="1:35">
      <c r="D628" s="73"/>
      <c r="E628" s="12" t="s">
        <v>45</v>
      </c>
      <c r="F628" s="12" t="s">
        <v>59</v>
      </c>
      <c r="G628" s="12" t="s">
        <v>14</v>
      </c>
      <c r="H628" s="14" t="s">
        <v>3</v>
      </c>
      <c r="I628" s="12" t="s">
        <v>16</v>
      </c>
      <c r="J628" s="12" t="s">
        <v>17</v>
      </c>
      <c r="K628" s="7" t="s">
        <v>18</v>
      </c>
      <c r="L628" s="12" t="s">
        <v>19</v>
      </c>
      <c r="M628" s="12" t="s">
        <v>20</v>
      </c>
      <c r="N628" s="8" t="s">
        <v>21</v>
      </c>
      <c r="O628" s="9" t="s">
        <v>22</v>
      </c>
      <c r="P628" s="72"/>
      <c r="Q628" s="12"/>
      <c r="V628" s="73"/>
      <c r="W628" s="12" t="s">
        <v>45</v>
      </c>
      <c r="X628" s="12" t="s">
        <v>59</v>
      </c>
      <c r="Y628" s="12" t="s">
        <v>14</v>
      </c>
      <c r="Z628" s="14" t="s">
        <v>3</v>
      </c>
      <c r="AA628" s="12" t="s">
        <v>16</v>
      </c>
      <c r="AB628" s="12" t="s">
        <v>17</v>
      </c>
      <c r="AC628" s="7" t="s">
        <v>18</v>
      </c>
      <c r="AD628" s="12" t="s">
        <v>19</v>
      </c>
      <c r="AE628" s="12" t="s">
        <v>20</v>
      </c>
      <c r="AF628" s="8" t="s">
        <v>21</v>
      </c>
      <c r="AG628" s="9" t="s">
        <v>22</v>
      </c>
      <c r="AH628" s="72"/>
      <c r="AI628" s="12"/>
    </row>
    <row r="629" s="1" customFormat="1" customHeight="1" spans="1:35">
      <c r="D629" s="12">
        <f>_xlfn.RANK.EQ(P629,P629:P632,0)</f>
        <v>1</v>
      </c>
      <c r="E629" s="12">
        <v>1446.85</v>
      </c>
      <c r="F629" s="12">
        <f>1.8*1.2</f>
        <v>2.16</v>
      </c>
      <c r="G629" s="13">
        <v>1.21</v>
      </c>
      <c r="H629" s="14">
        <f t="shared" ref="H629:H632" si="320">E629*F629*G629</f>
        <v>3781.48716</v>
      </c>
      <c r="I629" s="12">
        <v>518</v>
      </c>
      <c r="J629" s="12">
        <v>0.92</v>
      </c>
      <c r="K629" s="74">
        <f t="shared" ref="K629:K632" si="321">1+6*I629/(I629+2000)+J629</f>
        <v>3.15431294678316</v>
      </c>
      <c r="L629" s="12">
        <v>0.99</v>
      </c>
      <c r="M629" s="12">
        <v>4.33</v>
      </c>
      <c r="N629" s="8">
        <f t="shared" ref="N629:N632" si="322">1+L629*M629</f>
        <v>5.2867</v>
      </c>
      <c r="O629" s="9">
        <v>1.325</v>
      </c>
      <c r="P629" s="18">
        <f t="shared" ref="P629:P632" si="323">H629*K629*O629*N629</f>
        <v>83554.1361384568</v>
      </c>
      <c r="Q629" s="12">
        <f t="shared" ref="Q629:Q632" si="324">IF(D629=1,1,(IF(D629=2,2,12)))</f>
        <v>1</v>
      </c>
      <c r="V629" s="12">
        <f>_xlfn.RANK.EQ(AH629,AH629:AH632,0)</f>
        <v>1</v>
      </c>
      <c r="W629" s="12">
        <v>1446.85</v>
      </c>
      <c r="X629" s="12">
        <f>1.8*1.2</f>
        <v>2.16</v>
      </c>
      <c r="Y629" s="13">
        <v>1.21</v>
      </c>
      <c r="Z629" s="14">
        <f t="shared" ref="Z629:Z632" si="325">W629*X629*Y629</f>
        <v>3781.48716</v>
      </c>
      <c r="AA629" s="12">
        <v>526</v>
      </c>
      <c r="AB629" s="12">
        <v>1.82</v>
      </c>
      <c r="AC629" s="74">
        <f t="shared" ref="AC629:AC632" si="326">1+6*AA629/(AA629+2000)+AB629</f>
        <v>4.06940617577197</v>
      </c>
      <c r="AD629" s="12">
        <v>0.99</v>
      </c>
      <c r="AE629" s="12">
        <v>4.33</v>
      </c>
      <c r="AF629" s="8">
        <f t="shared" ref="AF629:AF632" si="327">1+AD629*AE629</f>
        <v>5.2867</v>
      </c>
      <c r="AG629" s="9">
        <v>1.325</v>
      </c>
      <c r="AH629" s="18">
        <f t="shared" ref="AH629:AH632" si="328">Z629*AC629*AG629*AF629</f>
        <v>107793.907373675</v>
      </c>
      <c r="AI629" s="12">
        <f t="shared" ref="AI629:AI632" si="329">IF(V629=1,1,(IF(V629=2,2,12)))</f>
        <v>1</v>
      </c>
    </row>
    <row r="630" s="1" customFormat="1" customHeight="1" spans="1:35">
      <c r="D630" s="12">
        <f>_xlfn.RANK.EQ(P630,P629:P632,0)</f>
        <v>2</v>
      </c>
      <c r="E630" s="12">
        <v>1446.85</v>
      </c>
      <c r="F630" s="12">
        <f>1.8*1.2</f>
        <v>2.16</v>
      </c>
      <c r="G630" s="13">
        <v>1.21</v>
      </c>
      <c r="H630" s="14">
        <f t="shared" si="320"/>
        <v>3781.48716</v>
      </c>
      <c r="I630" s="12">
        <v>518</v>
      </c>
      <c r="J630" s="12">
        <v>1.52</v>
      </c>
      <c r="K630" s="74">
        <f t="shared" si="321"/>
        <v>3.75431294678316</v>
      </c>
      <c r="L630" s="12">
        <v>0.94</v>
      </c>
      <c r="M630" s="12">
        <v>2.85</v>
      </c>
      <c r="N630" s="8">
        <f t="shared" si="322"/>
        <v>3.679</v>
      </c>
      <c r="O630" s="9">
        <v>1.325</v>
      </c>
      <c r="P630" s="18">
        <f t="shared" si="323"/>
        <v>69205.2062510352</v>
      </c>
      <c r="Q630" s="12">
        <f t="shared" si="324"/>
        <v>2</v>
      </c>
      <c r="V630" s="12">
        <f>_xlfn.RANK.EQ(AH630,AH629:AH632,0)</f>
        <v>2</v>
      </c>
      <c r="W630" s="12">
        <v>1446.85</v>
      </c>
      <c r="X630" s="12">
        <f>1.8*1.2</f>
        <v>2.16</v>
      </c>
      <c r="Y630" s="13">
        <v>1.21</v>
      </c>
      <c r="Z630" s="14">
        <f t="shared" si="325"/>
        <v>3781.48716</v>
      </c>
      <c r="AA630" s="12">
        <v>526</v>
      </c>
      <c r="AB630" s="12">
        <v>2.42</v>
      </c>
      <c r="AC630" s="74">
        <f t="shared" si="326"/>
        <v>4.66940617577197</v>
      </c>
      <c r="AD630" s="12">
        <v>0.95</v>
      </c>
      <c r="AE630" s="12">
        <v>2.89</v>
      </c>
      <c r="AF630" s="8">
        <f t="shared" si="327"/>
        <v>3.7455</v>
      </c>
      <c r="AG630" s="9">
        <v>1.325</v>
      </c>
      <c r="AH630" s="18">
        <f t="shared" si="328"/>
        <v>87629.4252349439</v>
      </c>
      <c r="AI630" s="12">
        <f t="shared" si="329"/>
        <v>2</v>
      </c>
    </row>
    <row r="631" s="1" customFormat="1" customHeight="1" spans="1:35">
      <c r="D631" s="12">
        <f>_xlfn.RANK.EQ(P631,P629:P632,0)</f>
        <v>3</v>
      </c>
      <c r="E631" s="12">
        <v>0</v>
      </c>
      <c r="F631" s="12">
        <v>1.8</v>
      </c>
      <c r="G631" s="13">
        <v>1.21</v>
      </c>
      <c r="H631" s="14">
        <f t="shared" si="320"/>
        <v>0</v>
      </c>
      <c r="I631" s="12">
        <v>0</v>
      </c>
      <c r="J631" s="12">
        <v>0</v>
      </c>
      <c r="K631" s="74">
        <f t="shared" si="321"/>
        <v>1</v>
      </c>
      <c r="L631" s="12">
        <v>0</v>
      </c>
      <c r="M631" s="12">
        <v>0</v>
      </c>
      <c r="N631" s="8">
        <f t="shared" si="322"/>
        <v>1</v>
      </c>
      <c r="O631" s="9">
        <v>1</v>
      </c>
      <c r="P631" s="18">
        <f t="shared" si="323"/>
        <v>0</v>
      </c>
      <c r="Q631" s="12">
        <f t="shared" si="324"/>
        <v>12</v>
      </c>
      <c r="V631" s="12">
        <f>_xlfn.RANK.EQ(AH631,AH629:AH632,0)</f>
        <v>3</v>
      </c>
      <c r="W631" s="12">
        <v>0</v>
      </c>
      <c r="X631" s="12">
        <v>1.8</v>
      </c>
      <c r="Y631" s="13">
        <v>1.21</v>
      </c>
      <c r="Z631" s="14">
        <f t="shared" si="325"/>
        <v>0</v>
      </c>
      <c r="AA631" s="12">
        <v>0</v>
      </c>
      <c r="AB631" s="12">
        <v>0</v>
      </c>
      <c r="AC631" s="74">
        <f t="shared" si="326"/>
        <v>1</v>
      </c>
      <c r="AD631" s="12">
        <v>0</v>
      </c>
      <c r="AE631" s="12">
        <v>0</v>
      </c>
      <c r="AF631" s="8">
        <f t="shared" si="327"/>
        <v>1</v>
      </c>
      <c r="AG631" s="9">
        <v>1</v>
      </c>
      <c r="AH631" s="18">
        <f t="shared" si="328"/>
        <v>0</v>
      </c>
      <c r="AI631" s="12">
        <f t="shared" si="329"/>
        <v>12</v>
      </c>
    </row>
    <row r="632" s="1" customFormat="1" customHeight="1" spans="1:35">
      <c r="D632" s="12">
        <f>_xlfn.RANK.EQ(P632,P629:P632,0)</f>
        <v>3</v>
      </c>
      <c r="E632" s="12">
        <v>0</v>
      </c>
      <c r="F632" s="12">
        <v>1.8</v>
      </c>
      <c r="G632" s="13">
        <v>1.21</v>
      </c>
      <c r="H632" s="14">
        <f t="shared" si="320"/>
        <v>0</v>
      </c>
      <c r="I632" s="12">
        <v>0</v>
      </c>
      <c r="J632" s="12">
        <v>0</v>
      </c>
      <c r="K632" s="74">
        <f t="shared" si="321"/>
        <v>1</v>
      </c>
      <c r="L632" s="71">
        <v>0</v>
      </c>
      <c r="M632" s="71">
        <v>0</v>
      </c>
      <c r="N632" s="8">
        <f t="shared" si="322"/>
        <v>1</v>
      </c>
      <c r="O632" s="9">
        <v>1</v>
      </c>
      <c r="P632" s="18">
        <f t="shared" si="323"/>
        <v>0</v>
      </c>
      <c r="Q632" s="71">
        <f t="shared" si="324"/>
        <v>12</v>
      </c>
      <c r="V632" s="12">
        <f>_xlfn.RANK.EQ(AH632,AH629:AH632,0)</f>
        <v>3</v>
      </c>
      <c r="W632" s="12">
        <v>0</v>
      </c>
      <c r="X632" s="12">
        <v>1.8</v>
      </c>
      <c r="Y632" s="13">
        <v>1.21</v>
      </c>
      <c r="Z632" s="14">
        <f t="shared" si="325"/>
        <v>0</v>
      </c>
      <c r="AA632" s="12">
        <v>0</v>
      </c>
      <c r="AB632" s="12">
        <v>0</v>
      </c>
      <c r="AC632" s="74">
        <f t="shared" si="326"/>
        <v>1</v>
      </c>
      <c r="AD632" s="71">
        <v>0</v>
      </c>
      <c r="AE632" s="71">
        <v>0</v>
      </c>
      <c r="AF632" s="8">
        <f t="shared" si="327"/>
        <v>1</v>
      </c>
      <c r="AG632" s="9">
        <v>1</v>
      </c>
      <c r="AH632" s="18">
        <f t="shared" si="328"/>
        <v>0</v>
      </c>
      <c r="AI632" s="71">
        <f t="shared" si="329"/>
        <v>12</v>
      </c>
    </row>
    <row r="633" s="1" customFormat="1" customHeight="1" spans="1:35">
      <c r="D633" s="75" t="s">
        <v>47</v>
      </c>
      <c r="E633" s="76">
        <f>LARGE(P629:P632,1)/1</f>
        <v>83554.1361384568</v>
      </c>
      <c r="F633" s="75" t="s">
        <v>48</v>
      </c>
      <c r="G633" s="76">
        <f>LARGE(P629:P632,2)/2</f>
        <v>34602.6031255176</v>
      </c>
      <c r="H633" s="75" t="s">
        <v>49</v>
      </c>
      <c r="I633" s="76">
        <f>LARGE(P629:P632,3)/12</f>
        <v>0</v>
      </c>
      <c r="J633" s="75" t="s">
        <v>50</v>
      </c>
      <c r="K633" s="77">
        <f>LARGE(P629:P632,4)/12</f>
        <v>0</v>
      </c>
      <c r="L633" s="78" t="s">
        <v>51</v>
      </c>
      <c r="M633" s="79">
        <f>E633+G633+I633+K633</f>
        <v>118156.739263974</v>
      </c>
      <c r="N633" s="78" t="s">
        <v>52</v>
      </c>
      <c r="O633" s="78">
        <v>12</v>
      </c>
      <c r="P633" s="78" t="s">
        <v>53</v>
      </c>
      <c r="Q633" s="79">
        <f>M633*O633</f>
        <v>1417880.87116769</v>
      </c>
      <c r="V633" s="75" t="s">
        <v>47</v>
      </c>
      <c r="W633" s="76">
        <f>LARGE(AH629:AH632,1)/1</f>
        <v>107793.907373675</v>
      </c>
      <c r="X633" s="75" t="s">
        <v>48</v>
      </c>
      <c r="Y633" s="76">
        <f>LARGE(AH629:AH632,2)/2</f>
        <v>43814.7126174719</v>
      </c>
      <c r="Z633" s="75" t="s">
        <v>49</v>
      </c>
      <c r="AA633" s="76">
        <f>LARGE(AH629:AH632,3)/12</f>
        <v>0</v>
      </c>
      <c r="AB633" s="75" t="s">
        <v>50</v>
      </c>
      <c r="AC633" s="77">
        <f>LARGE(AH629:AH632,4)/12</f>
        <v>0</v>
      </c>
      <c r="AD633" s="78" t="s">
        <v>51</v>
      </c>
      <c r="AE633" s="79">
        <f>W633+Y633+AA633+AC633</f>
        <v>151608.619991147</v>
      </c>
      <c r="AF633" s="78" t="s">
        <v>52</v>
      </c>
      <c r="AG633" s="78">
        <v>12</v>
      </c>
      <c r="AH633" s="78" t="s">
        <v>53</v>
      </c>
      <c r="AI633" s="79">
        <f>AE633*AG633</f>
        <v>1819303.43989376</v>
      </c>
    </row>
    <row r="634" s="1" customFormat="1" customHeight="1" spans="1:35">
      <c r="D634" s="75"/>
      <c r="E634" s="76"/>
      <c r="F634" s="75"/>
      <c r="G634" s="76"/>
      <c r="H634" s="75"/>
      <c r="I634" s="76"/>
      <c r="J634" s="75"/>
      <c r="K634" s="77"/>
      <c r="L634" s="78"/>
      <c r="M634" s="79"/>
      <c r="N634" s="78"/>
      <c r="O634" s="78"/>
      <c r="P634" s="78"/>
      <c r="Q634" s="79"/>
      <c r="V634" s="75"/>
      <c r="W634" s="76"/>
      <c r="X634" s="75"/>
      <c r="Y634" s="76"/>
      <c r="Z634" s="75"/>
      <c r="AA634" s="76"/>
      <c r="AB634" s="75"/>
      <c r="AC634" s="77"/>
      <c r="AD634" s="78"/>
      <c r="AE634" s="79"/>
      <c r="AF634" s="78"/>
      <c r="AG634" s="78"/>
      <c r="AH634" s="78"/>
      <c r="AI634" s="79"/>
    </row>
    <row r="635" s="1" customFormat="1" customHeight="1" spans="1:35">
      <c r="F635" s="78" t="s">
        <v>24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X635" s="78" t="s">
        <v>24</v>
      </c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</row>
    <row r="636" s="1" customFormat="1" customHeight="1" spans="1:35">
      <c r="F636" s="14" t="s">
        <v>3</v>
      </c>
      <c r="G636" s="14"/>
      <c r="H636" s="14"/>
      <c r="I636" s="14"/>
      <c r="J636" s="14"/>
      <c r="K636" s="8" t="s">
        <v>31</v>
      </c>
      <c r="L636" s="8"/>
      <c r="M636" s="8"/>
      <c r="N636" s="8"/>
      <c r="O636" s="9" t="s">
        <v>32</v>
      </c>
      <c r="P636" s="9"/>
      <c r="Q636" s="80" t="s">
        <v>7</v>
      </c>
      <c r="X636" s="14" t="s">
        <v>3</v>
      </c>
      <c r="Y636" s="14"/>
      <c r="Z636" s="14"/>
      <c r="AA636" s="14"/>
      <c r="AB636" s="14"/>
      <c r="AC636" s="8" t="s">
        <v>31</v>
      </c>
      <c r="AD636" s="8"/>
      <c r="AE636" s="8"/>
      <c r="AF636" s="8"/>
      <c r="AG636" s="9" t="s">
        <v>32</v>
      </c>
      <c r="AH636" s="9"/>
      <c r="AI636" s="80" t="s">
        <v>7</v>
      </c>
    </row>
    <row r="637" s="1" customFormat="1" customHeight="1" spans="1:35">
      <c r="F637" s="14" t="s">
        <v>34</v>
      </c>
      <c r="G637" s="14" t="s">
        <v>35</v>
      </c>
      <c r="H637" s="14" t="s">
        <v>36</v>
      </c>
      <c r="I637" s="14" t="s">
        <v>37</v>
      </c>
      <c r="J637" s="14" t="s">
        <v>3</v>
      </c>
      <c r="K637" s="8" t="s">
        <v>38</v>
      </c>
      <c r="L637" s="8" t="s">
        <v>20</v>
      </c>
      <c r="M637" s="8" t="s">
        <v>19</v>
      </c>
      <c r="N637" s="81" t="s">
        <v>21</v>
      </c>
      <c r="O637" s="9" t="s">
        <v>40</v>
      </c>
      <c r="P637" s="9" t="s">
        <v>41</v>
      </c>
      <c r="Q637" s="80"/>
      <c r="X637" s="14" t="s">
        <v>34</v>
      </c>
      <c r="Y637" s="14" t="s">
        <v>35</v>
      </c>
      <c r="Z637" s="14" t="s">
        <v>36</v>
      </c>
      <c r="AA637" s="14" t="s">
        <v>37</v>
      </c>
      <c r="AB637" s="14" t="s">
        <v>3</v>
      </c>
      <c r="AC637" s="8" t="s">
        <v>38</v>
      </c>
      <c r="AD637" s="8" t="s">
        <v>20</v>
      </c>
      <c r="AE637" s="8" t="s">
        <v>19</v>
      </c>
      <c r="AF637" s="81" t="s">
        <v>21</v>
      </c>
      <c r="AG637" s="9" t="s">
        <v>40</v>
      </c>
      <c r="AH637" s="9" t="s">
        <v>41</v>
      </c>
      <c r="AI637" s="80"/>
    </row>
    <row r="638" s="1" customFormat="1" customHeight="1" spans="1:35">
      <c r="F638" s="12">
        <v>2249</v>
      </c>
      <c r="G638" s="13">
        <v>1.728</v>
      </c>
      <c r="H638" s="12">
        <v>1</v>
      </c>
      <c r="I638" s="12">
        <v>0</v>
      </c>
      <c r="J638" s="14">
        <f t="shared" ref="J638:J648" si="330">F638*G638*H638+I638</f>
        <v>3886.272</v>
      </c>
      <c r="K638" s="12">
        <v>1</v>
      </c>
      <c r="L638" s="12">
        <v>2.85</v>
      </c>
      <c r="M638" s="12">
        <v>0.94</v>
      </c>
      <c r="N638" s="81">
        <f t="shared" ref="N638:N648" si="331">L638*M638+1</f>
        <v>3.679</v>
      </c>
      <c r="O638" s="12">
        <v>1.325</v>
      </c>
      <c r="P638" s="9">
        <v>0.5</v>
      </c>
      <c r="Q638" s="82">
        <f t="shared" ref="Q638:Q648" si="332">J638*K638*N638*O638*P638</f>
        <v>9472.1564808</v>
      </c>
      <c r="X638" s="12">
        <v>2536</v>
      </c>
      <c r="Y638" s="13">
        <v>1.728</v>
      </c>
      <c r="Z638" s="12">
        <v>1</v>
      </c>
      <c r="AA638" s="12">
        <v>0</v>
      </c>
      <c r="AB638" s="14">
        <f t="shared" ref="AB638:AB648" si="333">X638*Y638*Z638+AA638</f>
        <v>4382.208</v>
      </c>
      <c r="AC638" s="12">
        <v>1</v>
      </c>
      <c r="AD638" s="12">
        <v>2.89</v>
      </c>
      <c r="AE638" s="12">
        <v>0.95</v>
      </c>
      <c r="AF638" s="81">
        <f t="shared" ref="AF638:AF648" si="334">AD638*AE638+1</f>
        <v>3.7455</v>
      </c>
      <c r="AG638" s="12">
        <v>1.325</v>
      </c>
      <c r="AH638" s="9">
        <v>0.5</v>
      </c>
      <c r="AI638" s="82">
        <f t="shared" ref="AI638:AI648" si="335">AB638*AC638*AF638*AG638*AH638</f>
        <v>10873.9835424</v>
      </c>
    </row>
    <row r="639" s="1" customFormat="1" customHeight="1" spans="1:35">
      <c r="F639" s="12">
        <v>2249</v>
      </c>
      <c r="G639" s="13">
        <v>1.728</v>
      </c>
      <c r="H639" s="12">
        <v>1</v>
      </c>
      <c r="I639" s="12">
        <v>0</v>
      </c>
      <c r="J639" s="14">
        <f t="shared" si="330"/>
        <v>3886.272</v>
      </c>
      <c r="K639" s="12">
        <v>1</v>
      </c>
      <c r="L639" s="12">
        <v>2.85</v>
      </c>
      <c r="M639" s="12">
        <v>0.94</v>
      </c>
      <c r="N639" s="81">
        <f t="shared" si="331"/>
        <v>3.679</v>
      </c>
      <c r="O639" s="12">
        <v>1.325</v>
      </c>
      <c r="P639" s="9">
        <v>0.5</v>
      </c>
      <c r="Q639" s="82">
        <f t="shared" si="332"/>
        <v>9472.1564808</v>
      </c>
      <c r="X639" s="12">
        <v>2536</v>
      </c>
      <c r="Y639" s="13">
        <v>1.728</v>
      </c>
      <c r="Z639" s="12">
        <v>1</v>
      </c>
      <c r="AA639" s="12">
        <v>0</v>
      </c>
      <c r="AB639" s="14">
        <f t="shared" si="333"/>
        <v>4382.208</v>
      </c>
      <c r="AC639" s="12">
        <v>1</v>
      </c>
      <c r="AD639" s="12">
        <v>2.89</v>
      </c>
      <c r="AE639" s="12">
        <v>0.95</v>
      </c>
      <c r="AF639" s="81">
        <f t="shared" si="334"/>
        <v>3.7455</v>
      </c>
      <c r="AG639" s="12">
        <v>1.325</v>
      </c>
      <c r="AH639" s="9">
        <v>0.5</v>
      </c>
      <c r="AI639" s="82">
        <f t="shared" si="335"/>
        <v>10873.9835424</v>
      </c>
    </row>
    <row r="640" s="1" customFormat="1" customHeight="1" spans="1:35">
      <c r="F640" s="12">
        <v>2249</v>
      </c>
      <c r="G640" s="13">
        <v>1.728</v>
      </c>
      <c r="H640" s="12">
        <v>1</v>
      </c>
      <c r="I640" s="12">
        <v>0</v>
      </c>
      <c r="J640" s="14">
        <f t="shared" si="330"/>
        <v>3886.272</v>
      </c>
      <c r="K640" s="12">
        <v>1</v>
      </c>
      <c r="L640" s="12">
        <v>2.85</v>
      </c>
      <c r="M640" s="12">
        <v>0.94</v>
      </c>
      <c r="N640" s="81">
        <f t="shared" si="331"/>
        <v>3.679</v>
      </c>
      <c r="O640" s="12">
        <v>1.325</v>
      </c>
      <c r="P640" s="9">
        <v>0.5</v>
      </c>
      <c r="Q640" s="82">
        <f t="shared" si="332"/>
        <v>9472.1564808</v>
      </c>
      <c r="X640" s="12">
        <v>2536</v>
      </c>
      <c r="Y640" s="13">
        <v>1.728</v>
      </c>
      <c r="Z640" s="12">
        <v>1</v>
      </c>
      <c r="AA640" s="12">
        <v>0</v>
      </c>
      <c r="AB640" s="14">
        <f t="shared" si="333"/>
        <v>4382.208</v>
      </c>
      <c r="AC640" s="12">
        <v>1</v>
      </c>
      <c r="AD640" s="12">
        <v>2.89</v>
      </c>
      <c r="AE640" s="12">
        <v>0.95</v>
      </c>
      <c r="AF640" s="81">
        <f t="shared" si="334"/>
        <v>3.7455</v>
      </c>
      <c r="AG640" s="12">
        <v>1.325</v>
      </c>
      <c r="AH640" s="9">
        <v>0.5</v>
      </c>
      <c r="AI640" s="82">
        <f t="shared" si="335"/>
        <v>10873.9835424</v>
      </c>
    </row>
    <row r="641" s="1" customFormat="1" customHeight="1" spans="6:35">
      <c r="F641" s="12">
        <v>2249</v>
      </c>
      <c r="G641" s="13">
        <v>1.728</v>
      </c>
      <c r="H641" s="12">
        <v>1</v>
      </c>
      <c r="I641" s="12">
        <v>0</v>
      </c>
      <c r="J641" s="14">
        <f t="shared" si="330"/>
        <v>3886.272</v>
      </c>
      <c r="K641" s="12">
        <v>1</v>
      </c>
      <c r="L641" s="12">
        <v>2.85</v>
      </c>
      <c r="M641" s="12">
        <v>0.94</v>
      </c>
      <c r="N641" s="81">
        <f t="shared" si="331"/>
        <v>3.679</v>
      </c>
      <c r="O641" s="12">
        <v>1.325</v>
      </c>
      <c r="P641" s="9">
        <v>0.5</v>
      </c>
      <c r="Q641" s="82">
        <f t="shared" si="332"/>
        <v>9472.1564808</v>
      </c>
      <c r="X641" s="12">
        <v>2536</v>
      </c>
      <c r="Y641" s="13">
        <v>1.728</v>
      </c>
      <c r="Z641" s="12">
        <v>1</v>
      </c>
      <c r="AA641" s="12">
        <v>0</v>
      </c>
      <c r="AB641" s="14">
        <f t="shared" si="333"/>
        <v>4382.208</v>
      </c>
      <c r="AC641" s="12">
        <v>1</v>
      </c>
      <c r="AD641" s="12">
        <v>2.89</v>
      </c>
      <c r="AE641" s="12">
        <v>0.95</v>
      </c>
      <c r="AF641" s="81">
        <f t="shared" si="334"/>
        <v>3.7455</v>
      </c>
      <c r="AG641" s="12">
        <v>1.325</v>
      </c>
      <c r="AH641" s="9">
        <v>0.5</v>
      </c>
      <c r="AI641" s="82">
        <f t="shared" si="335"/>
        <v>10873.9835424</v>
      </c>
    </row>
    <row r="642" s="1" customFormat="1" customHeight="1" spans="6:35">
      <c r="F642" s="12">
        <v>2249</v>
      </c>
      <c r="G642" s="13">
        <v>1.728</v>
      </c>
      <c r="H642" s="12">
        <v>1</v>
      </c>
      <c r="I642" s="12">
        <v>0</v>
      </c>
      <c r="J642" s="14">
        <f t="shared" si="330"/>
        <v>3886.272</v>
      </c>
      <c r="K642" s="12">
        <v>1</v>
      </c>
      <c r="L642" s="12">
        <v>2.85</v>
      </c>
      <c r="M642" s="12">
        <v>0.94</v>
      </c>
      <c r="N642" s="81">
        <f t="shared" si="331"/>
        <v>3.679</v>
      </c>
      <c r="O642" s="12">
        <v>1.325</v>
      </c>
      <c r="P642" s="9">
        <v>0.5</v>
      </c>
      <c r="Q642" s="82">
        <f t="shared" si="332"/>
        <v>9472.1564808</v>
      </c>
      <c r="X642" s="12">
        <v>2536</v>
      </c>
      <c r="Y642" s="13">
        <v>1.728</v>
      </c>
      <c r="Z642" s="12">
        <v>1</v>
      </c>
      <c r="AA642" s="12">
        <v>0</v>
      </c>
      <c r="AB642" s="14">
        <f t="shared" si="333"/>
        <v>4382.208</v>
      </c>
      <c r="AC642" s="12">
        <v>1</v>
      </c>
      <c r="AD642" s="12">
        <v>2.89</v>
      </c>
      <c r="AE642" s="12">
        <v>0.95</v>
      </c>
      <c r="AF642" s="81">
        <f t="shared" si="334"/>
        <v>3.7455</v>
      </c>
      <c r="AG642" s="12">
        <v>1.325</v>
      </c>
      <c r="AH642" s="9">
        <v>0.5</v>
      </c>
      <c r="AI642" s="82">
        <f t="shared" si="335"/>
        <v>10873.9835424</v>
      </c>
    </row>
    <row r="643" s="1" customFormat="1" customHeight="1" spans="6:35">
      <c r="F643" s="12">
        <v>2249</v>
      </c>
      <c r="G643" s="13">
        <v>1.728</v>
      </c>
      <c r="H643" s="12">
        <v>1</v>
      </c>
      <c r="I643" s="12">
        <v>0</v>
      </c>
      <c r="J643" s="14">
        <f t="shared" si="330"/>
        <v>3886.272</v>
      </c>
      <c r="K643" s="12">
        <v>1</v>
      </c>
      <c r="L643" s="12">
        <v>2.85</v>
      </c>
      <c r="M643" s="12">
        <v>0.94</v>
      </c>
      <c r="N643" s="81">
        <f t="shared" si="331"/>
        <v>3.679</v>
      </c>
      <c r="O643" s="12">
        <v>1.325</v>
      </c>
      <c r="P643" s="9">
        <v>0.5</v>
      </c>
      <c r="Q643" s="82">
        <f t="shared" si="332"/>
        <v>9472.1564808</v>
      </c>
      <c r="X643" s="12">
        <v>2536</v>
      </c>
      <c r="Y643" s="13">
        <v>1.728</v>
      </c>
      <c r="Z643" s="12">
        <v>1</v>
      </c>
      <c r="AA643" s="12">
        <v>0</v>
      </c>
      <c r="AB643" s="14">
        <f t="shared" si="333"/>
        <v>4382.208</v>
      </c>
      <c r="AC643" s="12">
        <v>1</v>
      </c>
      <c r="AD643" s="12">
        <v>2.89</v>
      </c>
      <c r="AE643" s="12">
        <v>0.95</v>
      </c>
      <c r="AF643" s="81">
        <f t="shared" si="334"/>
        <v>3.7455</v>
      </c>
      <c r="AG643" s="12">
        <v>1.325</v>
      </c>
      <c r="AH643" s="9">
        <v>0.5</v>
      </c>
      <c r="AI643" s="82">
        <f t="shared" si="335"/>
        <v>10873.9835424</v>
      </c>
    </row>
    <row r="644" s="1" customFormat="1" customHeight="1" spans="6:35">
      <c r="F644" s="12">
        <v>2249</v>
      </c>
      <c r="G644" s="13">
        <v>1.728</v>
      </c>
      <c r="H644" s="12">
        <v>1</v>
      </c>
      <c r="I644" s="12">
        <v>0</v>
      </c>
      <c r="J644" s="14">
        <f t="shared" si="330"/>
        <v>3886.272</v>
      </c>
      <c r="K644" s="12">
        <v>1</v>
      </c>
      <c r="L644" s="12">
        <v>2.85</v>
      </c>
      <c r="M644" s="12">
        <v>0.94</v>
      </c>
      <c r="N644" s="81">
        <f t="shared" si="331"/>
        <v>3.679</v>
      </c>
      <c r="O644" s="12">
        <v>1.325</v>
      </c>
      <c r="P644" s="9">
        <v>0.5</v>
      </c>
      <c r="Q644" s="82">
        <f t="shared" si="332"/>
        <v>9472.1564808</v>
      </c>
      <c r="X644" s="12">
        <v>2536</v>
      </c>
      <c r="Y644" s="13">
        <v>1.728</v>
      </c>
      <c r="Z644" s="12">
        <v>1</v>
      </c>
      <c r="AA644" s="12">
        <v>0</v>
      </c>
      <c r="AB644" s="14">
        <f t="shared" si="333"/>
        <v>4382.208</v>
      </c>
      <c r="AC644" s="12">
        <v>1</v>
      </c>
      <c r="AD644" s="12">
        <v>2.89</v>
      </c>
      <c r="AE644" s="12">
        <v>0.95</v>
      </c>
      <c r="AF644" s="81">
        <f t="shared" si="334"/>
        <v>3.7455</v>
      </c>
      <c r="AG644" s="12">
        <v>1.325</v>
      </c>
      <c r="AH644" s="9">
        <v>0.5</v>
      </c>
      <c r="AI644" s="82">
        <f t="shared" si="335"/>
        <v>10873.9835424</v>
      </c>
    </row>
    <row r="645" s="1" customFormat="1" customHeight="1" spans="6:35">
      <c r="F645" s="12">
        <v>2249</v>
      </c>
      <c r="G645" s="13">
        <v>1.728</v>
      </c>
      <c r="H645" s="12">
        <v>1</v>
      </c>
      <c r="I645" s="12">
        <v>0</v>
      </c>
      <c r="J645" s="14">
        <f t="shared" si="330"/>
        <v>3886.272</v>
      </c>
      <c r="K645" s="12">
        <v>1</v>
      </c>
      <c r="L645" s="12">
        <v>2.85</v>
      </c>
      <c r="M645" s="12">
        <v>0.94</v>
      </c>
      <c r="N645" s="81">
        <f t="shared" si="331"/>
        <v>3.679</v>
      </c>
      <c r="O645" s="12">
        <v>1.325</v>
      </c>
      <c r="P645" s="9">
        <v>0.5</v>
      </c>
      <c r="Q645" s="82">
        <f t="shared" si="332"/>
        <v>9472.1564808</v>
      </c>
      <c r="X645" s="12">
        <v>2536</v>
      </c>
      <c r="Y645" s="13">
        <v>1.728</v>
      </c>
      <c r="Z645" s="12">
        <v>1</v>
      </c>
      <c r="AA645" s="12">
        <v>0</v>
      </c>
      <c r="AB645" s="14">
        <f t="shared" si="333"/>
        <v>4382.208</v>
      </c>
      <c r="AC645" s="12">
        <v>1</v>
      </c>
      <c r="AD645" s="12">
        <v>2.89</v>
      </c>
      <c r="AE645" s="12">
        <v>0.95</v>
      </c>
      <c r="AF645" s="81">
        <f t="shared" si="334"/>
        <v>3.7455</v>
      </c>
      <c r="AG645" s="12">
        <v>1.325</v>
      </c>
      <c r="AH645" s="9">
        <v>0.5</v>
      </c>
      <c r="AI645" s="82">
        <f t="shared" si="335"/>
        <v>10873.9835424</v>
      </c>
    </row>
    <row r="646" s="1" customFormat="1" customHeight="1" spans="6:35">
      <c r="F646" s="12">
        <v>2249</v>
      </c>
      <c r="G646" s="13">
        <v>1.728</v>
      </c>
      <c r="H646" s="12">
        <v>1</v>
      </c>
      <c r="I646" s="12">
        <v>0</v>
      </c>
      <c r="J646" s="14">
        <f t="shared" si="330"/>
        <v>3886.272</v>
      </c>
      <c r="K646" s="12">
        <v>1</v>
      </c>
      <c r="L646" s="12">
        <v>2.85</v>
      </c>
      <c r="M646" s="12">
        <v>0.94</v>
      </c>
      <c r="N646" s="81">
        <f t="shared" si="331"/>
        <v>3.679</v>
      </c>
      <c r="O646" s="12">
        <v>1.325</v>
      </c>
      <c r="P646" s="9">
        <v>0.5</v>
      </c>
      <c r="Q646" s="82">
        <f t="shared" si="332"/>
        <v>9472.1564808</v>
      </c>
      <c r="X646" s="12">
        <v>2536</v>
      </c>
      <c r="Y646" s="13">
        <v>1.728</v>
      </c>
      <c r="Z646" s="12">
        <v>1</v>
      </c>
      <c r="AA646" s="12">
        <v>0</v>
      </c>
      <c r="AB646" s="14">
        <f t="shared" si="333"/>
        <v>4382.208</v>
      </c>
      <c r="AC646" s="12">
        <v>1</v>
      </c>
      <c r="AD646" s="12">
        <v>2.89</v>
      </c>
      <c r="AE646" s="12">
        <v>0.95</v>
      </c>
      <c r="AF646" s="81">
        <f t="shared" si="334"/>
        <v>3.7455</v>
      </c>
      <c r="AG646" s="12">
        <v>1.325</v>
      </c>
      <c r="AH646" s="9">
        <v>0.5</v>
      </c>
      <c r="AI646" s="82">
        <f t="shared" si="335"/>
        <v>10873.9835424</v>
      </c>
    </row>
    <row r="647" s="1" customFormat="1" customHeight="1" spans="6:35">
      <c r="F647" s="12">
        <v>2249</v>
      </c>
      <c r="G647" s="13">
        <v>1.55</v>
      </c>
      <c r="H647" s="12">
        <v>1</v>
      </c>
      <c r="I647" s="12">
        <v>0</v>
      </c>
      <c r="J647" s="14">
        <f t="shared" si="330"/>
        <v>3485.95</v>
      </c>
      <c r="K647" s="12">
        <v>1</v>
      </c>
      <c r="L647" s="12">
        <v>2.85</v>
      </c>
      <c r="M647" s="12">
        <v>0.94</v>
      </c>
      <c r="N647" s="81">
        <f t="shared" si="331"/>
        <v>3.679</v>
      </c>
      <c r="O647" s="12">
        <v>1.325</v>
      </c>
      <c r="P647" s="9">
        <v>0.5</v>
      </c>
      <c r="Q647" s="82">
        <f t="shared" si="332"/>
        <v>8496.436658125</v>
      </c>
      <c r="X647" s="12">
        <v>2536</v>
      </c>
      <c r="Y647" s="13">
        <v>1.55</v>
      </c>
      <c r="Z647" s="12">
        <v>1</v>
      </c>
      <c r="AA647" s="12">
        <v>0</v>
      </c>
      <c r="AB647" s="14">
        <f t="shared" si="333"/>
        <v>3930.8</v>
      </c>
      <c r="AC647" s="12">
        <v>1</v>
      </c>
      <c r="AD647" s="12">
        <v>2.89</v>
      </c>
      <c r="AE647" s="12">
        <v>0.95</v>
      </c>
      <c r="AF647" s="81">
        <f t="shared" si="334"/>
        <v>3.7455</v>
      </c>
      <c r="AG647" s="12">
        <v>1.325</v>
      </c>
      <c r="AH647" s="9">
        <v>0.5</v>
      </c>
      <c r="AI647" s="82">
        <f t="shared" si="335"/>
        <v>9753.8625525</v>
      </c>
    </row>
    <row r="648" s="1" customFormat="1" customHeight="1" spans="6:35">
      <c r="F648" s="12">
        <v>2249</v>
      </c>
      <c r="G648" s="13">
        <v>12.18</v>
      </c>
      <c r="H648" s="12">
        <v>1</v>
      </c>
      <c r="I648" s="12">
        <v>0</v>
      </c>
      <c r="J648" s="14">
        <f t="shared" si="330"/>
        <v>27392.82</v>
      </c>
      <c r="K648" s="12">
        <v>1</v>
      </c>
      <c r="L648" s="12">
        <v>2.85</v>
      </c>
      <c r="M648" s="12">
        <v>0.94</v>
      </c>
      <c r="N648" s="81">
        <f t="shared" si="331"/>
        <v>3.679</v>
      </c>
      <c r="O648" s="12">
        <v>1.325</v>
      </c>
      <c r="P648" s="9">
        <v>0.5</v>
      </c>
      <c r="Q648" s="82">
        <f t="shared" si="332"/>
        <v>66765.54741675</v>
      </c>
      <c r="X648" s="12">
        <v>2536</v>
      </c>
      <c r="Y648" s="13">
        <v>12.18</v>
      </c>
      <c r="Z648" s="12">
        <v>1</v>
      </c>
      <c r="AA648" s="12">
        <v>0</v>
      </c>
      <c r="AB648" s="14">
        <f t="shared" si="333"/>
        <v>30888.48</v>
      </c>
      <c r="AC648" s="12">
        <v>1</v>
      </c>
      <c r="AD648" s="12">
        <v>2.89</v>
      </c>
      <c r="AE648" s="12">
        <v>0.95</v>
      </c>
      <c r="AF648" s="81">
        <f t="shared" si="334"/>
        <v>3.7455</v>
      </c>
      <c r="AG648" s="12">
        <v>1.325</v>
      </c>
      <c r="AH648" s="9">
        <v>0.5</v>
      </c>
      <c r="AI648" s="82">
        <f t="shared" si="335"/>
        <v>76646.481219</v>
      </c>
    </row>
    <row r="649" s="1" customFormat="1" customHeight="1" spans="6:35">
      <c r="F649" s="83" t="s">
        <v>24</v>
      </c>
      <c r="G649" s="84"/>
      <c r="H649" s="84"/>
      <c r="I649" s="84"/>
      <c r="J649" s="84"/>
      <c r="K649" s="84"/>
      <c r="L649" s="84"/>
      <c r="M649" s="85">
        <f>SUM(Q638:Q648)</f>
        <v>160511.392402075</v>
      </c>
      <c r="N649" s="85"/>
      <c r="O649" s="85"/>
      <c r="P649" s="85"/>
      <c r="Q649" s="85"/>
      <c r="X649" s="83" t="s">
        <v>24</v>
      </c>
      <c r="Y649" s="84"/>
      <c r="Z649" s="84"/>
      <c r="AA649" s="84"/>
      <c r="AB649" s="84"/>
      <c r="AC649" s="84"/>
      <c r="AD649" s="84"/>
      <c r="AE649" s="85">
        <f>SUM(AI638:AI648)</f>
        <v>184266.1956531</v>
      </c>
      <c r="AF649" s="85"/>
      <c r="AG649" s="85"/>
      <c r="AH649" s="85"/>
      <c r="AI649" s="85"/>
    </row>
    <row r="650" s="1" customFormat="1" customHeight="1" spans="6:35">
      <c r="F650" s="84"/>
      <c r="G650" s="84"/>
      <c r="H650" s="84"/>
      <c r="I650" s="84"/>
      <c r="J650" s="84"/>
      <c r="K650" s="84"/>
      <c r="L650" s="84"/>
      <c r="M650" s="85"/>
      <c r="N650" s="85"/>
      <c r="O650" s="85"/>
      <c r="P650" s="85"/>
      <c r="Q650" s="85"/>
      <c r="X650" s="84"/>
      <c r="Y650" s="84"/>
      <c r="Z650" s="84"/>
      <c r="AA650" s="84"/>
      <c r="AB650" s="84"/>
      <c r="AC650" s="84"/>
      <c r="AD650" s="84"/>
      <c r="AE650" s="85"/>
      <c r="AF650" s="85"/>
      <c r="AG650" s="85"/>
      <c r="AH650" s="85"/>
      <c r="AI650" s="85"/>
    </row>
    <row r="651" s="1" customFormat="1" customHeight="1" spans="6:35">
      <c r="F651" s="84"/>
      <c r="G651" s="84"/>
      <c r="H651" s="84"/>
      <c r="I651" s="84"/>
      <c r="J651" s="84"/>
      <c r="K651" s="84"/>
      <c r="L651" s="84"/>
      <c r="M651" s="85"/>
      <c r="N651" s="85"/>
      <c r="O651" s="85"/>
      <c r="P651" s="85"/>
      <c r="Q651" s="85"/>
      <c r="X651" s="84"/>
      <c r="Y651" s="84"/>
      <c r="Z651" s="84"/>
      <c r="AA651" s="84"/>
      <c r="AB651" s="84"/>
      <c r="AC651" s="84"/>
      <c r="AD651" s="84"/>
      <c r="AE651" s="85"/>
      <c r="AF651" s="85"/>
      <c r="AG651" s="85"/>
      <c r="AH651" s="85"/>
      <c r="AI651" s="85"/>
    </row>
    <row r="652" s="1" customFormat="1" customHeight="1" spans="6:35">
      <c r="F652" s="78" t="s">
        <v>23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X652" s="78" t="s">
        <v>23</v>
      </c>
      <c r="Y652" s="78"/>
      <c r="Z652" s="78"/>
      <c r="AA652" s="78"/>
      <c r="AB652" s="78"/>
      <c r="AC652" s="78"/>
      <c r="AD652" s="78"/>
      <c r="AE652" s="78"/>
      <c r="AF652" s="78"/>
      <c r="AG652" s="78"/>
      <c r="AH652" s="78"/>
      <c r="AI652" s="78"/>
    </row>
    <row r="653" s="1" customFormat="1" customHeight="1" spans="6:35">
      <c r="F653" s="14" t="s">
        <v>3</v>
      </c>
      <c r="G653" s="14"/>
      <c r="H653" s="14"/>
      <c r="I653" s="14"/>
      <c r="J653" s="14"/>
      <c r="K653" s="8" t="s">
        <v>31</v>
      </c>
      <c r="L653" s="8"/>
      <c r="M653" s="8"/>
      <c r="N653" s="8"/>
      <c r="O653" s="9" t="s">
        <v>32</v>
      </c>
      <c r="P653" s="9"/>
      <c r="Q653" s="80" t="s">
        <v>7</v>
      </c>
      <c r="X653" s="14" t="s">
        <v>3</v>
      </c>
      <c r="Y653" s="14"/>
      <c r="Z653" s="14"/>
      <c r="AA653" s="14"/>
      <c r="AB653" s="14"/>
      <c r="AC653" s="8" t="s">
        <v>31</v>
      </c>
      <c r="AD653" s="8"/>
      <c r="AE653" s="8"/>
      <c r="AF653" s="8"/>
      <c r="AG653" s="9" t="s">
        <v>32</v>
      </c>
      <c r="AH653" s="9"/>
      <c r="AI653" s="80" t="s">
        <v>7</v>
      </c>
    </row>
    <row r="654" s="1" customFormat="1" customHeight="1" spans="6:35">
      <c r="F654" s="14" t="s">
        <v>34</v>
      </c>
      <c r="G654" s="14" t="s">
        <v>35</v>
      </c>
      <c r="H654" s="14" t="s">
        <v>36</v>
      </c>
      <c r="I654" s="14" t="s">
        <v>37</v>
      </c>
      <c r="J654" s="14" t="s">
        <v>3</v>
      </c>
      <c r="K654" s="8" t="s">
        <v>38</v>
      </c>
      <c r="L654" s="8" t="s">
        <v>20</v>
      </c>
      <c r="M654" s="8" t="s">
        <v>19</v>
      </c>
      <c r="N654" s="81" t="s">
        <v>21</v>
      </c>
      <c r="O654" s="9" t="s">
        <v>40</v>
      </c>
      <c r="P654" s="9" t="s">
        <v>41</v>
      </c>
      <c r="Q654" s="80"/>
      <c r="X654" s="14" t="s">
        <v>34</v>
      </c>
      <c r="Y654" s="14" t="s">
        <v>35</v>
      </c>
      <c r="Z654" s="14" t="s">
        <v>36</v>
      </c>
      <c r="AA654" s="14" t="s">
        <v>37</v>
      </c>
      <c r="AB654" s="14" t="s">
        <v>3</v>
      </c>
      <c r="AC654" s="8" t="s">
        <v>38</v>
      </c>
      <c r="AD654" s="8" t="s">
        <v>20</v>
      </c>
      <c r="AE654" s="8" t="s">
        <v>19</v>
      </c>
      <c r="AF654" s="81" t="s">
        <v>21</v>
      </c>
      <c r="AG654" s="9" t="s">
        <v>40</v>
      </c>
      <c r="AH654" s="9" t="s">
        <v>41</v>
      </c>
      <c r="AI654" s="80"/>
    </row>
    <row r="655" s="1" customFormat="1" customHeight="1" spans="6:35">
      <c r="F655" s="12">
        <v>47719</v>
      </c>
      <c r="G655" s="13">
        <v>0.199</v>
      </c>
      <c r="H655" s="12">
        <v>1</v>
      </c>
      <c r="I655" s="12">
        <v>0</v>
      </c>
      <c r="J655" s="14">
        <f t="shared" ref="J655:J664" si="336">F655*G655*H655+I655</f>
        <v>9496.081</v>
      </c>
      <c r="K655" s="12">
        <v>1</v>
      </c>
      <c r="L655" s="12">
        <v>3.73</v>
      </c>
      <c r="M655" s="12">
        <v>0.96</v>
      </c>
      <c r="N655" s="81">
        <f t="shared" ref="N655:N664" si="337">L655*M655+1</f>
        <v>4.5808</v>
      </c>
      <c r="O655" s="12">
        <v>0.9</v>
      </c>
      <c r="P655" s="9">
        <v>0.5</v>
      </c>
      <c r="Q655" s="82">
        <f t="shared" ref="Q655:Q664" si="338">J655*K655*N655*O655*P655</f>
        <v>19574.84153016</v>
      </c>
      <c r="X655" s="12">
        <v>47719</v>
      </c>
      <c r="Y655" s="13">
        <v>0.199</v>
      </c>
      <c r="Z655" s="12">
        <v>1</v>
      </c>
      <c r="AA655" s="12">
        <v>0</v>
      </c>
      <c r="AB655" s="14">
        <f t="shared" ref="AB655:AB664" si="339">X655*Y655*Z655+AA655</f>
        <v>9496.081</v>
      </c>
      <c r="AC655" s="12">
        <v>1</v>
      </c>
      <c r="AD655" s="12">
        <v>3.73</v>
      </c>
      <c r="AE655" s="12">
        <v>0.96</v>
      </c>
      <c r="AF655" s="81">
        <f t="shared" ref="AF655:AF664" si="340">AD655*AE655+1</f>
        <v>4.5808</v>
      </c>
      <c r="AG655" s="12">
        <v>0.9</v>
      </c>
      <c r="AH655" s="9">
        <v>0.5</v>
      </c>
      <c r="AI655" s="82">
        <f t="shared" ref="AI655:AI664" si="341">AB655*AC655*AF655*AG655*AH655</f>
        <v>19574.84153016</v>
      </c>
    </row>
    <row r="656" s="1" customFormat="1" customHeight="1" spans="6:35">
      <c r="F656" s="12">
        <v>47719</v>
      </c>
      <c r="G656" s="13">
        <v>0.199</v>
      </c>
      <c r="H656" s="12">
        <v>1</v>
      </c>
      <c r="I656" s="12">
        <v>0</v>
      </c>
      <c r="J656" s="14">
        <f t="shared" si="336"/>
        <v>9496.081</v>
      </c>
      <c r="K656" s="12">
        <v>1</v>
      </c>
      <c r="L656" s="12">
        <v>3.73</v>
      </c>
      <c r="M656" s="12">
        <v>0.96</v>
      </c>
      <c r="N656" s="81">
        <f t="shared" si="337"/>
        <v>4.5808</v>
      </c>
      <c r="O656" s="12">
        <v>0.9</v>
      </c>
      <c r="P656" s="9">
        <v>0.5</v>
      </c>
      <c r="Q656" s="82">
        <f t="shared" si="338"/>
        <v>19574.84153016</v>
      </c>
      <c r="X656" s="12">
        <v>47719</v>
      </c>
      <c r="Y656" s="13">
        <v>0.199</v>
      </c>
      <c r="Z656" s="12">
        <v>1</v>
      </c>
      <c r="AA656" s="12">
        <v>0</v>
      </c>
      <c r="AB656" s="14">
        <f t="shared" si="339"/>
        <v>9496.081</v>
      </c>
      <c r="AC656" s="12">
        <v>1</v>
      </c>
      <c r="AD656" s="12">
        <v>3.73</v>
      </c>
      <c r="AE656" s="12">
        <v>0.96</v>
      </c>
      <c r="AF656" s="81">
        <f t="shared" si="340"/>
        <v>4.5808</v>
      </c>
      <c r="AG656" s="12">
        <v>0.9</v>
      </c>
      <c r="AH656" s="9">
        <v>0.5</v>
      </c>
      <c r="AI656" s="82">
        <f t="shared" si="341"/>
        <v>19574.84153016</v>
      </c>
    </row>
    <row r="657" s="1" customFormat="1" customHeight="1" spans="6:35">
      <c r="F657" s="12">
        <v>47719</v>
      </c>
      <c r="G657" s="13">
        <v>0.199</v>
      </c>
      <c r="H657" s="12">
        <v>1</v>
      </c>
      <c r="I657" s="12">
        <v>0</v>
      </c>
      <c r="J657" s="14">
        <f t="shared" si="336"/>
        <v>9496.081</v>
      </c>
      <c r="K657" s="12">
        <v>1</v>
      </c>
      <c r="L657" s="12">
        <v>3.73</v>
      </c>
      <c r="M657" s="12">
        <v>0.96</v>
      </c>
      <c r="N657" s="81">
        <f t="shared" si="337"/>
        <v>4.5808</v>
      </c>
      <c r="O657" s="12">
        <v>0.9</v>
      </c>
      <c r="P657" s="9">
        <v>0.5</v>
      </c>
      <c r="Q657" s="82">
        <f t="shared" si="338"/>
        <v>19574.84153016</v>
      </c>
      <c r="X657" s="12">
        <v>47719</v>
      </c>
      <c r="Y657" s="13">
        <v>0.199</v>
      </c>
      <c r="Z657" s="12">
        <v>1</v>
      </c>
      <c r="AA657" s="12">
        <v>0</v>
      </c>
      <c r="AB657" s="14">
        <f t="shared" si="339"/>
        <v>9496.081</v>
      </c>
      <c r="AC657" s="12">
        <v>1</v>
      </c>
      <c r="AD657" s="12">
        <v>3.73</v>
      </c>
      <c r="AE657" s="12">
        <v>0.96</v>
      </c>
      <c r="AF657" s="81">
        <f t="shared" si="340"/>
        <v>4.5808</v>
      </c>
      <c r="AG657" s="12">
        <v>0.9</v>
      </c>
      <c r="AH657" s="9">
        <v>0.5</v>
      </c>
      <c r="AI657" s="82">
        <f t="shared" si="341"/>
        <v>19574.84153016</v>
      </c>
    </row>
    <row r="658" s="1" customFormat="1" customHeight="1" spans="6:35">
      <c r="F658" s="12">
        <v>47719</v>
      </c>
      <c r="G658" s="13">
        <v>0.199</v>
      </c>
      <c r="H658" s="12">
        <v>1</v>
      </c>
      <c r="I658" s="12">
        <v>0</v>
      </c>
      <c r="J658" s="14">
        <f t="shared" si="336"/>
        <v>9496.081</v>
      </c>
      <c r="K658" s="12">
        <v>1</v>
      </c>
      <c r="L658" s="12">
        <v>3.73</v>
      </c>
      <c r="M658" s="12">
        <v>0.96</v>
      </c>
      <c r="N658" s="81">
        <f t="shared" si="337"/>
        <v>4.5808</v>
      </c>
      <c r="O658" s="12">
        <v>0.9</v>
      </c>
      <c r="P658" s="9">
        <v>0.5</v>
      </c>
      <c r="Q658" s="82">
        <f t="shared" si="338"/>
        <v>19574.84153016</v>
      </c>
      <c r="X658" s="12">
        <v>47719</v>
      </c>
      <c r="Y658" s="13">
        <v>0.199</v>
      </c>
      <c r="Z658" s="12">
        <v>1</v>
      </c>
      <c r="AA658" s="12">
        <v>0</v>
      </c>
      <c r="AB658" s="14">
        <f t="shared" si="339"/>
        <v>9496.081</v>
      </c>
      <c r="AC658" s="12">
        <v>1</v>
      </c>
      <c r="AD658" s="12">
        <v>3.73</v>
      </c>
      <c r="AE658" s="12">
        <v>0.96</v>
      </c>
      <c r="AF658" s="81">
        <f t="shared" si="340"/>
        <v>4.5808</v>
      </c>
      <c r="AG658" s="12">
        <v>0.9</v>
      </c>
      <c r="AH658" s="9">
        <v>0.5</v>
      </c>
      <c r="AI658" s="82">
        <f t="shared" si="341"/>
        <v>19574.84153016</v>
      </c>
    </row>
    <row r="659" s="1" customFormat="1" customHeight="1" spans="6:35">
      <c r="F659" s="12">
        <v>47719</v>
      </c>
      <c r="G659" s="13">
        <v>0.199</v>
      </c>
      <c r="H659" s="12">
        <v>1</v>
      </c>
      <c r="I659" s="12">
        <v>0</v>
      </c>
      <c r="J659" s="14">
        <f t="shared" si="336"/>
        <v>9496.081</v>
      </c>
      <c r="K659" s="12">
        <v>1</v>
      </c>
      <c r="L659" s="12">
        <v>3.73</v>
      </c>
      <c r="M659" s="12">
        <v>0.96</v>
      </c>
      <c r="N659" s="81">
        <f t="shared" si="337"/>
        <v>4.5808</v>
      </c>
      <c r="O659" s="12">
        <v>0.9</v>
      </c>
      <c r="P659" s="9">
        <v>0.5</v>
      </c>
      <c r="Q659" s="82">
        <f t="shared" si="338"/>
        <v>19574.84153016</v>
      </c>
      <c r="X659" s="12">
        <v>47719</v>
      </c>
      <c r="Y659" s="13">
        <v>0.199</v>
      </c>
      <c r="Z659" s="12">
        <v>1</v>
      </c>
      <c r="AA659" s="12">
        <v>0</v>
      </c>
      <c r="AB659" s="14">
        <f t="shared" si="339"/>
        <v>9496.081</v>
      </c>
      <c r="AC659" s="12">
        <v>1</v>
      </c>
      <c r="AD659" s="12">
        <v>3.73</v>
      </c>
      <c r="AE659" s="12">
        <v>0.96</v>
      </c>
      <c r="AF659" s="81">
        <f t="shared" si="340"/>
        <v>4.5808</v>
      </c>
      <c r="AG659" s="12">
        <v>0.9</v>
      </c>
      <c r="AH659" s="9">
        <v>0.5</v>
      </c>
      <c r="AI659" s="82">
        <f t="shared" si="341"/>
        <v>19574.84153016</v>
      </c>
    </row>
    <row r="660" s="1" customFormat="1" customHeight="1" spans="6:35">
      <c r="F660" s="12">
        <v>47719</v>
      </c>
      <c r="G660" s="13">
        <v>0.199</v>
      </c>
      <c r="H660" s="12">
        <v>1</v>
      </c>
      <c r="I660" s="12">
        <v>0</v>
      </c>
      <c r="J660" s="14">
        <f t="shared" si="336"/>
        <v>9496.081</v>
      </c>
      <c r="K660" s="12">
        <v>1</v>
      </c>
      <c r="L660" s="12">
        <v>3.73</v>
      </c>
      <c r="M660" s="12">
        <v>0.96</v>
      </c>
      <c r="N660" s="81">
        <f t="shared" si="337"/>
        <v>4.5808</v>
      </c>
      <c r="O660" s="12">
        <v>0.9</v>
      </c>
      <c r="P660" s="9">
        <v>0.5</v>
      </c>
      <c r="Q660" s="82">
        <f t="shared" si="338"/>
        <v>19574.84153016</v>
      </c>
      <c r="X660" s="12">
        <v>47719</v>
      </c>
      <c r="Y660" s="13">
        <v>0.199</v>
      </c>
      <c r="Z660" s="12">
        <v>1</v>
      </c>
      <c r="AA660" s="12">
        <v>0</v>
      </c>
      <c r="AB660" s="14">
        <f t="shared" si="339"/>
        <v>9496.081</v>
      </c>
      <c r="AC660" s="12">
        <v>1</v>
      </c>
      <c r="AD660" s="12">
        <v>3.73</v>
      </c>
      <c r="AE660" s="12">
        <v>0.96</v>
      </c>
      <c r="AF660" s="81">
        <f t="shared" si="340"/>
        <v>4.5808</v>
      </c>
      <c r="AG660" s="12">
        <v>0.9</v>
      </c>
      <c r="AH660" s="9">
        <v>0.5</v>
      </c>
      <c r="AI660" s="82">
        <f t="shared" si="341"/>
        <v>19574.84153016</v>
      </c>
    </row>
    <row r="661" s="1" customFormat="1" customHeight="1" spans="6:35">
      <c r="F661" s="12">
        <v>47719</v>
      </c>
      <c r="G661" s="13">
        <v>0.199</v>
      </c>
      <c r="H661" s="12">
        <v>1</v>
      </c>
      <c r="I661" s="12">
        <v>0</v>
      </c>
      <c r="J661" s="14">
        <f t="shared" si="336"/>
        <v>9496.081</v>
      </c>
      <c r="K661" s="12">
        <v>1</v>
      </c>
      <c r="L661" s="12">
        <v>3.73</v>
      </c>
      <c r="M661" s="12">
        <v>0.96</v>
      </c>
      <c r="N661" s="81">
        <f t="shared" si="337"/>
        <v>4.5808</v>
      </c>
      <c r="O661" s="12">
        <v>0.9</v>
      </c>
      <c r="P661" s="9">
        <v>0.5</v>
      </c>
      <c r="Q661" s="82">
        <f t="shared" si="338"/>
        <v>19574.84153016</v>
      </c>
      <c r="X661" s="12">
        <v>47719</v>
      </c>
      <c r="Y661" s="13">
        <v>0.199</v>
      </c>
      <c r="Z661" s="12">
        <v>1</v>
      </c>
      <c r="AA661" s="12">
        <v>0</v>
      </c>
      <c r="AB661" s="14">
        <f t="shared" si="339"/>
        <v>9496.081</v>
      </c>
      <c r="AC661" s="12">
        <v>1</v>
      </c>
      <c r="AD661" s="12">
        <v>3.73</v>
      </c>
      <c r="AE661" s="12">
        <v>0.96</v>
      </c>
      <c r="AF661" s="81">
        <f t="shared" si="340"/>
        <v>4.5808</v>
      </c>
      <c r="AG661" s="12">
        <v>0.9</v>
      </c>
      <c r="AH661" s="9">
        <v>0.5</v>
      </c>
      <c r="AI661" s="82">
        <f t="shared" si="341"/>
        <v>19574.84153016</v>
      </c>
    </row>
    <row r="662" s="1" customFormat="1" customHeight="1" spans="6:35">
      <c r="F662" s="12">
        <v>47719</v>
      </c>
      <c r="G662" s="13">
        <v>0.199</v>
      </c>
      <c r="H662" s="12">
        <v>1</v>
      </c>
      <c r="I662" s="12">
        <v>0</v>
      </c>
      <c r="J662" s="14">
        <f t="shared" si="336"/>
        <v>9496.081</v>
      </c>
      <c r="K662" s="12">
        <v>1</v>
      </c>
      <c r="L662" s="12">
        <v>3.73</v>
      </c>
      <c r="M662" s="12">
        <v>0.96</v>
      </c>
      <c r="N662" s="81">
        <f t="shared" si="337"/>
        <v>4.5808</v>
      </c>
      <c r="O662" s="12">
        <v>0.9</v>
      </c>
      <c r="P662" s="9">
        <v>0.5</v>
      </c>
      <c r="Q662" s="82">
        <f t="shared" si="338"/>
        <v>19574.84153016</v>
      </c>
      <c r="X662" s="12">
        <v>47719</v>
      </c>
      <c r="Y662" s="13">
        <v>0.199</v>
      </c>
      <c r="Z662" s="12">
        <v>1</v>
      </c>
      <c r="AA662" s="12">
        <v>0</v>
      </c>
      <c r="AB662" s="14">
        <f t="shared" si="339"/>
        <v>9496.081</v>
      </c>
      <c r="AC662" s="12">
        <v>1</v>
      </c>
      <c r="AD662" s="12">
        <v>3.73</v>
      </c>
      <c r="AE662" s="12">
        <v>0.96</v>
      </c>
      <c r="AF662" s="81">
        <f t="shared" si="340"/>
        <v>4.5808</v>
      </c>
      <c r="AG662" s="12">
        <v>0.9</v>
      </c>
      <c r="AH662" s="9">
        <v>0.5</v>
      </c>
      <c r="AI662" s="82">
        <f t="shared" si="341"/>
        <v>19574.84153016</v>
      </c>
    </row>
    <row r="663" s="1" customFormat="1" customHeight="1" spans="6:35">
      <c r="F663" s="12">
        <v>47719</v>
      </c>
      <c r="G663" s="13">
        <v>0.355</v>
      </c>
      <c r="H663" s="12">
        <v>1</v>
      </c>
      <c r="I663" s="12">
        <v>0</v>
      </c>
      <c r="J663" s="14">
        <f t="shared" si="336"/>
        <v>16940.245</v>
      </c>
      <c r="K663" s="12">
        <v>1</v>
      </c>
      <c r="L663" s="12">
        <v>3.73</v>
      </c>
      <c r="M663" s="12">
        <v>0.96</v>
      </c>
      <c r="N663" s="81">
        <f t="shared" si="337"/>
        <v>4.5808</v>
      </c>
      <c r="O663" s="12">
        <v>0.9</v>
      </c>
      <c r="P663" s="9">
        <v>0.5</v>
      </c>
      <c r="Q663" s="82">
        <f t="shared" si="338"/>
        <v>34919.9434332</v>
      </c>
      <c r="X663" s="12">
        <v>47719</v>
      </c>
      <c r="Y663" s="13">
        <v>0.355</v>
      </c>
      <c r="Z663" s="12">
        <v>1</v>
      </c>
      <c r="AA663" s="12">
        <v>0</v>
      </c>
      <c r="AB663" s="14">
        <f t="shared" si="339"/>
        <v>16940.245</v>
      </c>
      <c r="AC663" s="12">
        <v>1</v>
      </c>
      <c r="AD663" s="12">
        <v>3.73</v>
      </c>
      <c r="AE663" s="12">
        <v>0.96</v>
      </c>
      <c r="AF663" s="81">
        <f t="shared" si="340"/>
        <v>4.5808</v>
      </c>
      <c r="AG663" s="12">
        <v>0.9</v>
      </c>
      <c r="AH663" s="9">
        <v>0.5</v>
      </c>
      <c r="AI663" s="82">
        <f t="shared" si="341"/>
        <v>34919.9434332</v>
      </c>
    </row>
    <row r="664" s="1" customFormat="1" customHeight="1" spans="6:35">
      <c r="F664" s="12">
        <v>47719</v>
      </c>
      <c r="G664" s="13">
        <v>0.685</v>
      </c>
      <c r="H664" s="12">
        <v>1</v>
      </c>
      <c r="I664" s="12">
        <v>0</v>
      </c>
      <c r="J664" s="14">
        <f t="shared" si="336"/>
        <v>32687.515</v>
      </c>
      <c r="K664" s="12">
        <v>1</v>
      </c>
      <c r="L664" s="12">
        <v>3.73</v>
      </c>
      <c r="M664" s="12">
        <v>0.96</v>
      </c>
      <c r="N664" s="81">
        <f t="shared" si="337"/>
        <v>4.5808</v>
      </c>
      <c r="O664" s="12">
        <v>0.9</v>
      </c>
      <c r="P664" s="9">
        <v>0.5</v>
      </c>
      <c r="Q664" s="82">
        <f t="shared" si="338"/>
        <v>67380.7359204</v>
      </c>
      <c r="X664" s="12">
        <v>47719</v>
      </c>
      <c r="Y664" s="13">
        <v>0.685</v>
      </c>
      <c r="Z664" s="12">
        <v>1</v>
      </c>
      <c r="AA664" s="12">
        <v>0</v>
      </c>
      <c r="AB664" s="14">
        <f t="shared" si="339"/>
        <v>32687.515</v>
      </c>
      <c r="AC664" s="12">
        <v>1</v>
      </c>
      <c r="AD664" s="12">
        <v>3.73</v>
      </c>
      <c r="AE664" s="12">
        <v>0.96</v>
      </c>
      <c r="AF664" s="81">
        <f t="shared" si="340"/>
        <v>4.5808</v>
      </c>
      <c r="AG664" s="12">
        <v>0.9</v>
      </c>
      <c r="AH664" s="9">
        <v>0.5</v>
      </c>
      <c r="AI664" s="82">
        <f t="shared" si="341"/>
        <v>67380.7359204</v>
      </c>
    </row>
    <row r="665" s="1" customFormat="1" customHeight="1" spans="6:35">
      <c r="F665" s="83" t="s">
        <v>23</v>
      </c>
      <c r="G665" s="84"/>
      <c r="H665" s="84"/>
      <c r="I665" s="84"/>
      <c r="J665" s="84"/>
      <c r="K665" s="84"/>
      <c r="L665" s="84"/>
      <c r="M665" s="85">
        <f>SUM(Q655:Q664)</f>
        <v>258899.41159488</v>
      </c>
      <c r="N665" s="85"/>
      <c r="O665" s="85"/>
      <c r="P665" s="85"/>
      <c r="Q665" s="85"/>
      <c r="X665" s="83" t="s">
        <v>23</v>
      </c>
      <c r="Y665" s="84"/>
      <c r="Z665" s="84"/>
      <c r="AA665" s="84"/>
      <c r="AB665" s="84"/>
      <c r="AC665" s="84"/>
      <c r="AD665" s="84"/>
      <c r="AE665" s="85">
        <f>SUM(AI655:AI664)</f>
        <v>258899.41159488</v>
      </c>
      <c r="AF665" s="85"/>
      <c r="AG665" s="85"/>
      <c r="AH665" s="85"/>
      <c r="AI665" s="85"/>
    </row>
    <row r="666" s="1" customFormat="1" customHeight="1" spans="6:35">
      <c r="F666" s="84"/>
      <c r="G666" s="84"/>
      <c r="H666" s="84"/>
      <c r="I666" s="84"/>
      <c r="J666" s="84"/>
      <c r="K666" s="84"/>
      <c r="L666" s="84"/>
      <c r="M666" s="85"/>
      <c r="N666" s="85"/>
      <c r="O666" s="85"/>
      <c r="P666" s="85"/>
      <c r="Q666" s="85"/>
      <c r="X666" s="84"/>
      <c r="Y666" s="84"/>
      <c r="Z666" s="84"/>
      <c r="AA666" s="84"/>
      <c r="AB666" s="84"/>
      <c r="AC666" s="84"/>
      <c r="AD666" s="84"/>
      <c r="AE666" s="85"/>
      <c r="AF666" s="85"/>
      <c r="AG666" s="85"/>
      <c r="AH666" s="85"/>
      <c r="AI666" s="85"/>
    </row>
    <row r="667" s="1" customFormat="1" customHeight="1" spans="6:35">
      <c r="F667" s="84"/>
      <c r="G667" s="84"/>
      <c r="H667" s="84"/>
      <c r="I667" s="84"/>
      <c r="J667" s="84"/>
      <c r="K667" s="84"/>
      <c r="L667" s="84"/>
      <c r="M667" s="85"/>
      <c r="N667" s="85"/>
      <c r="O667" s="85"/>
      <c r="P667" s="85"/>
      <c r="Q667" s="85"/>
      <c r="X667" s="84"/>
      <c r="Y667" s="84"/>
      <c r="Z667" s="84"/>
      <c r="AA667" s="84"/>
      <c r="AB667" s="84"/>
      <c r="AC667" s="84"/>
      <c r="AD667" s="84"/>
      <c r="AE667" s="85"/>
      <c r="AF667" s="85"/>
      <c r="AG667" s="85"/>
      <c r="AH667" s="85"/>
      <c r="AI667" s="85"/>
    </row>
  </sheetData>
  <mergeCells count="896">
    <mergeCell ref="E1:Q1"/>
    <mergeCell ref="W1:AI1"/>
    <mergeCell ref="E2:H2"/>
    <mergeCell ref="I2:L2"/>
    <mergeCell ref="M2:O2"/>
    <mergeCell ref="W2:Z2"/>
    <mergeCell ref="AA2:AD2"/>
    <mergeCell ref="AE2:AG2"/>
    <mergeCell ref="E11:Q11"/>
    <mergeCell ref="W11:AI11"/>
    <mergeCell ref="E12:H12"/>
    <mergeCell ref="I12:L12"/>
    <mergeCell ref="M12:O12"/>
    <mergeCell ref="W12:Z12"/>
    <mergeCell ref="AA12:AD12"/>
    <mergeCell ref="AE12:AG12"/>
    <mergeCell ref="A25:Q25"/>
    <mergeCell ref="S25:AI25"/>
    <mergeCell ref="A26:E26"/>
    <mergeCell ref="F26:I26"/>
    <mergeCell ref="J26:M26"/>
    <mergeCell ref="N26:O26"/>
    <mergeCell ref="S26:W26"/>
    <mergeCell ref="X26:AA26"/>
    <mergeCell ref="AB26:AE26"/>
    <mergeCell ref="AF26:AG26"/>
    <mergeCell ref="D53:Q53"/>
    <mergeCell ref="V53:AI53"/>
    <mergeCell ref="E54:H54"/>
    <mergeCell ref="I54:K54"/>
    <mergeCell ref="L54:N54"/>
    <mergeCell ref="W54:Z54"/>
    <mergeCell ref="AA54:AC54"/>
    <mergeCell ref="AD54:AF54"/>
    <mergeCell ref="F62:Q62"/>
    <mergeCell ref="X62:AI62"/>
    <mergeCell ref="F63:J63"/>
    <mergeCell ref="K63:N63"/>
    <mergeCell ref="O63:P63"/>
    <mergeCell ref="X63:AB63"/>
    <mergeCell ref="AC63:AF63"/>
    <mergeCell ref="AG63:AH63"/>
    <mergeCell ref="F79:Q79"/>
    <mergeCell ref="X79:AI79"/>
    <mergeCell ref="F80:J80"/>
    <mergeCell ref="K80:N80"/>
    <mergeCell ref="O80:P80"/>
    <mergeCell ref="X80:AB80"/>
    <mergeCell ref="AC80:AF80"/>
    <mergeCell ref="AG80:AH80"/>
    <mergeCell ref="E97:Q97"/>
    <mergeCell ref="W97:AI97"/>
    <mergeCell ref="E98:H98"/>
    <mergeCell ref="I98:L98"/>
    <mergeCell ref="M98:O98"/>
    <mergeCell ref="W98:Z98"/>
    <mergeCell ref="AA98:AD98"/>
    <mergeCell ref="AE98:AG98"/>
    <mergeCell ref="E107:Q107"/>
    <mergeCell ref="W107:AI107"/>
    <mergeCell ref="E108:H108"/>
    <mergeCell ref="I108:L108"/>
    <mergeCell ref="M108:O108"/>
    <mergeCell ref="W108:Z108"/>
    <mergeCell ref="AA108:AD108"/>
    <mergeCell ref="AE108:AG108"/>
    <mergeCell ref="A121:Q121"/>
    <mergeCell ref="S121:AI121"/>
    <mergeCell ref="A122:E122"/>
    <mergeCell ref="F122:I122"/>
    <mergeCell ref="J122:M122"/>
    <mergeCell ref="N122:O122"/>
    <mergeCell ref="S122:W122"/>
    <mergeCell ref="X122:AA122"/>
    <mergeCell ref="AB122:AE122"/>
    <mergeCell ref="AF122:AG122"/>
    <mergeCell ref="D149:Q149"/>
    <mergeCell ref="V149:AI149"/>
    <mergeCell ref="E150:H150"/>
    <mergeCell ref="I150:K150"/>
    <mergeCell ref="L150:N150"/>
    <mergeCell ref="W150:Z150"/>
    <mergeCell ref="AA150:AC150"/>
    <mergeCell ref="AD150:AF150"/>
    <mergeCell ref="F158:Q158"/>
    <mergeCell ref="X158:AI158"/>
    <mergeCell ref="F159:J159"/>
    <mergeCell ref="K159:N159"/>
    <mergeCell ref="O159:P159"/>
    <mergeCell ref="X159:AB159"/>
    <mergeCell ref="AC159:AF159"/>
    <mergeCell ref="AG159:AH159"/>
    <mergeCell ref="F175:Q175"/>
    <mergeCell ref="X175:AI175"/>
    <mergeCell ref="F176:J176"/>
    <mergeCell ref="K176:N176"/>
    <mergeCell ref="O176:P176"/>
    <mergeCell ref="X176:AB176"/>
    <mergeCell ref="AC176:AF176"/>
    <mergeCell ref="AG176:AH176"/>
    <mergeCell ref="E192:Q192"/>
    <mergeCell ref="W192:AI192"/>
    <mergeCell ref="E193:H193"/>
    <mergeCell ref="I193:L193"/>
    <mergeCell ref="M193:O193"/>
    <mergeCell ref="W193:Z193"/>
    <mergeCell ref="AA193:AD193"/>
    <mergeCell ref="AE193:AG193"/>
    <mergeCell ref="E202:Q202"/>
    <mergeCell ref="W202:AI202"/>
    <mergeCell ref="E203:H203"/>
    <mergeCell ref="I203:L203"/>
    <mergeCell ref="M203:O203"/>
    <mergeCell ref="W203:Z203"/>
    <mergeCell ref="AA203:AD203"/>
    <mergeCell ref="AE203:AG203"/>
    <mergeCell ref="A216:Q216"/>
    <mergeCell ref="S216:AI216"/>
    <mergeCell ref="A217:E217"/>
    <mergeCell ref="F217:I217"/>
    <mergeCell ref="J217:M217"/>
    <mergeCell ref="N217:O217"/>
    <mergeCell ref="S217:W217"/>
    <mergeCell ref="X217:AA217"/>
    <mergeCell ref="AB217:AE217"/>
    <mergeCell ref="AF217:AG217"/>
    <mergeCell ref="D244:Q244"/>
    <mergeCell ref="V244:AI244"/>
    <mergeCell ref="E245:H245"/>
    <mergeCell ref="I245:K245"/>
    <mergeCell ref="L245:N245"/>
    <mergeCell ref="W245:Z245"/>
    <mergeCell ref="AA245:AC245"/>
    <mergeCell ref="AD245:AF245"/>
    <mergeCell ref="F253:Q253"/>
    <mergeCell ref="X253:AI253"/>
    <mergeCell ref="F254:J254"/>
    <mergeCell ref="K254:N254"/>
    <mergeCell ref="O254:P254"/>
    <mergeCell ref="X254:AB254"/>
    <mergeCell ref="AC254:AF254"/>
    <mergeCell ref="AG254:AH254"/>
    <mergeCell ref="F270:Q270"/>
    <mergeCell ref="X270:AI270"/>
    <mergeCell ref="F271:J271"/>
    <mergeCell ref="K271:N271"/>
    <mergeCell ref="O271:P271"/>
    <mergeCell ref="X271:AB271"/>
    <mergeCell ref="AC271:AF271"/>
    <mergeCell ref="AG271:AH271"/>
    <mergeCell ref="E287:Q287"/>
    <mergeCell ref="W287:AI287"/>
    <mergeCell ref="E288:H288"/>
    <mergeCell ref="I288:L288"/>
    <mergeCell ref="M288:O288"/>
    <mergeCell ref="W288:Z288"/>
    <mergeCell ref="AA288:AD288"/>
    <mergeCell ref="AE288:AG288"/>
    <mergeCell ref="E297:Q297"/>
    <mergeCell ref="W297:AI297"/>
    <mergeCell ref="E298:H298"/>
    <mergeCell ref="I298:L298"/>
    <mergeCell ref="M298:O298"/>
    <mergeCell ref="W298:Z298"/>
    <mergeCell ref="AA298:AD298"/>
    <mergeCell ref="AE298:AG298"/>
    <mergeCell ref="A311:Q311"/>
    <mergeCell ref="S311:AI311"/>
    <mergeCell ref="A312:E312"/>
    <mergeCell ref="F312:I312"/>
    <mergeCell ref="J312:M312"/>
    <mergeCell ref="N312:O312"/>
    <mergeCell ref="S312:W312"/>
    <mergeCell ref="X312:AA312"/>
    <mergeCell ref="AB312:AE312"/>
    <mergeCell ref="AF312:AG312"/>
    <mergeCell ref="D339:Q339"/>
    <mergeCell ref="V339:AI339"/>
    <mergeCell ref="E340:H340"/>
    <mergeCell ref="I340:K340"/>
    <mergeCell ref="L340:N340"/>
    <mergeCell ref="W340:Z340"/>
    <mergeCell ref="AA340:AC340"/>
    <mergeCell ref="AD340:AF340"/>
    <mergeCell ref="F348:Q348"/>
    <mergeCell ref="X348:AI348"/>
    <mergeCell ref="F349:J349"/>
    <mergeCell ref="K349:N349"/>
    <mergeCell ref="O349:P349"/>
    <mergeCell ref="X349:AB349"/>
    <mergeCell ref="AC349:AF349"/>
    <mergeCell ref="AG349:AH349"/>
    <mergeCell ref="F365:Q365"/>
    <mergeCell ref="X365:AI365"/>
    <mergeCell ref="F366:J366"/>
    <mergeCell ref="K366:N366"/>
    <mergeCell ref="O366:P366"/>
    <mergeCell ref="X366:AB366"/>
    <mergeCell ref="AC366:AF366"/>
    <mergeCell ref="AG366:AH366"/>
    <mergeCell ref="E382:Q382"/>
    <mergeCell ref="W382:AI382"/>
    <mergeCell ref="E383:H383"/>
    <mergeCell ref="I383:L383"/>
    <mergeCell ref="M383:O383"/>
    <mergeCell ref="W383:Z383"/>
    <mergeCell ref="AA383:AD383"/>
    <mergeCell ref="AE383:AG383"/>
    <mergeCell ref="E392:Q392"/>
    <mergeCell ref="W392:AI392"/>
    <mergeCell ref="E393:H393"/>
    <mergeCell ref="I393:L393"/>
    <mergeCell ref="M393:O393"/>
    <mergeCell ref="W393:Z393"/>
    <mergeCell ref="AA393:AD393"/>
    <mergeCell ref="AE393:AG393"/>
    <mergeCell ref="A406:Q406"/>
    <mergeCell ref="S406:AI406"/>
    <mergeCell ref="A407:E407"/>
    <mergeCell ref="F407:I407"/>
    <mergeCell ref="J407:M407"/>
    <mergeCell ref="N407:O407"/>
    <mergeCell ref="S407:W407"/>
    <mergeCell ref="X407:AA407"/>
    <mergeCell ref="AB407:AE407"/>
    <mergeCell ref="AF407:AG407"/>
    <mergeCell ref="D434:Q434"/>
    <mergeCell ref="V434:AI434"/>
    <mergeCell ref="E435:H435"/>
    <mergeCell ref="I435:K435"/>
    <mergeCell ref="L435:N435"/>
    <mergeCell ref="W435:Z435"/>
    <mergeCell ref="AA435:AC435"/>
    <mergeCell ref="AD435:AF435"/>
    <mergeCell ref="F443:Q443"/>
    <mergeCell ref="X443:AI443"/>
    <mergeCell ref="F444:J444"/>
    <mergeCell ref="K444:N444"/>
    <mergeCell ref="O444:P444"/>
    <mergeCell ref="X444:AB444"/>
    <mergeCell ref="AC444:AF444"/>
    <mergeCell ref="AG444:AH444"/>
    <mergeCell ref="F460:Q460"/>
    <mergeCell ref="X460:AI460"/>
    <mergeCell ref="F461:J461"/>
    <mergeCell ref="K461:N461"/>
    <mergeCell ref="O461:P461"/>
    <mergeCell ref="X461:AB461"/>
    <mergeCell ref="AC461:AF461"/>
    <mergeCell ref="AG461:AH461"/>
    <mergeCell ref="E477:Q477"/>
    <mergeCell ref="W477:AI477"/>
    <mergeCell ref="E478:H478"/>
    <mergeCell ref="I478:L478"/>
    <mergeCell ref="M478:O478"/>
    <mergeCell ref="W478:Z478"/>
    <mergeCell ref="AA478:AD478"/>
    <mergeCell ref="AE478:AG478"/>
    <mergeCell ref="E488:Q488"/>
    <mergeCell ref="W488:AI488"/>
    <mergeCell ref="E489:H489"/>
    <mergeCell ref="I489:L489"/>
    <mergeCell ref="M489:O489"/>
    <mergeCell ref="W489:Z489"/>
    <mergeCell ref="AA489:AD489"/>
    <mergeCell ref="AE489:AG489"/>
    <mergeCell ref="A502:Q502"/>
    <mergeCell ref="S502:AI502"/>
    <mergeCell ref="A503:E503"/>
    <mergeCell ref="F503:I503"/>
    <mergeCell ref="J503:M503"/>
    <mergeCell ref="N503:O503"/>
    <mergeCell ref="S503:W503"/>
    <mergeCell ref="X503:AA503"/>
    <mergeCell ref="AB503:AE503"/>
    <mergeCell ref="AF503:AG503"/>
    <mergeCell ref="D530:Q530"/>
    <mergeCell ref="V530:AI530"/>
    <mergeCell ref="E531:H531"/>
    <mergeCell ref="I531:K531"/>
    <mergeCell ref="L531:N531"/>
    <mergeCell ref="W531:Z531"/>
    <mergeCell ref="AA531:AC531"/>
    <mergeCell ref="AD531:AF531"/>
    <mergeCell ref="F539:Q539"/>
    <mergeCell ref="X539:AI539"/>
    <mergeCell ref="F540:J540"/>
    <mergeCell ref="K540:N540"/>
    <mergeCell ref="O540:P540"/>
    <mergeCell ref="X540:AB540"/>
    <mergeCell ref="AC540:AF540"/>
    <mergeCell ref="AG540:AH540"/>
    <mergeCell ref="F556:Q556"/>
    <mergeCell ref="X556:AI556"/>
    <mergeCell ref="F557:J557"/>
    <mergeCell ref="K557:N557"/>
    <mergeCell ref="O557:P557"/>
    <mergeCell ref="X557:AB557"/>
    <mergeCell ref="AC557:AF557"/>
    <mergeCell ref="AG557:AH557"/>
    <mergeCell ref="E573:Q573"/>
    <mergeCell ref="W573:AI573"/>
    <mergeCell ref="E574:H574"/>
    <mergeCell ref="I574:L574"/>
    <mergeCell ref="M574:O574"/>
    <mergeCell ref="W574:Z574"/>
    <mergeCell ref="AA574:AD574"/>
    <mergeCell ref="AE574:AG574"/>
    <mergeCell ref="E584:Q584"/>
    <mergeCell ref="W584:AI584"/>
    <mergeCell ref="E585:H585"/>
    <mergeCell ref="I585:L585"/>
    <mergeCell ref="M585:O585"/>
    <mergeCell ref="W585:Z585"/>
    <mergeCell ref="AA585:AD585"/>
    <mergeCell ref="AE585:AG585"/>
    <mergeCell ref="A598:Q598"/>
    <mergeCell ref="S598:AI598"/>
    <mergeCell ref="A599:E599"/>
    <mergeCell ref="F599:I599"/>
    <mergeCell ref="J599:M599"/>
    <mergeCell ref="N599:O599"/>
    <mergeCell ref="S599:W599"/>
    <mergeCell ref="X599:AA599"/>
    <mergeCell ref="AB599:AE599"/>
    <mergeCell ref="AF599:AG599"/>
    <mergeCell ref="D626:Q626"/>
    <mergeCell ref="V626:AI626"/>
    <mergeCell ref="E627:H627"/>
    <mergeCell ref="I627:K627"/>
    <mergeCell ref="L627:N627"/>
    <mergeCell ref="W627:Z627"/>
    <mergeCell ref="AA627:AC627"/>
    <mergeCell ref="AD627:AF627"/>
    <mergeCell ref="F635:Q635"/>
    <mergeCell ref="X635:AI635"/>
    <mergeCell ref="F636:J636"/>
    <mergeCell ref="K636:N636"/>
    <mergeCell ref="O636:P636"/>
    <mergeCell ref="X636:AB636"/>
    <mergeCell ref="AC636:AF636"/>
    <mergeCell ref="AG636:AH636"/>
    <mergeCell ref="F652:Q652"/>
    <mergeCell ref="X652:AI652"/>
    <mergeCell ref="F653:J653"/>
    <mergeCell ref="K653:N653"/>
    <mergeCell ref="O653:P653"/>
    <mergeCell ref="X653:AB653"/>
    <mergeCell ref="AC653:AF653"/>
    <mergeCell ref="AG653:AH653"/>
    <mergeCell ref="D54:D55"/>
    <mergeCell ref="D60:D61"/>
    <mergeCell ref="D150:D151"/>
    <mergeCell ref="D156:D157"/>
    <mergeCell ref="D245:D246"/>
    <mergeCell ref="D251:D252"/>
    <mergeCell ref="D340:D341"/>
    <mergeCell ref="D346:D347"/>
    <mergeCell ref="D435:D436"/>
    <mergeCell ref="D441:D442"/>
    <mergeCell ref="D531:D532"/>
    <mergeCell ref="D537:D538"/>
    <mergeCell ref="D627:D628"/>
    <mergeCell ref="D633:D634"/>
    <mergeCell ref="E60:E61"/>
    <mergeCell ref="E156:E157"/>
    <mergeCell ref="E251:E252"/>
    <mergeCell ref="E346:E347"/>
    <mergeCell ref="E441:E442"/>
    <mergeCell ref="E537:E538"/>
    <mergeCell ref="E633:E634"/>
    <mergeCell ref="F60:F61"/>
    <mergeCell ref="F156:F157"/>
    <mergeCell ref="F251:F252"/>
    <mergeCell ref="F346:F347"/>
    <mergeCell ref="F441:F442"/>
    <mergeCell ref="F537:F538"/>
    <mergeCell ref="F633:F634"/>
    <mergeCell ref="G60:G61"/>
    <mergeCell ref="G156:G157"/>
    <mergeCell ref="G251:G252"/>
    <mergeCell ref="G346:G347"/>
    <mergeCell ref="G441:G442"/>
    <mergeCell ref="G537:G538"/>
    <mergeCell ref="G633:G634"/>
    <mergeCell ref="H60:H61"/>
    <mergeCell ref="H156:H157"/>
    <mergeCell ref="H251:H252"/>
    <mergeCell ref="H346:H347"/>
    <mergeCell ref="H441:H442"/>
    <mergeCell ref="H537:H538"/>
    <mergeCell ref="H633:H634"/>
    <mergeCell ref="I60:I61"/>
    <mergeCell ref="I156:I157"/>
    <mergeCell ref="I251:I252"/>
    <mergeCell ref="I346:I347"/>
    <mergeCell ref="I441:I442"/>
    <mergeCell ref="I537:I538"/>
    <mergeCell ref="I633:I634"/>
    <mergeCell ref="J60:J61"/>
    <mergeCell ref="J156:J157"/>
    <mergeCell ref="J251:J252"/>
    <mergeCell ref="J346:J347"/>
    <mergeCell ref="J441:J442"/>
    <mergeCell ref="J537:J538"/>
    <mergeCell ref="J633:J634"/>
    <mergeCell ref="K60:K61"/>
    <mergeCell ref="K156:K157"/>
    <mergeCell ref="K251:K252"/>
    <mergeCell ref="K346:K347"/>
    <mergeCell ref="K441:K442"/>
    <mergeCell ref="K537:K538"/>
    <mergeCell ref="K633:K634"/>
    <mergeCell ref="L60:L61"/>
    <mergeCell ref="L156:L157"/>
    <mergeCell ref="L251:L252"/>
    <mergeCell ref="L346:L347"/>
    <mergeCell ref="L441:L442"/>
    <mergeCell ref="L537:L538"/>
    <mergeCell ref="L633:L634"/>
    <mergeCell ref="M60:M61"/>
    <mergeCell ref="M156:M157"/>
    <mergeCell ref="M251:M252"/>
    <mergeCell ref="M346:M347"/>
    <mergeCell ref="M441:M442"/>
    <mergeCell ref="M537:M538"/>
    <mergeCell ref="M633:M634"/>
    <mergeCell ref="N60:N61"/>
    <mergeCell ref="N156:N157"/>
    <mergeCell ref="N251:N252"/>
    <mergeCell ref="N346:N347"/>
    <mergeCell ref="N441:N442"/>
    <mergeCell ref="N537:N538"/>
    <mergeCell ref="N633:N634"/>
    <mergeCell ref="O60:O61"/>
    <mergeCell ref="O156:O157"/>
    <mergeCell ref="O251:O252"/>
    <mergeCell ref="O346:O347"/>
    <mergeCell ref="O441:O442"/>
    <mergeCell ref="O537:O538"/>
    <mergeCell ref="O633:O634"/>
    <mergeCell ref="P26:P27"/>
    <mergeCell ref="P54:P55"/>
    <mergeCell ref="P60:P61"/>
    <mergeCell ref="P122:P123"/>
    <mergeCell ref="P150:P151"/>
    <mergeCell ref="P156:P157"/>
    <mergeCell ref="P217:P218"/>
    <mergeCell ref="P245:P246"/>
    <mergeCell ref="P251:P252"/>
    <mergeCell ref="P312:P313"/>
    <mergeCell ref="P340:P341"/>
    <mergeCell ref="P346:P347"/>
    <mergeCell ref="P407:P408"/>
    <mergeCell ref="P435:P436"/>
    <mergeCell ref="P441:P442"/>
    <mergeCell ref="P503:P504"/>
    <mergeCell ref="P531:P532"/>
    <mergeCell ref="P537:P538"/>
    <mergeCell ref="P599:P600"/>
    <mergeCell ref="P627:P628"/>
    <mergeCell ref="P633:P634"/>
    <mergeCell ref="Q2:Q3"/>
    <mergeCell ref="Q12:Q13"/>
    <mergeCell ref="Q26:Q27"/>
    <mergeCell ref="Q28:Q50"/>
    <mergeCell ref="Q54:Q55"/>
    <mergeCell ref="Q60:Q61"/>
    <mergeCell ref="Q63:Q64"/>
    <mergeCell ref="Q80:Q81"/>
    <mergeCell ref="Q98:Q99"/>
    <mergeCell ref="Q108:Q109"/>
    <mergeCell ref="Q122:Q123"/>
    <mergeCell ref="Q124:Q146"/>
    <mergeCell ref="Q150:Q151"/>
    <mergeCell ref="Q156:Q157"/>
    <mergeCell ref="Q159:Q160"/>
    <mergeCell ref="Q176:Q177"/>
    <mergeCell ref="Q193:Q194"/>
    <mergeCell ref="Q203:Q204"/>
    <mergeCell ref="Q217:Q218"/>
    <mergeCell ref="Q219:Q241"/>
    <mergeCell ref="Q245:Q246"/>
    <mergeCell ref="Q251:Q252"/>
    <mergeCell ref="Q254:Q255"/>
    <mergeCell ref="Q271:Q272"/>
    <mergeCell ref="Q288:Q289"/>
    <mergeCell ref="Q298:Q299"/>
    <mergeCell ref="Q312:Q313"/>
    <mergeCell ref="Q314:Q336"/>
    <mergeCell ref="Q340:Q341"/>
    <mergeCell ref="Q346:Q347"/>
    <mergeCell ref="Q349:Q350"/>
    <mergeCell ref="Q366:Q367"/>
    <mergeCell ref="Q383:Q384"/>
    <mergeCell ref="Q393:Q394"/>
    <mergeCell ref="Q407:Q408"/>
    <mergeCell ref="Q409:Q431"/>
    <mergeCell ref="Q435:Q436"/>
    <mergeCell ref="Q441:Q442"/>
    <mergeCell ref="Q444:Q445"/>
    <mergeCell ref="Q461:Q462"/>
    <mergeCell ref="Q478:Q479"/>
    <mergeCell ref="Q489:Q490"/>
    <mergeCell ref="Q503:Q504"/>
    <mergeCell ref="Q505:Q527"/>
    <mergeCell ref="Q531:Q532"/>
    <mergeCell ref="Q537:Q538"/>
    <mergeCell ref="Q540:Q541"/>
    <mergeCell ref="Q557:Q558"/>
    <mergeCell ref="Q574:Q575"/>
    <mergeCell ref="Q585:Q586"/>
    <mergeCell ref="Q599:Q600"/>
    <mergeCell ref="Q601:Q623"/>
    <mergeCell ref="Q627:Q628"/>
    <mergeCell ref="Q633:Q634"/>
    <mergeCell ref="Q636:Q637"/>
    <mergeCell ref="Q653:Q654"/>
    <mergeCell ref="V54:V55"/>
    <mergeCell ref="V60:V61"/>
    <mergeCell ref="V150:V151"/>
    <mergeCell ref="V156:V157"/>
    <mergeCell ref="V245:V246"/>
    <mergeCell ref="V251:V252"/>
    <mergeCell ref="V340:V341"/>
    <mergeCell ref="V346:V347"/>
    <mergeCell ref="V435:V436"/>
    <mergeCell ref="V441:V442"/>
    <mergeCell ref="V531:V532"/>
    <mergeCell ref="V537:V538"/>
    <mergeCell ref="V627:V628"/>
    <mergeCell ref="V633:V634"/>
    <mergeCell ref="W60:W61"/>
    <mergeCell ref="W156:W157"/>
    <mergeCell ref="W251:W252"/>
    <mergeCell ref="W346:W347"/>
    <mergeCell ref="W441:W442"/>
    <mergeCell ref="W537:W538"/>
    <mergeCell ref="W633:W634"/>
    <mergeCell ref="X60:X61"/>
    <mergeCell ref="X156:X157"/>
    <mergeCell ref="X251:X252"/>
    <mergeCell ref="X346:X347"/>
    <mergeCell ref="X441:X442"/>
    <mergeCell ref="X537:X538"/>
    <mergeCell ref="X633:X634"/>
    <mergeCell ref="Y60:Y61"/>
    <mergeCell ref="Y156:Y157"/>
    <mergeCell ref="Y251:Y252"/>
    <mergeCell ref="Y346:Y347"/>
    <mergeCell ref="Y441:Y442"/>
    <mergeCell ref="Y537:Y538"/>
    <mergeCell ref="Y633:Y634"/>
    <mergeCell ref="Z60:Z61"/>
    <mergeCell ref="Z156:Z157"/>
    <mergeCell ref="Z251:Z252"/>
    <mergeCell ref="Z346:Z347"/>
    <mergeCell ref="Z441:Z442"/>
    <mergeCell ref="Z537:Z538"/>
    <mergeCell ref="Z633:Z634"/>
    <mergeCell ref="AA60:AA61"/>
    <mergeCell ref="AA156:AA157"/>
    <mergeCell ref="AA251:AA252"/>
    <mergeCell ref="AA346:AA347"/>
    <mergeCell ref="AA441:AA442"/>
    <mergeCell ref="AA537:AA538"/>
    <mergeCell ref="AA633:AA634"/>
    <mergeCell ref="AB60:AB61"/>
    <mergeCell ref="AB156:AB157"/>
    <mergeCell ref="AB251:AB252"/>
    <mergeCell ref="AB346:AB347"/>
    <mergeCell ref="AB441:AB442"/>
    <mergeCell ref="AB537:AB538"/>
    <mergeCell ref="AB633:AB634"/>
    <mergeCell ref="AC60:AC61"/>
    <mergeCell ref="AC156:AC157"/>
    <mergeCell ref="AC251:AC252"/>
    <mergeCell ref="AC346:AC347"/>
    <mergeCell ref="AC441:AC442"/>
    <mergeCell ref="AC537:AC538"/>
    <mergeCell ref="AC633:AC634"/>
    <mergeCell ref="AD60:AD61"/>
    <mergeCell ref="AD156:AD157"/>
    <mergeCell ref="AD251:AD252"/>
    <mergeCell ref="AD346:AD347"/>
    <mergeCell ref="AD441:AD442"/>
    <mergeCell ref="AD537:AD538"/>
    <mergeCell ref="AD633:AD634"/>
    <mergeCell ref="AE60:AE61"/>
    <mergeCell ref="AE156:AE157"/>
    <mergeCell ref="AE251:AE252"/>
    <mergeCell ref="AE346:AE347"/>
    <mergeCell ref="AE441:AE442"/>
    <mergeCell ref="AE537:AE538"/>
    <mergeCell ref="AE633:AE634"/>
    <mergeCell ref="AF60:AF61"/>
    <mergeCell ref="AF156:AF157"/>
    <mergeCell ref="AF251:AF252"/>
    <mergeCell ref="AF346:AF347"/>
    <mergeCell ref="AF441:AF442"/>
    <mergeCell ref="AF537:AF538"/>
    <mergeCell ref="AF633:AF634"/>
    <mergeCell ref="AG60:AG61"/>
    <mergeCell ref="AG156:AG157"/>
    <mergeCell ref="AG251:AG252"/>
    <mergeCell ref="AG346:AG347"/>
    <mergeCell ref="AG441:AG442"/>
    <mergeCell ref="AG537:AG538"/>
    <mergeCell ref="AG633:AG634"/>
    <mergeCell ref="AH26:AH27"/>
    <mergeCell ref="AH54:AH55"/>
    <mergeCell ref="AH60:AH61"/>
    <mergeCell ref="AH122:AH123"/>
    <mergeCell ref="AH150:AH151"/>
    <mergeCell ref="AH156:AH157"/>
    <mergeCell ref="AH217:AH218"/>
    <mergeCell ref="AH245:AH246"/>
    <mergeCell ref="AH251:AH252"/>
    <mergeCell ref="AH312:AH313"/>
    <mergeCell ref="AH340:AH341"/>
    <mergeCell ref="AH346:AH347"/>
    <mergeCell ref="AH407:AH408"/>
    <mergeCell ref="AH435:AH436"/>
    <mergeCell ref="AH441:AH442"/>
    <mergeCell ref="AH503:AH504"/>
    <mergeCell ref="AH531:AH532"/>
    <mergeCell ref="AH537:AH538"/>
    <mergeCell ref="AH599:AH600"/>
    <mergeCell ref="AH627:AH628"/>
    <mergeCell ref="AH633:AH634"/>
    <mergeCell ref="AI2:AI3"/>
    <mergeCell ref="AI12:AI13"/>
    <mergeCell ref="AI26:AI27"/>
    <mergeCell ref="AI28:AI50"/>
    <mergeCell ref="AI54:AI55"/>
    <mergeCell ref="AI60:AI61"/>
    <mergeCell ref="AI63:AI64"/>
    <mergeCell ref="AI80:AI81"/>
    <mergeCell ref="AI98:AI99"/>
    <mergeCell ref="AI108:AI109"/>
    <mergeCell ref="AI122:AI123"/>
    <mergeCell ref="AI124:AI146"/>
    <mergeCell ref="AI150:AI151"/>
    <mergeCell ref="AI156:AI157"/>
    <mergeCell ref="AI159:AI160"/>
    <mergeCell ref="AI176:AI177"/>
    <mergeCell ref="AI193:AI194"/>
    <mergeCell ref="AI203:AI204"/>
    <mergeCell ref="AI217:AI218"/>
    <mergeCell ref="AI219:AI241"/>
    <mergeCell ref="AI245:AI246"/>
    <mergeCell ref="AI251:AI252"/>
    <mergeCell ref="AI254:AI255"/>
    <mergeCell ref="AI271:AI272"/>
    <mergeCell ref="AI288:AI289"/>
    <mergeCell ref="AI298:AI299"/>
    <mergeCell ref="AI312:AI313"/>
    <mergeCell ref="AI314:AI336"/>
    <mergeCell ref="AI340:AI341"/>
    <mergeCell ref="AI346:AI347"/>
    <mergeCell ref="AI349:AI350"/>
    <mergeCell ref="AI366:AI367"/>
    <mergeCell ref="AI383:AI384"/>
    <mergeCell ref="AI393:AI394"/>
    <mergeCell ref="AI407:AI408"/>
    <mergeCell ref="AI409:AI431"/>
    <mergeCell ref="AI435:AI436"/>
    <mergeCell ref="AI441:AI442"/>
    <mergeCell ref="AI444:AI445"/>
    <mergeCell ref="AI461:AI462"/>
    <mergeCell ref="AI478:AI479"/>
    <mergeCell ref="AI489:AI490"/>
    <mergeCell ref="AI503:AI504"/>
    <mergeCell ref="AI505:AI527"/>
    <mergeCell ref="AI531:AI532"/>
    <mergeCell ref="AI537:AI538"/>
    <mergeCell ref="AI540:AI541"/>
    <mergeCell ref="AI557:AI558"/>
    <mergeCell ref="AI574:AI575"/>
    <mergeCell ref="AI585:AI586"/>
    <mergeCell ref="AI599:AI600"/>
    <mergeCell ref="AI601:AI623"/>
    <mergeCell ref="AI627:AI628"/>
    <mergeCell ref="AI633:AI634"/>
    <mergeCell ref="AI636:AI637"/>
    <mergeCell ref="AI653:AI654"/>
    <mergeCell ref="A1:D2"/>
    <mergeCell ref="S1:V2"/>
    <mergeCell ref="A7:B8"/>
    <mergeCell ref="C7:D8"/>
    <mergeCell ref="S7:T8"/>
    <mergeCell ref="U7:V8"/>
    <mergeCell ref="A9:B10"/>
    <mergeCell ref="C9:D10"/>
    <mergeCell ref="S9:T10"/>
    <mergeCell ref="U9:V10"/>
    <mergeCell ref="E9:K10"/>
    <mergeCell ref="L9:Q10"/>
    <mergeCell ref="AD9:AI10"/>
    <mergeCell ref="W9:AC10"/>
    <mergeCell ref="E23:K24"/>
    <mergeCell ref="L23:Q24"/>
    <mergeCell ref="AD23:AI24"/>
    <mergeCell ref="W23:AC24"/>
    <mergeCell ref="A51:G52"/>
    <mergeCell ref="H51:Q52"/>
    <mergeCell ref="S51:Y52"/>
    <mergeCell ref="Z51:AI52"/>
    <mergeCell ref="F76:L78"/>
    <mergeCell ref="M76:Q78"/>
    <mergeCell ref="X76:AD78"/>
    <mergeCell ref="AE76:AI78"/>
    <mergeCell ref="F92:L94"/>
    <mergeCell ref="M92:Q94"/>
    <mergeCell ref="X92:AD94"/>
    <mergeCell ref="AE92:AI94"/>
    <mergeCell ref="A97:D98"/>
    <mergeCell ref="S97:V98"/>
    <mergeCell ref="A103:B104"/>
    <mergeCell ref="C103:D104"/>
    <mergeCell ref="S103:T104"/>
    <mergeCell ref="U103:V104"/>
    <mergeCell ref="A105:B106"/>
    <mergeCell ref="C105:D106"/>
    <mergeCell ref="S105:T106"/>
    <mergeCell ref="U105:V106"/>
    <mergeCell ref="E105:K106"/>
    <mergeCell ref="L105:Q106"/>
    <mergeCell ref="AD105:AI106"/>
    <mergeCell ref="W105:AC106"/>
    <mergeCell ref="E119:K120"/>
    <mergeCell ref="L119:Q120"/>
    <mergeCell ref="AD119:AI120"/>
    <mergeCell ref="W119:AC120"/>
    <mergeCell ref="A147:G148"/>
    <mergeCell ref="H147:Q148"/>
    <mergeCell ref="S147:Y148"/>
    <mergeCell ref="Z147:AI148"/>
    <mergeCell ref="F172:L174"/>
    <mergeCell ref="M172:Q174"/>
    <mergeCell ref="X172:AD174"/>
    <mergeCell ref="AE172:AI174"/>
    <mergeCell ref="F188:L190"/>
    <mergeCell ref="M188:Q190"/>
    <mergeCell ref="X188:AD190"/>
    <mergeCell ref="AE188:AI190"/>
    <mergeCell ref="A192:D193"/>
    <mergeCell ref="S192:V193"/>
    <mergeCell ref="A198:B199"/>
    <mergeCell ref="C198:D199"/>
    <mergeCell ref="S198:T199"/>
    <mergeCell ref="U198:V199"/>
    <mergeCell ref="A200:B201"/>
    <mergeCell ref="C200:D201"/>
    <mergeCell ref="S200:T201"/>
    <mergeCell ref="U200:V201"/>
    <mergeCell ref="E200:K201"/>
    <mergeCell ref="L200:Q201"/>
    <mergeCell ref="AD200:AI201"/>
    <mergeCell ref="W200:AC201"/>
    <mergeCell ref="E214:K215"/>
    <mergeCell ref="L214:Q215"/>
    <mergeCell ref="AD214:AI215"/>
    <mergeCell ref="W214:AC215"/>
    <mergeCell ref="A242:G243"/>
    <mergeCell ref="H242:Q243"/>
    <mergeCell ref="S242:Y243"/>
    <mergeCell ref="Z242:AI243"/>
    <mergeCell ref="F267:L269"/>
    <mergeCell ref="M267:Q269"/>
    <mergeCell ref="X267:AD269"/>
    <mergeCell ref="AE267:AI269"/>
    <mergeCell ref="F283:L285"/>
    <mergeCell ref="M283:Q285"/>
    <mergeCell ref="X283:AD285"/>
    <mergeCell ref="AE283:AI285"/>
    <mergeCell ref="A287:D288"/>
    <mergeCell ref="S287:V288"/>
    <mergeCell ref="A293:B294"/>
    <mergeCell ref="C293:D294"/>
    <mergeCell ref="S293:T294"/>
    <mergeCell ref="U293:V294"/>
    <mergeCell ref="A295:B296"/>
    <mergeCell ref="C295:D296"/>
    <mergeCell ref="S295:T296"/>
    <mergeCell ref="U295:V296"/>
    <mergeCell ref="E295:K296"/>
    <mergeCell ref="L295:Q296"/>
    <mergeCell ref="AD295:AI296"/>
    <mergeCell ref="W295:AC296"/>
    <mergeCell ref="E309:K310"/>
    <mergeCell ref="L309:Q310"/>
    <mergeCell ref="AD309:AI310"/>
    <mergeCell ref="W309:AC310"/>
    <mergeCell ref="A337:G338"/>
    <mergeCell ref="H337:Q338"/>
    <mergeCell ref="S337:Y338"/>
    <mergeCell ref="Z337:AI338"/>
    <mergeCell ref="F362:L364"/>
    <mergeCell ref="M362:Q364"/>
    <mergeCell ref="X362:AD364"/>
    <mergeCell ref="AE362:AI364"/>
    <mergeCell ref="F378:L380"/>
    <mergeCell ref="M378:Q380"/>
    <mergeCell ref="X378:AD380"/>
    <mergeCell ref="AE378:AI380"/>
    <mergeCell ref="A382:D383"/>
    <mergeCell ref="S382:V383"/>
    <mergeCell ref="A388:B389"/>
    <mergeCell ref="C388:D389"/>
    <mergeCell ref="S388:T389"/>
    <mergeCell ref="U388:V389"/>
    <mergeCell ref="A390:B391"/>
    <mergeCell ref="C390:D391"/>
    <mergeCell ref="S390:T391"/>
    <mergeCell ref="U390:V391"/>
    <mergeCell ref="E390:K391"/>
    <mergeCell ref="L390:Q391"/>
    <mergeCell ref="AD390:AI391"/>
    <mergeCell ref="W390:AC391"/>
    <mergeCell ref="E404:K405"/>
    <mergeCell ref="L404:Q405"/>
    <mergeCell ref="AD404:AI405"/>
    <mergeCell ref="W404:AC405"/>
    <mergeCell ref="A432:G433"/>
    <mergeCell ref="H432:Q433"/>
    <mergeCell ref="S432:Y433"/>
    <mergeCell ref="Z432:AI433"/>
    <mergeCell ref="F457:L459"/>
    <mergeCell ref="M457:Q459"/>
    <mergeCell ref="X457:AD459"/>
    <mergeCell ref="AE457:AI459"/>
    <mergeCell ref="F473:L475"/>
    <mergeCell ref="M473:Q475"/>
    <mergeCell ref="X473:AD475"/>
    <mergeCell ref="AE473:AI475"/>
    <mergeCell ref="A477:D478"/>
    <mergeCell ref="S477:V478"/>
    <mergeCell ref="A483:B484"/>
    <mergeCell ref="C483:D484"/>
    <mergeCell ref="S483:T484"/>
    <mergeCell ref="U483:V484"/>
    <mergeCell ref="A485:B486"/>
    <mergeCell ref="C485:D486"/>
    <mergeCell ref="S485:T486"/>
    <mergeCell ref="U485:V486"/>
    <mergeCell ref="E486:K487"/>
    <mergeCell ref="L486:Q487"/>
    <mergeCell ref="AD486:AI487"/>
    <mergeCell ref="W486:AC487"/>
    <mergeCell ref="E500:K501"/>
    <mergeCell ref="L500:Q501"/>
    <mergeCell ref="AD500:AI501"/>
    <mergeCell ref="W500:AC501"/>
    <mergeCell ref="A528:G529"/>
    <mergeCell ref="H528:Q529"/>
    <mergeCell ref="S528:Y529"/>
    <mergeCell ref="Z528:AI529"/>
    <mergeCell ref="F553:L555"/>
    <mergeCell ref="M553:Q555"/>
    <mergeCell ref="X553:AD555"/>
    <mergeCell ref="AE553:AI555"/>
    <mergeCell ref="F569:L571"/>
    <mergeCell ref="M569:Q571"/>
    <mergeCell ref="X569:AD571"/>
    <mergeCell ref="AE569:AI571"/>
    <mergeCell ref="A573:D574"/>
    <mergeCell ref="S573:V574"/>
    <mergeCell ref="A579:B580"/>
    <mergeCell ref="C579:D580"/>
    <mergeCell ref="S579:T580"/>
    <mergeCell ref="U579:V580"/>
    <mergeCell ref="A581:B582"/>
    <mergeCell ref="C581:D582"/>
    <mergeCell ref="S581:T582"/>
    <mergeCell ref="U581:V582"/>
    <mergeCell ref="E582:K583"/>
    <mergeCell ref="L582:Q583"/>
    <mergeCell ref="AD582:AI583"/>
    <mergeCell ref="W582:AC583"/>
    <mergeCell ref="E596:K597"/>
    <mergeCell ref="L596:Q597"/>
    <mergeCell ref="AD596:AI597"/>
    <mergeCell ref="W596:AC597"/>
    <mergeCell ref="A624:G625"/>
    <mergeCell ref="H624:Q625"/>
    <mergeCell ref="S624:Y625"/>
    <mergeCell ref="Z624:AI625"/>
    <mergeCell ref="F649:L651"/>
    <mergeCell ref="M649:Q651"/>
    <mergeCell ref="X649:AD651"/>
    <mergeCell ref="AE649:AI651"/>
    <mergeCell ref="F665:L667"/>
    <mergeCell ref="M665:Q667"/>
    <mergeCell ref="X665:AD667"/>
    <mergeCell ref="AE665:AI66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2025-12-19T06:14:41Z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7FC451DE0B374872A173C95FB39D4C10_12</vt:lpwstr>
  </property>
  <property fmtid="{D5CDD505-2E9C-101B-9397-08002B2CF9AE}" pid="4" name="CalculationRule">
    <vt:i4>0</vt:i4>
  </property>
</Properties>
</file>