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88"/>
  </bookViews>
  <sheets>
    <sheet name="综合" sheetId="5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<sst xmlns="http://schemas.openxmlformats.org/spreadsheetml/2006/main" count="2577" uniqueCount="83">
  <si>
    <t>菲 机 爱 砂（01/01）</t>
  </si>
  <si>
    <t>菲林斯·月感电直伤</t>
  </si>
  <si>
    <t>菲 机 少 砂（01/01/01）</t>
  </si>
  <si>
    <t>菲 机 少 砂（01/01/21）</t>
  </si>
  <si>
    <t>菲 机 少 砂（01/01/61）</t>
  </si>
  <si>
    <t>基础乘区</t>
  </si>
  <si>
    <t>反应乘区</t>
  </si>
  <si>
    <t>期望暴击乘区</t>
  </si>
  <si>
    <t>减伤区</t>
  </si>
  <si>
    <t>伤害</t>
  </si>
  <si>
    <t>擢升</t>
  </si>
  <si>
    <t>菲林斯月感电</t>
  </si>
  <si>
    <t>月感电反应</t>
  </si>
  <si>
    <t>伊涅芙伤害</t>
  </si>
  <si>
    <t>轴长（s）</t>
  </si>
  <si>
    <t>攻击力</t>
  </si>
  <si>
    <t>技能倍率</t>
  </si>
  <si>
    <t>独立乘区</t>
  </si>
  <si>
    <t>月乘区</t>
  </si>
  <si>
    <t>元素精通</t>
  </si>
  <si>
    <t>附加精通乘区</t>
  </si>
  <si>
    <t>精通乘区</t>
  </si>
  <si>
    <t>暴击率</t>
  </si>
  <si>
    <t>暴击伤害</t>
  </si>
  <si>
    <t>期望暴击区</t>
  </si>
  <si>
    <t>抗性区</t>
  </si>
  <si>
    <t>哥伦比娅</t>
  </si>
  <si>
    <t>菲林斯直伤</t>
  </si>
  <si>
    <t>伊涅芙直伤</t>
  </si>
  <si>
    <t>哥伦比娅直伤</t>
  </si>
  <si>
    <t>DMG</t>
  </si>
  <si>
    <t>DPS</t>
  </si>
  <si>
    <t>0+1菲林斯 0+1伊涅芙 C6爱诺 C6砂糖</t>
  </si>
  <si>
    <t>0+1菲林斯 0+1伊涅芙 0+1哥伦比娅 C6砂糖</t>
  </si>
  <si>
    <t>月感电反应全队单次伤害（2s/次） 伊涅芙+爱诺（4次）</t>
  </si>
  <si>
    <t>月感电反应全队单次伤害（1.5s/次） 伊涅芙+哥伦比娅（5.3次）</t>
  </si>
  <si>
    <t>角色</t>
  </si>
  <si>
    <t>减伤乘区</t>
  </si>
  <si>
    <t>反权重比</t>
  </si>
  <si>
    <t>INCREASE</t>
  </si>
  <si>
    <t>等级系数</t>
  </si>
  <si>
    <t>反应系数</t>
  </si>
  <si>
    <t>第一伤害</t>
  </si>
  <si>
    <t>第二伤害</t>
  </si>
  <si>
    <t>第三伤害</t>
  </si>
  <si>
    <t>第四伤害</t>
  </si>
  <si>
    <t>单次伤害</t>
  </si>
  <si>
    <t>触发次数</t>
  </si>
  <si>
    <t>总伤</t>
  </si>
  <si>
    <t>月感电反应全队单次伤害（2s/次） 菲林斯+伊涅芙+爱诺（5次）</t>
  </si>
  <si>
    <t>月感电反应全队单次伤害（1.5s/次） 菲林斯+伊涅芙+哥伦比娅（6.7次）</t>
  </si>
  <si>
    <t>伊涅芙·月感电直伤</t>
  </si>
  <si>
    <t>哥伦比娅·月感电直伤</t>
  </si>
  <si>
    <t>额外乘区</t>
  </si>
  <si>
    <t>ATK/HP</t>
  </si>
  <si>
    <t>倍率</t>
  </si>
  <si>
    <t>独立</t>
  </si>
  <si>
    <t>数值增伤</t>
  </si>
  <si>
    <t>增伤区</t>
  </si>
  <si>
    <t>抗性乘区</t>
  </si>
  <si>
    <t>防御乘区</t>
  </si>
  <si>
    <t>生命值</t>
  </si>
  <si>
    <t>菲 机 爱 砂（11/01）</t>
  </si>
  <si>
    <t>菲 机 少 砂（11/01/01）</t>
  </si>
  <si>
    <t>菲 机 少 砂（11/01/21）</t>
  </si>
  <si>
    <t>菲 机 少 砂（11/01/61）</t>
  </si>
  <si>
    <t>1+1菲林斯 0+1伊涅芙 C6爱诺 C6砂糖</t>
  </si>
  <si>
    <t>1+1菲林斯 0+1伊涅芙 0+1哥伦比娅 C6砂糖</t>
  </si>
  <si>
    <t>菲 机 爱 砂（21/01）</t>
  </si>
  <si>
    <t>菲 机 少 砂（21/01/01）</t>
  </si>
  <si>
    <t>菲 机 少 砂（21/01/21）</t>
  </si>
  <si>
    <t>菲 机 少 砂（21/01/61）</t>
  </si>
  <si>
    <t>2+1菲林斯 0+1伊涅芙 C6爱诺 C6砂糖</t>
  </si>
  <si>
    <t>2+1菲林斯 0+1伊涅芙 0+1哥伦比娅 C6砂糖</t>
  </si>
  <si>
    <t>菲 机 爱 砂（61/01）</t>
  </si>
  <si>
    <t>菲 机 少 砂（61/01/01）</t>
  </si>
  <si>
    <t>月乘区*擢升</t>
  </si>
  <si>
    <t>菲 机 少 砂（61/01/21）</t>
  </si>
  <si>
    <t>菲 机 少 砂（61/01/61）</t>
  </si>
  <si>
    <t>6+1菲林斯 0+1伊涅芙 C6爱诺 C6砂糖</t>
  </si>
  <si>
    <t>6+1菲林斯 0+1伊涅芙 0+1哥伦比娅 C6砂糖</t>
  </si>
  <si>
    <t>系数*擢升</t>
  </si>
  <si>
    <t>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</si>
</sst>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_ "/>
    <numFmt numFmtId="179" formatCode="0.0%"/>
  </numFmts>
  <fonts count="32">
    <font>
      <sz val="11"/>
      <color theme="1"/>
      <name val="宋体"/>
      <charset val="134"/>
      <scheme val="minor"/>
    </font>
    <font>
      <sz val="20"/>
      <color theme="1"/>
      <name val="SDK_SC_Web"/>
      <charset val="134"/>
    </font>
    <font>
      <sz val="36"/>
      <color theme="1"/>
      <name val="SDK_SC_Web"/>
      <charset val="134"/>
    </font>
    <font>
      <sz val="22"/>
      <color theme="1"/>
      <name val="SDK_SC_Web"/>
      <charset val="134"/>
    </font>
    <font>
      <sz val="28"/>
      <color rgb="FFFF0000"/>
      <name val="SDK_SC_Web"/>
      <charset val="134"/>
    </font>
    <font>
      <sz val="28"/>
      <color rgb="FF0070C0"/>
      <name val="SDK_SC_Web"/>
      <charset val="134"/>
    </font>
    <font>
      <sz val="24"/>
      <color theme="1"/>
      <name val="SDK_SC_Web"/>
      <charset val="134"/>
    </font>
    <font>
      <sz val="26"/>
      <color rgb="FFFF0000"/>
      <name val="SDK_SC_Web"/>
      <charset val="134"/>
    </font>
    <font>
      <sz val="36"/>
      <color rgb="FFFF0000"/>
      <name val="SDK_SC_Web"/>
      <charset val="134"/>
    </font>
    <font>
      <sz val="36"/>
      <color rgb="FF0070C0"/>
      <name val="SDK_SC_Web"/>
      <charset val="134"/>
    </font>
    <font>
      <sz val="36"/>
      <color theme="5" tint="-0.25"/>
      <name val="SDK_SC_Web"/>
      <charset val="134"/>
    </font>
    <font>
      <sz val="48"/>
      <color theme="5" tint="-0.25"/>
      <name val="SDK_SC_Web"/>
      <charset val="134"/>
    </font>
    <font>
      <sz val="26"/>
      <color theme="1"/>
      <name val="SDK_SC_We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EDCCFF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7D6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10" borderId="7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8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0" fillId="0" borderId="0">
      <alignment vertical="center"/>
    </xf>
    <xf numFmtId="0" fontId="21" fillId="11" borderId="10">
      <alignment vertical="center"/>
    </xf>
    <xf numFmtId="0" fontId="22" fillId="12" borderId="11">
      <alignment vertical="center"/>
    </xf>
    <xf numFmtId="0" fontId="23" fillId="12" borderId="10">
      <alignment vertical="center"/>
    </xf>
    <xf numFmtId="0" fontId="24" fillId="13" borderId="12">
      <alignment vertical="center"/>
    </xf>
    <xf numFmtId="0" fontId="25" fillId="0" borderId="13">
      <alignment vertical="center"/>
    </xf>
    <xf numFmtId="0" fontId="26" fillId="0" borderId="14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9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  <xf numFmtId="0" fontId="30" fillId="33" borderId="0">
      <alignment vertical="center"/>
    </xf>
    <xf numFmtId="0" fontId="31" fillId="34" borderId="0">
      <alignment vertical="center"/>
    </xf>
    <xf numFmtId="0" fontId="31" fillId="35" borderId="0">
      <alignment vertical="center"/>
    </xf>
    <xf numFmtId="0" fontId="30" fillId="36" borderId="0">
      <alignment vertical="center"/>
    </xf>
    <xf numFmtId="0" fontId="30" fillId="37" borderId="0">
      <alignment vertical="center"/>
    </xf>
    <xf numFmtId="0" fontId="31" fillId="38" borderId="0">
      <alignment vertical="center"/>
    </xf>
    <xf numFmtId="0" fontId="31" fillId="39" borderId="0">
      <alignment vertical="center"/>
    </xf>
    <xf numFmtId="0" fontId="30" fillId="4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9" fontId="1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8" fontId="1" fillId="4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176" fontId="1" fillId="8" borderId="1" xfId="0" applyNumberFormat="1" applyFont="1" applyFill="1" applyBorder="1" applyAlignment="1">
      <alignment horizontal="center" vertical="center"/>
    </xf>
    <xf numFmtId="176" fontId="1" fillId="8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3" fillId="9" borderId="1" xfId="0" applyNumberFormat="1" applyFont="1" applyFill="1" applyBorder="1" applyAlignment="1">
      <alignment horizontal="center" vertical="center"/>
    </xf>
    <xf numFmtId="177" fontId="1" fillId="5" borderId="1" xfId="0" applyNumberFormat="1" applyFont="1" applyFill="1" applyBorder="1" applyAlignment="1">
      <alignment horizontal="center" vertical="center"/>
    </xf>
    <xf numFmtId="176" fontId="1" fillId="9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B444"/>
  <sheetViews>
    <sheetView tabSelected="1" zoomScale="10" zoomScaleNormal="10" workbookViewId="0">
      <selection activeCell="CO29" sqref="CO29"/>
    </sheetView>
  </sheetViews>
  <sheetFormatPr defaultColWidth="25.7777777777778" defaultRowHeight="50" customHeight="1"/>
  <cols>
    <col min="1" max="16360" width="25.7777777777778" style="1" customWidth="1"/>
    <col min="16361" max="16384" width="25.7777777777778" style="1"/>
  </cols>
  <sheetData>
    <row r="1" s="1" customFormat="1" customHeight="1" spans="1:80">
      <c r="A1" s="2" t="s">
        <v>0</v>
      </c>
      <c r="B1" s="2"/>
      <c r="C1" s="2"/>
      <c r="D1" s="2"/>
      <c r="E1" s="3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T1" s="2" t="s">
        <v>2</v>
      </c>
      <c r="U1" s="2"/>
      <c r="V1" s="2"/>
      <c r="W1" s="2"/>
      <c r="X1" s="2"/>
      <c r="Y1" s="3" t="s">
        <v>1</v>
      </c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N1" s="2" t="s">
        <v>3</v>
      </c>
      <c r="AO1" s="2"/>
      <c r="AP1" s="2"/>
      <c r="AQ1" s="2"/>
      <c r="AR1" s="2"/>
      <c r="AS1" s="3" t="s">
        <v>1</v>
      </c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I1" s="2" t="s">
        <v>4</v>
      </c>
      <c r="BJ1" s="2"/>
      <c r="BK1" s="2"/>
      <c r="BL1" s="2"/>
      <c r="BM1" s="2"/>
      <c r="BN1" s="3" t="s">
        <v>1</v>
      </c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="1" customFormat="1" customHeight="1" spans="1:80">
      <c r="A2" s="2"/>
      <c r="B2" s="2"/>
      <c r="C2" s="2"/>
      <c r="D2" s="2"/>
      <c r="E2" s="4" t="s">
        <v>5</v>
      </c>
      <c r="F2" s="5"/>
      <c r="G2" s="5"/>
      <c r="H2" s="6"/>
      <c r="I2" s="7" t="s">
        <v>6</v>
      </c>
      <c r="J2" s="7"/>
      <c r="K2" s="7"/>
      <c r="L2" s="7"/>
      <c r="M2" s="8" t="s">
        <v>7</v>
      </c>
      <c r="N2" s="8"/>
      <c r="O2" s="8"/>
      <c r="P2" s="9" t="s">
        <v>8</v>
      </c>
      <c r="Q2" s="10" t="s">
        <v>9</v>
      </c>
      <c r="T2" s="2"/>
      <c r="U2" s="2"/>
      <c r="V2" s="2"/>
      <c r="W2" s="2"/>
      <c r="X2" s="2"/>
      <c r="Y2" s="4" t="s">
        <v>5</v>
      </c>
      <c r="Z2" s="5"/>
      <c r="AA2" s="5"/>
      <c r="AB2" s="6"/>
      <c r="AC2" s="7" t="s">
        <v>6</v>
      </c>
      <c r="AD2" s="7"/>
      <c r="AE2" s="7"/>
      <c r="AF2" s="7"/>
      <c r="AG2" s="8" t="s">
        <v>7</v>
      </c>
      <c r="AH2" s="8"/>
      <c r="AI2" s="8"/>
      <c r="AJ2" s="9" t="s">
        <v>8</v>
      </c>
      <c r="AK2" s="10" t="s">
        <v>9</v>
      </c>
      <c r="AN2" s="2"/>
      <c r="AO2" s="2"/>
      <c r="AP2" s="2"/>
      <c r="AQ2" s="2"/>
      <c r="AR2" s="2"/>
      <c r="AS2" s="4" t="s">
        <v>5</v>
      </c>
      <c r="AT2" s="5"/>
      <c r="AU2" s="5"/>
      <c r="AV2" s="6"/>
      <c r="AW2" s="7" t="s">
        <v>6</v>
      </c>
      <c r="AX2" s="7"/>
      <c r="AY2" s="7"/>
      <c r="AZ2" s="7"/>
      <c r="BA2" s="8" t="s">
        <v>7</v>
      </c>
      <c r="BB2" s="8"/>
      <c r="BC2" s="8"/>
      <c r="BD2" s="9" t="s">
        <v>8</v>
      </c>
      <c r="BE2" s="11" t="s">
        <v>10</v>
      </c>
      <c r="BF2" s="10" t="s">
        <v>9</v>
      </c>
      <c r="BI2" s="2"/>
      <c r="BJ2" s="2"/>
      <c r="BK2" s="2"/>
      <c r="BL2" s="2"/>
      <c r="BM2" s="2"/>
      <c r="BN2" s="4" t="s">
        <v>5</v>
      </c>
      <c r="BO2" s="5"/>
      <c r="BP2" s="5"/>
      <c r="BQ2" s="6"/>
      <c r="BR2" s="7" t="s">
        <v>6</v>
      </c>
      <c r="BS2" s="7"/>
      <c r="BT2" s="7"/>
      <c r="BU2" s="7"/>
      <c r="BV2" s="8" t="s">
        <v>7</v>
      </c>
      <c r="BW2" s="8"/>
      <c r="BX2" s="8"/>
      <c r="BY2" s="9" t="s">
        <v>8</v>
      </c>
      <c r="BZ2" s="11" t="s">
        <v>10</v>
      </c>
      <c r="CA2" s="10" t="s">
        <v>9</v>
      </c>
    </row>
    <row r="3" s="1" customFormat="1" customHeight="1" spans="1:80">
      <c r="A3" s="1" t="s">
        <v>11</v>
      </c>
      <c r="B3" s="1" t="s">
        <v>12</v>
      </c>
      <c r="C3" s="1" t="s">
        <v>13</v>
      </c>
      <c r="D3" s="1" t="s">
        <v>14</v>
      </c>
      <c r="E3" s="12" t="s">
        <v>15</v>
      </c>
      <c r="F3" s="12" t="s">
        <v>16</v>
      </c>
      <c r="G3" s="13" t="s">
        <v>17</v>
      </c>
      <c r="H3" s="14" t="s">
        <v>5</v>
      </c>
      <c r="I3" s="12" t="s">
        <v>18</v>
      </c>
      <c r="J3" s="12" t="s">
        <v>19</v>
      </c>
      <c r="K3" s="12" t="s">
        <v>20</v>
      </c>
      <c r="L3" s="7" t="s">
        <v>21</v>
      </c>
      <c r="M3" s="12" t="s">
        <v>22</v>
      </c>
      <c r="N3" s="12" t="s">
        <v>23</v>
      </c>
      <c r="O3" s="8" t="s">
        <v>24</v>
      </c>
      <c r="P3" s="9" t="s">
        <v>25</v>
      </c>
      <c r="Q3" s="15"/>
      <c r="T3" s="1" t="s">
        <v>11</v>
      </c>
      <c r="U3" s="1" t="s">
        <v>12</v>
      </c>
      <c r="V3" s="1" t="s">
        <v>13</v>
      </c>
      <c r="W3" s="1" t="s">
        <v>26</v>
      </c>
      <c r="X3" s="1" t="s">
        <v>14</v>
      </c>
      <c r="Y3" s="12" t="s">
        <v>15</v>
      </c>
      <c r="Z3" s="12" t="s">
        <v>16</v>
      </c>
      <c r="AA3" s="13" t="s">
        <v>17</v>
      </c>
      <c r="AB3" s="14" t="s">
        <v>5</v>
      </c>
      <c r="AC3" s="12" t="s">
        <v>18</v>
      </c>
      <c r="AD3" s="12" t="s">
        <v>19</v>
      </c>
      <c r="AE3" s="12" t="s">
        <v>20</v>
      </c>
      <c r="AF3" s="7" t="s">
        <v>21</v>
      </c>
      <c r="AG3" s="12" t="s">
        <v>22</v>
      </c>
      <c r="AH3" s="12" t="s">
        <v>23</v>
      </c>
      <c r="AI3" s="8" t="s">
        <v>24</v>
      </c>
      <c r="AJ3" s="9" t="s">
        <v>25</v>
      </c>
      <c r="AK3" s="15"/>
      <c r="AN3" s="1" t="s">
        <v>11</v>
      </c>
      <c r="AO3" s="1" t="s">
        <v>12</v>
      </c>
      <c r="AP3" s="1" t="s">
        <v>13</v>
      </c>
      <c r="AQ3" s="1" t="s">
        <v>26</v>
      </c>
      <c r="AR3" s="1" t="s">
        <v>14</v>
      </c>
      <c r="AS3" s="12" t="s">
        <v>15</v>
      </c>
      <c r="AT3" s="12" t="s">
        <v>16</v>
      </c>
      <c r="AU3" s="13" t="s">
        <v>17</v>
      </c>
      <c r="AV3" s="14" t="s">
        <v>5</v>
      </c>
      <c r="AW3" s="12" t="s">
        <v>18</v>
      </c>
      <c r="AX3" s="12" t="s">
        <v>19</v>
      </c>
      <c r="AY3" s="12" t="s">
        <v>20</v>
      </c>
      <c r="AZ3" s="7" t="s">
        <v>21</v>
      </c>
      <c r="BA3" s="12" t="s">
        <v>22</v>
      </c>
      <c r="BB3" s="12" t="s">
        <v>23</v>
      </c>
      <c r="BC3" s="8" t="s">
        <v>24</v>
      </c>
      <c r="BD3" s="9" t="s">
        <v>25</v>
      </c>
      <c r="BE3" s="16"/>
      <c r="BF3" s="15"/>
      <c r="BI3" s="1" t="s">
        <v>11</v>
      </c>
      <c r="BJ3" s="1" t="s">
        <v>12</v>
      </c>
      <c r="BK3" s="1" t="s">
        <v>13</v>
      </c>
      <c r="BL3" s="1" t="s">
        <v>26</v>
      </c>
      <c r="BM3" s="1" t="s">
        <v>14</v>
      </c>
      <c r="BN3" s="12" t="s">
        <v>15</v>
      </c>
      <c r="BO3" s="12" t="s">
        <v>16</v>
      </c>
      <c r="BP3" s="13" t="s">
        <v>17</v>
      </c>
      <c r="BQ3" s="14" t="s">
        <v>5</v>
      </c>
      <c r="BR3" s="12" t="s">
        <v>18</v>
      </c>
      <c r="BS3" s="12" t="s">
        <v>19</v>
      </c>
      <c r="BT3" s="12" t="s">
        <v>20</v>
      </c>
      <c r="BU3" s="7" t="s">
        <v>21</v>
      </c>
      <c r="BV3" s="12" t="s">
        <v>22</v>
      </c>
      <c r="BW3" s="12" t="s">
        <v>23</v>
      </c>
      <c r="BX3" s="8" t="s">
        <v>24</v>
      </c>
      <c r="BY3" s="9" t="s">
        <v>25</v>
      </c>
      <c r="BZ3" s="16"/>
      <c r="CA3" s="15"/>
    </row>
    <row r="4" s="1" customFormat="1" customHeight="1" spans="1:80">
      <c r="A4" s="17">
        <f>L8</f>
        <v>1138989.19002071</v>
      </c>
      <c r="B4" s="17">
        <f>R17+R26</f>
        <v>499225.361993747</v>
      </c>
      <c r="C4" s="17">
        <f>L40</f>
        <v>569736.887541614</v>
      </c>
      <c r="D4" s="17">
        <v>18</v>
      </c>
      <c r="E4" s="12">
        <v>2704</v>
      </c>
      <c r="F4" s="12">
        <v>1.286</v>
      </c>
      <c r="G4" s="13">
        <v>1.28</v>
      </c>
      <c r="H4" s="14">
        <f t="shared" ref="H4:H7" si="0">E4*F4*G4</f>
        <v>4451.00032</v>
      </c>
      <c r="I4" s="12">
        <v>3</v>
      </c>
      <c r="J4" s="12">
        <v>810</v>
      </c>
      <c r="K4" s="12">
        <v>1.74</v>
      </c>
      <c r="L4" s="18">
        <f t="shared" ref="L4:L7" si="1">1+6*J4/(J4+2000)+K4</f>
        <v>4.46953736654804</v>
      </c>
      <c r="M4" s="12">
        <v>1</v>
      </c>
      <c r="N4" s="12">
        <v>2.38</v>
      </c>
      <c r="O4" s="8">
        <f t="shared" ref="O4:O7" si="2">1+M4*N4</f>
        <v>3.38</v>
      </c>
      <c r="P4" s="9">
        <v>1.15</v>
      </c>
      <c r="Q4" s="19">
        <f t="shared" ref="Q4:Q7" si="3">H4*I4*P4*O4*L4</f>
        <v>231982.910732759</v>
      </c>
      <c r="T4" s="17">
        <f>AF8</f>
        <v>1214716.16250605</v>
      </c>
      <c r="U4" s="17">
        <f>AL17+AL26</f>
        <v>898615.62968233</v>
      </c>
      <c r="V4" s="17">
        <f>AF40</f>
        <v>579350.981954694</v>
      </c>
      <c r="W4" s="17">
        <f>AF48</f>
        <v>511707.73677848</v>
      </c>
      <c r="X4" s="17">
        <v>18</v>
      </c>
      <c r="Y4" s="12">
        <v>2704</v>
      </c>
      <c r="Z4" s="12">
        <v>1.286</v>
      </c>
      <c r="AA4" s="13">
        <v>1.35</v>
      </c>
      <c r="AB4" s="14">
        <f t="shared" ref="AB4:AB7" si="4">Y4*Z4*AA4</f>
        <v>4694.4144</v>
      </c>
      <c r="AC4" s="12">
        <v>3</v>
      </c>
      <c r="AD4" s="12">
        <v>810</v>
      </c>
      <c r="AE4" s="12">
        <v>1.79</v>
      </c>
      <c r="AF4" s="18">
        <f t="shared" ref="AF4:AF7" si="5">1+6*AD4/(AD4+2000)+AE4</f>
        <v>4.51953736654804</v>
      </c>
      <c r="AG4" s="12">
        <v>1</v>
      </c>
      <c r="AH4" s="12">
        <v>2.38</v>
      </c>
      <c r="AI4" s="8">
        <f t="shared" ref="AI4:AI7" si="6">1+AG4*AH4</f>
        <v>3.38</v>
      </c>
      <c r="AJ4" s="9">
        <v>1.15</v>
      </c>
      <c r="AK4" s="19">
        <f t="shared" ref="AK4:AK7" si="7">AB4*AC4*AJ4*AI4*AF4</f>
        <v>247406.554479377</v>
      </c>
      <c r="AN4" s="17">
        <f>AZ8</f>
        <v>1517319.29883922</v>
      </c>
      <c r="AO4" s="17">
        <f>BG17+BG26</f>
        <v>967988.661636333</v>
      </c>
      <c r="AP4" s="17">
        <f>AZ40</f>
        <v>628595.815420843</v>
      </c>
      <c r="AQ4" s="17">
        <f>AZ50</f>
        <v>1054223.71747611</v>
      </c>
      <c r="AR4" s="17">
        <v>18</v>
      </c>
      <c r="AS4" s="12">
        <v>3113</v>
      </c>
      <c r="AT4" s="12">
        <v>1.286</v>
      </c>
      <c r="AU4" s="13">
        <v>1.35</v>
      </c>
      <c r="AV4" s="14">
        <f t="shared" ref="AV4:AV7" si="8">AS4*AT4*AU4</f>
        <v>5404.4793</v>
      </c>
      <c r="AW4" s="12">
        <v>3</v>
      </c>
      <c r="AX4" s="12">
        <v>810</v>
      </c>
      <c r="AY4" s="12">
        <v>1.79</v>
      </c>
      <c r="AZ4" s="18">
        <f t="shared" ref="AZ4:AZ7" si="9">1+6*AX4/(AX4+2000)+AY4</f>
        <v>4.51953736654804</v>
      </c>
      <c r="BA4" s="12">
        <v>1</v>
      </c>
      <c r="BB4" s="12">
        <v>2.38</v>
      </c>
      <c r="BC4" s="8">
        <f t="shared" ref="BC4:BC7" si="10">1+BA4*BB4</f>
        <v>3.38</v>
      </c>
      <c r="BD4" s="9">
        <v>1.15</v>
      </c>
      <c r="BE4" s="20">
        <v>1.085</v>
      </c>
      <c r="BF4" s="19">
        <f t="shared" ref="BF4:BF7" si="11">AV4*AW4*BD4*BC4*AZ4*BE4</f>
        <v>309039.058965353</v>
      </c>
      <c r="BI4" s="17">
        <f>BU8</f>
        <v>2116661.59269598</v>
      </c>
      <c r="BJ4" s="17">
        <f>CB17+CB26</f>
        <v>1350977.08210973</v>
      </c>
      <c r="BK4" s="17">
        <f>BU40</f>
        <v>905707.172023623</v>
      </c>
      <c r="BL4" s="17">
        <f>BU50</f>
        <v>2218173.88041873</v>
      </c>
      <c r="BM4" s="17">
        <v>18</v>
      </c>
      <c r="BN4" s="12">
        <v>3113</v>
      </c>
      <c r="BO4" s="12">
        <v>1.286</v>
      </c>
      <c r="BP4" s="13">
        <v>1.35</v>
      </c>
      <c r="BQ4" s="14">
        <f t="shared" ref="BQ4:BQ7" si="12">BN4*BO4*BP4</f>
        <v>5404.4793</v>
      </c>
      <c r="BR4" s="12">
        <v>3</v>
      </c>
      <c r="BS4" s="12">
        <v>810</v>
      </c>
      <c r="BT4" s="12">
        <v>1.88</v>
      </c>
      <c r="BU4" s="18">
        <f t="shared" ref="BU4:BU7" si="13">1+6*BS4/(BS4+2000)+BT4</f>
        <v>4.60953736654804</v>
      </c>
      <c r="BV4" s="12">
        <v>1</v>
      </c>
      <c r="BW4" s="12">
        <v>3.18</v>
      </c>
      <c r="BX4" s="8">
        <f t="shared" ref="BX4:BX7" si="14">1+BV4*BW4</f>
        <v>4.18</v>
      </c>
      <c r="BY4" s="9">
        <v>1.15</v>
      </c>
      <c r="BZ4" s="21">
        <v>1.2</v>
      </c>
      <c r="CA4" s="19">
        <f t="shared" ref="CA4:CA7" si="15">BQ4*BR4*BY4*BX4*BU4*BZ4</f>
        <v>431109.725721734</v>
      </c>
    </row>
    <row r="5" s="1" customFormat="1" customHeight="1" spans="1:80">
      <c r="A5" s="1" t="s">
        <v>27</v>
      </c>
      <c r="B5" s="1" t="s">
        <v>28</v>
      </c>
      <c r="E5" s="12">
        <v>2704</v>
      </c>
      <c r="F5" s="12">
        <v>1.871</v>
      </c>
      <c r="G5" s="13">
        <v>1.28</v>
      </c>
      <c r="H5" s="14">
        <f t="shared" si="0"/>
        <v>6475.75552</v>
      </c>
      <c r="I5" s="12">
        <v>3</v>
      </c>
      <c r="J5" s="12">
        <v>810</v>
      </c>
      <c r="K5" s="12">
        <v>1.74</v>
      </c>
      <c r="L5" s="18">
        <f t="shared" si="1"/>
        <v>4.46953736654804</v>
      </c>
      <c r="M5" s="12">
        <v>1</v>
      </c>
      <c r="N5" s="12">
        <v>2.38</v>
      </c>
      <c r="O5" s="8">
        <f t="shared" si="2"/>
        <v>3.38</v>
      </c>
      <c r="P5" s="9">
        <v>1.15</v>
      </c>
      <c r="Q5" s="19">
        <f t="shared" si="3"/>
        <v>337511.684277599</v>
      </c>
      <c r="T5" s="1" t="s">
        <v>27</v>
      </c>
      <c r="U5" s="1" t="s">
        <v>28</v>
      </c>
      <c r="V5" s="1" t="s">
        <v>29</v>
      </c>
      <c r="Y5" s="12">
        <v>2704</v>
      </c>
      <c r="Z5" s="12">
        <v>1.871</v>
      </c>
      <c r="AA5" s="13">
        <v>1.35</v>
      </c>
      <c r="AB5" s="14">
        <f t="shared" si="4"/>
        <v>6829.8984</v>
      </c>
      <c r="AC5" s="12">
        <v>3</v>
      </c>
      <c r="AD5" s="12">
        <v>810</v>
      </c>
      <c r="AE5" s="12">
        <v>1.79</v>
      </c>
      <c r="AF5" s="18">
        <f t="shared" si="5"/>
        <v>4.51953736654804</v>
      </c>
      <c r="AG5" s="12">
        <v>1</v>
      </c>
      <c r="AH5" s="12">
        <v>2.38</v>
      </c>
      <c r="AI5" s="8">
        <f t="shared" si="6"/>
        <v>3.38</v>
      </c>
      <c r="AJ5" s="9">
        <v>1.15</v>
      </c>
      <c r="AK5" s="19">
        <f t="shared" si="7"/>
        <v>359951.52677365</v>
      </c>
      <c r="AN5" s="1" t="s">
        <v>27</v>
      </c>
      <c r="AO5" s="1" t="s">
        <v>28</v>
      </c>
      <c r="AP5" s="1" t="s">
        <v>29</v>
      </c>
      <c r="AS5" s="12">
        <v>3113</v>
      </c>
      <c r="AT5" s="12">
        <v>1.871</v>
      </c>
      <c r="AU5" s="13">
        <v>1.35</v>
      </c>
      <c r="AV5" s="14">
        <f t="shared" si="8"/>
        <v>7862.97105</v>
      </c>
      <c r="AW5" s="12">
        <v>3</v>
      </c>
      <c r="AX5" s="12">
        <v>810</v>
      </c>
      <c r="AY5" s="12">
        <v>1.79</v>
      </c>
      <c r="AZ5" s="18">
        <f t="shared" si="9"/>
        <v>4.51953736654804</v>
      </c>
      <c r="BA5" s="12">
        <v>1</v>
      </c>
      <c r="BB5" s="12">
        <v>2.38</v>
      </c>
      <c r="BC5" s="8">
        <f t="shared" si="10"/>
        <v>3.38</v>
      </c>
      <c r="BD5" s="9">
        <v>1.15</v>
      </c>
      <c r="BE5" s="20">
        <v>1.085</v>
      </c>
      <c r="BF5" s="19">
        <f t="shared" si="11"/>
        <v>449620.590454258</v>
      </c>
      <c r="BI5" s="1" t="s">
        <v>27</v>
      </c>
      <c r="BJ5" s="1" t="s">
        <v>28</v>
      </c>
      <c r="BK5" s="1" t="s">
        <v>29</v>
      </c>
      <c r="BN5" s="12">
        <v>3113</v>
      </c>
      <c r="BO5" s="12">
        <v>1.871</v>
      </c>
      <c r="BP5" s="13">
        <v>1.35</v>
      </c>
      <c r="BQ5" s="14">
        <f t="shared" si="12"/>
        <v>7862.97105</v>
      </c>
      <c r="BR5" s="12">
        <v>3</v>
      </c>
      <c r="BS5" s="12">
        <v>810</v>
      </c>
      <c r="BT5" s="12">
        <v>1.88</v>
      </c>
      <c r="BU5" s="18">
        <f t="shared" si="13"/>
        <v>4.60953736654804</v>
      </c>
      <c r="BV5" s="12">
        <v>1</v>
      </c>
      <c r="BW5" s="12">
        <v>3.18</v>
      </c>
      <c r="BX5" s="8">
        <f t="shared" si="14"/>
        <v>4.18</v>
      </c>
      <c r="BY5" s="9">
        <v>1.15</v>
      </c>
      <c r="BZ5" s="21">
        <v>1.2</v>
      </c>
      <c r="CA5" s="19">
        <f t="shared" si="15"/>
        <v>627221.070626255</v>
      </c>
    </row>
    <row r="6" s="1" customFormat="1" customHeight="1" spans="1:80">
      <c r="A6" s="17">
        <f>L60</f>
        <v>104368.74864</v>
      </c>
      <c r="B6" s="17">
        <f>L77</f>
        <v>112283.81581725</v>
      </c>
      <c r="E6" s="12">
        <v>2704</v>
      </c>
      <c r="F6" s="12">
        <v>1.286</v>
      </c>
      <c r="G6" s="13">
        <v>1.28</v>
      </c>
      <c r="H6" s="14">
        <f t="shared" si="0"/>
        <v>4451.00032</v>
      </c>
      <c r="I6" s="12">
        <v>3</v>
      </c>
      <c r="J6" s="12">
        <v>810</v>
      </c>
      <c r="K6" s="12">
        <v>1.74</v>
      </c>
      <c r="L6" s="18">
        <f t="shared" si="1"/>
        <v>4.46953736654804</v>
      </c>
      <c r="M6" s="12">
        <v>1</v>
      </c>
      <c r="N6" s="12">
        <v>2.38</v>
      </c>
      <c r="O6" s="8">
        <f t="shared" si="2"/>
        <v>3.38</v>
      </c>
      <c r="P6" s="9">
        <v>1.15</v>
      </c>
      <c r="Q6" s="19">
        <f t="shared" si="3"/>
        <v>231982.910732759</v>
      </c>
      <c r="T6" s="17">
        <f>AF68</f>
        <v>104368.74864</v>
      </c>
      <c r="U6" s="17">
        <f>AF85</f>
        <v>106956.3330675</v>
      </c>
      <c r="V6" s="1">
        <f>AF101</f>
        <v>102828.79087488</v>
      </c>
      <c r="Y6" s="12">
        <v>2704</v>
      </c>
      <c r="Z6" s="12">
        <v>1.286</v>
      </c>
      <c r="AA6" s="13">
        <v>1.35</v>
      </c>
      <c r="AB6" s="14">
        <f t="shared" si="4"/>
        <v>4694.4144</v>
      </c>
      <c r="AC6" s="12">
        <v>3</v>
      </c>
      <c r="AD6" s="12">
        <v>810</v>
      </c>
      <c r="AE6" s="12">
        <v>1.79</v>
      </c>
      <c r="AF6" s="18">
        <f t="shared" si="5"/>
        <v>4.51953736654804</v>
      </c>
      <c r="AG6" s="12">
        <v>1</v>
      </c>
      <c r="AH6" s="12">
        <v>2.38</v>
      </c>
      <c r="AI6" s="8">
        <f t="shared" si="6"/>
        <v>3.38</v>
      </c>
      <c r="AJ6" s="9">
        <v>1.15</v>
      </c>
      <c r="AK6" s="19">
        <f t="shared" si="7"/>
        <v>247406.554479377</v>
      </c>
      <c r="AN6" s="17">
        <f>AZ70</f>
        <v>120155.29383</v>
      </c>
      <c r="AO6" s="17">
        <f>AZ87</f>
        <v>106956.3330675</v>
      </c>
      <c r="AP6" s="1">
        <f>AZ103</f>
        <v>122678.36744256</v>
      </c>
      <c r="AS6" s="12">
        <v>3113</v>
      </c>
      <c r="AT6" s="12">
        <v>1.286</v>
      </c>
      <c r="AU6" s="13">
        <v>1.35</v>
      </c>
      <c r="AV6" s="14">
        <f t="shared" si="8"/>
        <v>5404.4793</v>
      </c>
      <c r="AW6" s="12">
        <v>3</v>
      </c>
      <c r="AX6" s="12">
        <v>810</v>
      </c>
      <c r="AY6" s="12">
        <v>1.79</v>
      </c>
      <c r="AZ6" s="18">
        <f t="shared" si="9"/>
        <v>4.51953736654804</v>
      </c>
      <c r="BA6" s="12">
        <v>1</v>
      </c>
      <c r="BB6" s="12">
        <v>2.38</v>
      </c>
      <c r="BC6" s="8">
        <f t="shared" si="10"/>
        <v>3.38</v>
      </c>
      <c r="BD6" s="9">
        <v>1.15</v>
      </c>
      <c r="BE6" s="20">
        <v>1.085</v>
      </c>
      <c r="BF6" s="19">
        <f t="shared" si="11"/>
        <v>309039.058965353</v>
      </c>
      <c r="BI6" s="17">
        <f>BU70</f>
        <v>148594.41663</v>
      </c>
      <c r="BJ6" s="17">
        <f>BU87</f>
        <v>135453.0247875</v>
      </c>
      <c r="BK6" s="1">
        <f>BU103</f>
        <v>145162.046655504</v>
      </c>
      <c r="BN6" s="12">
        <v>3113</v>
      </c>
      <c r="BO6" s="12">
        <v>1.286</v>
      </c>
      <c r="BP6" s="13">
        <v>1.35</v>
      </c>
      <c r="BQ6" s="14">
        <f t="shared" si="12"/>
        <v>5404.4793</v>
      </c>
      <c r="BR6" s="12">
        <v>3</v>
      </c>
      <c r="BS6" s="12">
        <v>810</v>
      </c>
      <c r="BT6" s="12">
        <v>1.88</v>
      </c>
      <c r="BU6" s="18">
        <f t="shared" si="13"/>
        <v>4.60953736654804</v>
      </c>
      <c r="BV6" s="12">
        <v>1</v>
      </c>
      <c r="BW6" s="12">
        <v>3.18</v>
      </c>
      <c r="BX6" s="8">
        <f t="shared" si="14"/>
        <v>4.18</v>
      </c>
      <c r="BY6" s="9">
        <v>1.15</v>
      </c>
      <c r="BZ6" s="21">
        <v>1.2</v>
      </c>
      <c r="CA6" s="19">
        <f t="shared" si="15"/>
        <v>431109.725721734</v>
      </c>
    </row>
    <row r="7" s="1" customFormat="1" customHeight="1" spans="1:80">
      <c r="A7" s="22" t="s">
        <v>30</v>
      </c>
      <c r="B7" s="22"/>
      <c r="C7" s="23" t="s">
        <v>31</v>
      </c>
      <c r="D7" s="23"/>
      <c r="E7" s="12">
        <v>2704</v>
      </c>
      <c r="F7" s="12">
        <v>1.871</v>
      </c>
      <c r="G7" s="13">
        <v>1.28</v>
      </c>
      <c r="H7" s="14">
        <f t="shared" si="0"/>
        <v>6475.75552</v>
      </c>
      <c r="I7" s="12">
        <v>3</v>
      </c>
      <c r="J7" s="12">
        <v>810</v>
      </c>
      <c r="K7" s="12">
        <v>1.74</v>
      </c>
      <c r="L7" s="18">
        <f t="shared" si="1"/>
        <v>4.46953736654804</v>
      </c>
      <c r="M7" s="12">
        <v>1</v>
      </c>
      <c r="N7" s="12">
        <v>2.38</v>
      </c>
      <c r="O7" s="8">
        <f t="shared" si="2"/>
        <v>3.38</v>
      </c>
      <c r="P7" s="9">
        <v>1.15</v>
      </c>
      <c r="Q7" s="19">
        <f t="shared" si="3"/>
        <v>337511.684277599</v>
      </c>
      <c r="T7" s="22" t="s">
        <v>30</v>
      </c>
      <c r="U7" s="22"/>
      <c r="V7" s="22"/>
      <c r="W7" s="23" t="s">
        <v>31</v>
      </c>
      <c r="X7" s="23"/>
      <c r="Y7" s="12">
        <v>2704</v>
      </c>
      <c r="Z7" s="12">
        <v>1.871</v>
      </c>
      <c r="AA7" s="13">
        <v>1.35</v>
      </c>
      <c r="AB7" s="14">
        <f t="shared" si="4"/>
        <v>6829.8984</v>
      </c>
      <c r="AC7" s="12">
        <v>3</v>
      </c>
      <c r="AD7" s="12">
        <v>810</v>
      </c>
      <c r="AE7" s="12">
        <v>1.79</v>
      </c>
      <c r="AF7" s="18">
        <f t="shared" si="5"/>
        <v>4.51953736654804</v>
      </c>
      <c r="AG7" s="12">
        <v>1</v>
      </c>
      <c r="AH7" s="12">
        <v>2.38</v>
      </c>
      <c r="AI7" s="8">
        <f t="shared" si="6"/>
        <v>3.38</v>
      </c>
      <c r="AJ7" s="9">
        <v>1.15</v>
      </c>
      <c r="AK7" s="19">
        <f t="shared" si="7"/>
        <v>359951.52677365</v>
      </c>
      <c r="AN7" s="22" t="s">
        <v>30</v>
      </c>
      <c r="AO7" s="22"/>
      <c r="AP7" s="22"/>
      <c r="AQ7" s="23" t="s">
        <v>31</v>
      </c>
      <c r="AR7" s="23"/>
      <c r="AS7" s="12">
        <v>3113</v>
      </c>
      <c r="AT7" s="12">
        <v>1.871</v>
      </c>
      <c r="AU7" s="13">
        <v>1.35</v>
      </c>
      <c r="AV7" s="14">
        <f t="shared" si="8"/>
        <v>7862.97105</v>
      </c>
      <c r="AW7" s="12">
        <v>3</v>
      </c>
      <c r="AX7" s="12">
        <v>810</v>
      </c>
      <c r="AY7" s="12">
        <v>1.79</v>
      </c>
      <c r="AZ7" s="18">
        <f t="shared" si="9"/>
        <v>4.51953736654804</v>
      </c>
      <c r="BA7" s="12">
        <v>1</v>
      </c>
      <c r="BB7" s="12">
        <v>2.38</v>
      </c>
      <c r="BC7" s="8">
        <f t="shared" si="10"/>
        <v>3.38</v>
      </c>
      <c r="BD7" s="9">
        <v>1.15</v>
      </c>
      <c r="BE7" s="20">
        <v>1.085</v>
      </c>
      <c r="BF7" s="19">
        <f t="shared" si="11"/>
        <v>449620.590454258</v>
      </c>
      <c r="BI7" s="22" t="s">
        <v>30</v>
      </c>
      <c r="BJ7" s="22"/>
      <c r="BK7" s="22"/>
      <c r="BL7" s="23" t="s">
        <v>31</v>
      </c>
      <c r="BM7" s="23"/>
      <c r="BN7" s="12">
        <v>3113</v>
      </c>
      <c r="BO7" s="12">
        <v>1.871</v>
      </c>
      <c r="BP7" s="13">
        <v>1.35</v>
      </c>
      <c r="BQ7" s="14">
        <f t="shared" si="12"/>
        <v>7862.97105</v>
      </c>
      <c r="BR7" s="12">
        <v>3</v>
      </c>
      <c r="BS7" s="12">
        <v>810</v>
      </c>
      <c r="BT7" s="12">
        <v>1.88</v>
      </c>
      <c r="BU7" s="18">
        <f t="shared" si="13"/>
        <v>4.60953736654804</v>
      </c>
      <c r="BV7" s="12">
        <v>1</v>
      </c>
      <c r="BW7" s="12">
        <v>3.18</v>
      </c>
      <c r="BX7" s="8">
        <f t="shared" si="14"/>
        <v>4.18</v>
      </c>
      <c r="BY7" s="9">
        <v>1.15</v>
      </c>
      <c r="BZ7" s="21">
        <v>1.2</v>
      </c>
      <c r="CA7" s="19">
        <f t="shared" si="15"/>
        <v>627221.070626255</v>
      </c>
    </row>
    <row r="8" s="1" customFormat="1" customHeight="1" spans="1:80">
      <c r="A8" s="22"/>
      <c r="B8" s="22"/>
      <c r="C8" s="23"/>
      <c r="D8" s="23"/>
      <c r="E8" s="24" t="s">
        <v>32</v>
      </c>
      <c r="F8" s="25"/>
      <c r="G8" s="25"/>
      <c r="H8" s="25"/>
      <c r="I8" s="25"/>
      <c r="J8" s="25"/>
      <c r="K8" s="25"/>
      <c r="L8" s="26">
        <f>SUM(Q4:Q7)</f>
        <v>1138989.19002071</v>
      </c>
      <c r="M8" s="26"/>
      <c r="N8" s="26"/>
      <c r="O8" s="26"/>
      <c r="P8" s="26"/>
      <c r="Q8" s="26"/>
      <c r="T8" s="22"/>
      <c r="U8" s="22"/>
      <c r="V8" s="22"/>
      <c r="W8" s="23"/>
      <c r="X8" s="23"/>
      <c r="Y8" s="24" t="s">
        <v>33</v>
      </c>
      <c r="Z8" s="25"/>
      <c r="AA8" s="25"/>
      <c r="AB8" s="25"/>
      <c r="AC8" s="25"/>
      <c r="AD8" s="25"/>
      <c r="AE8" s="25"/>
      <c r="AF8" s="26">
        <f>SUM(AK4:AK7)</f>
        <v>1214716.16250605</v>
      </c>
      <c r="AG8" s="26"/>
      <c r="AH8" s="26"/>
      <c r="AI8" s="26"/>
      <c r="AJ8" s="26"/>
      <c r="AK8" s="26"/>
      <c r="AN8" s="22"/>
      <c r="AO8" s="22"/>
      <c r="AP8" s="22"/>
      <c r="AQ8" s="23"/>
      <c r="AR8" s="23"/>
      <c r="AS8" s="24" t="s">
        <v>33</v>
      </c>
      <c r="AT8" s="25"/>
      <c r="AU8" s="25"/>
      <c r="AV8" s="25"/>
      <c r="AW8" s="25"/>
      <c r="AX8" s="25"/>
      <c r="AY8" s="25"/>
      <c r="AZ8" s="26">
        <f>SUM(BF4:BF7)</f>
        <v>1517319.29883922</v>
      </c>
      <c r="BA8" s="26"/>
      <c r="BB8" s="26"/>
      <c r="BC8" s="26"/>
      <c r="BD8" s="26"/>
      <c r="BE8" s="26"/>
      <c r="BF8" s="26"/>
      <c r="BI8" s="22"/>
      <c r="BJ8" s="22"/>
      <c r="BK8" s="22"/>
      <c r="BL8" s="23"/>
      <c r="BM8" s="23"/>
      <c r="BN8" s="24"/>
      <c r="BO8" s="25"/>
      <c r="BP8" s="25"/>
      <c r="BQ8" s="25"/>
      <c r="BR8" s="25"/>
      <c r="BS8" s="25"/>
      <c r="BT8" s="25"/>
      <c r="BU8" s="26">
        <f>SUM(CA4:CA7)</f>
        <v>2116661.59269598</v>
      </c>
      <c r="BV8" s="26"/>
      <c r="BW8" s="26"/>
      <c r="BX8" s="26"/>
      <c r="BY8" s="26"/>
      <c r="BZ8" s="26"/>
      <c r="CA8" s="26"/>
    </row>
    <row r="9" s="1" customFormat="1" customHeight="1" spans="1:80">
      <c r="A9" s="27">
        <f>A4+B4+C4+A6+B6</f>
        <v>2424604.00401333</v>
      </c>
      <c r="B9" s="27"/>
      <c r="C9" s="28">
        <f>A9/D4</f>
        <v>134700.222445185</v>
      </c>
      <c r="D9" s="28"/>
      <c r="E9" s="25"/>
      <c r="F9" s="25"/>
      <c r="G9" s="25"/>
      <c r="H9" s="25"/>
      <c r="I9" s="25"/>
      <c r="J9" s="25"/>
      <c r="K9" s="25"/>
      <c r="L9" s="26"/>
      <c r="M9" s="26"/>
      <c r="N9" s="26"/>
      <c r="O9" s="26"/>
      <c r="P9" s="26"/>
      <c r="Q9" s="26"/>
      <c r="T9" s="27">
        <f>T4+U4+V4+W4+T6+U6+V6</f>
        <v>3518544.38350394</v>
      </c>
      <c r="U9" s="27"/>
      <c r="V9" s="27"/>
      <c r="W9" s="28">
        <f>T9/X4</f>
        <v>195474.687972441</v>
      </c>
      <c r="X9" s="28"/>
      <c r="Y9" s="25"/>
      <c r="Z9" s="25"/>
      <c r="AA9" s="25"/>
      <c r="AB9" s="25"/>
      <c r="AC9" s="25"/>
      <c r="AD9" s="25"/>
      <c r="AE9" s="25"/>
      <c r="AF9" s="26"/>
      <c r="AG9" s="26"/>
      <c r="AH9" s="26"/>
      <c r="AI9" s="26"/>
      <c r="AJ9" s="26"/>
      <c r="AK9" s="26"/>
      <c r="AN9" s="27">
        <f>AN4+AO4+AP4+AQ4+AN6+AO6+AP6</f>
        <v>4517917.48771257</v>
      </c>
      <c r="AO9" s="27"/>
      <c r="AP9" s="27"/>
      <c r="AQ9" s="28">
        <f>AN9/AR4</f>
        <v>250995.415984031</v>
      </c>
      <c r="AR9" s="28"/>
      <c r="AS9" s="25"/>
      <c r="AT9" s="25"/>
      <c r="AU9" s="25"/>
      <c r="AV9" s="25"/>
      <c r="AW9" s="25"/>
      <c r="AX9" s="25"/>
      <c r="AY9" s="25"/>
      <c r="AZ9" s="26"/>
      <c r="BA9" s="26"/>
      <c r="BB9" s="26"/>
      <c r="BC9" s="26"/>
      <c r="BD9" s="26"/>
      <c r="BE9" s="26"/>
      <c r="BF9" s="26"/>
      <c r="BI9" s="27">
        <f>BI4+BJ4+BK4+BL4+BI6+BJ6+BK6</f>
        <v>7020729.21532106</v>
      </c>
      <c r="BJ9" s="27"/>
      <c r="BK9" s="27"/>
      <c r="BL9" s="28">
        <f>BI9/BM4</f>
        <v>390040.511962281</v>
      </c>
      <c r="BM9" s="28"/>
      <c r="BN9" s="25"/>
      <c r="BO9" s="25"/>
      <c r="BP9" s="25"/>
      <c r="BQ9" s="25"/>
      <c r="BR9" s="25"/>
      <c r="BS9" s="25"/>
      <c r="BT9" s="25"/>
      <c r="BU9" s="26"/>
      <c r="BV9" s="26"/>
      <c r="BW9" s="26"/>
      <c r="BX9" s="26"/>
      <c r="BY9" s="26"/>
      <c r="BZ9" s="26"/>
      <c r="CA9" s="26"/>
    </row>
    <row r="10" s="1" customFormat="1" customHeight="1" spans="1:80">
      <c r="A10" s="27"/>
      <c r="B10" s="27"/>
      <c r="C10" s="28"/>
      <c r="D10" s="28"/>
      <c r="E10" s="3" t="s">
        <v>34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T10" s="27"/>
      <c r="U10" s="27"/>
      <c r="V10" s="27"/>
      <c r="W10" s="28"/>
      <c r="X10" s="28"/>
      <c r="Y10" s="3" t="s">
        <v>35</v>
      </c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N10" s="27"/>
      <c r="AO10" s="27"/>
      <c r="AP10" s="27"/>
      <c r="AQ10" s="28"/>
      <c r="AR10" s="28"/>
      <c r="AS10" s="3" t="s">
        <v>35</v>
      </c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I10" s="27"/>
      <c r="BJ10" s="27"/>
      <c r="BK10" s="27"/>
      <c r="BL10" s="28"/>
      <c r="BM10" s="28"/>
      <c r="BN10" s="3" t="s">
        <v>35</v>
      </c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</row>
    <row r="11" s="1" customFormat="1" customHeight="1" spans="1:80">
      <c r="E11" s="29" t="s">
        <v>36</v>
      </c>
      <c r="F11" s="14" t="s">
        <v>5</v>
      </c>
      <c r="G11" s="14"/>
      <c r="H11" s="14"/>
      <c r="I11" s="14"/>
      <c r="J11" s="7" t="s">
        <v>21</v>
      </c>
      <c r="K11" s="7"/>
      <c r="L11" s="7"/>
      <c r="M11" s="8" t="s">
        <v>7</v>
      </c>
      <c r="N11" s="8"/>
      <c r="O11" s="8"/>
      <c r="P11" s="9" t="s">
        <v>37</v>
      </c>
      <c r="Q11" s="30" t="s">
        <v>9</v>
      </c>
      <c r="R11" s="12" t="s">
        <v>38</v>
      </c>
      <c r="T11" s="31" t="s">
        <v>39</v>
      </c>
      <c r="U11" s="31"/>
      <c r="V11" s="32">
        <f>T9/A9-1</f>
        <v>0.451183111831815</v>
      </c>
      <c r="W11" s="32"/>
      <c r="X11" s="32"/>
      <c r="Y11" s="29" t="s">
        <v>36</v>
      </c>
      <c r="Z11" s="14" t="s">
        <v>5</v>
      </c>
      <c r="AA11" s="14"/>
      <c r="AB11" s="14"/>
      <c r="AC11" s="14"/>
      <c r="AD11" s="7" t="s">
        <v>21</v>
      </c>
      <c r="AE11" s="7"/>
      <c r="AF11" s="7"/>
      <c r="AG11" s="8" t="s">
        <v>7</v>
      </c>
      <c r="AH11" s="8"/>
      <c r="AI11" s="8"/>
      <c r="AJ11" s="9" t="s">
        <v>37</v>
      </c>
      <c r="AK11" s="30" t="s">
        <v>9</v>
      </c>
      <c r="AL11" s="12" t="s">
        <v>38</v>
      </c>
      <c r="AN11" s="31"/>
      <c r="AO11" s="31"/>
      <c r="AP11" s="32"/>
      <c r="AQ11" s="32"/>
      <c r="AR11" s="32"/>
      <c r="AS11" s="29" t="s">
        <v>36</v>
      </c>
      <c r="AT11" s="14" t="s">
        <v>5</v>
      </c>
      <c r="AU11" s="14"/>
      <c r="AV11" s="14"/>
      <c r="AW11" s="14"/>
      <c r="AX11" s="7" t="s">
        <v>21</v>
      </c>
      <c r="AY11" s="7"/>
      <c r="AZ11" s="7"/>
      <c r="BA11" s="8" t="s">
        <v>7</v>
      </c>
      <c r="BB11" s="8"/>
      <c r="BC11" s="8"/>
      <c r="BD11" s="9" t="s">
        <v>37</v>
      </c>
      <c r="BE11" s="11" t="s">
        <v>10</v>
      </c>
      <c r="BF11" s="30" t="s">
        <v>9</v>
      </c>
      <c r="BG11" s="12" t="s">
        <v>38</v>
      </c>
      <c r="BI11" s="31"/>
      <c r="BJ11" s="31"/>
      <c r="BK11" s="32"/>
      <c r="BL11" s="32"/>
      <c r="BM11" s="32"/>
      <c r="BN11" s="29" t="s">
        <v>36</v>
      </c>
      <c r="BO11" s="14" t="s">
        <v>5</v>
      </c>
      <c r="BP11" s="14"/>
      <c r="BQ11" s="14"/>
      <c r="BR11" s="14"/>
      <c r="BS11" s="7" t="s">
        <v>21</v>
      </c>
      <c r="BT11" s="7"/>
      <c r="BU11" s="7"/>
      <c r="BV11" s="8" t="s">
        <v>7</v>
      </c>
      <c r="BW11" s="8"/>
      <c r="BX11" s="8"/>
      <c r="BY11" s="9" t="s">
        <v>37</v>
      </c>
      <c r="BZ11" s="11" t="s">
        <v>10</v>
      </c>
      <c r="CA11" s="30" t="s">
        <v>9</v>
      </c>
      <c r="CB11" s="12" t="s">
        <v>38</v>
      </c>
    </row>
    <row r="12" s="1" customFormat="1" customHeight="1" spans="1:80">
      <c r="E12" s="33"/>
      <c r="F12" s="12" t="s">
        <v>40</v>
      </c>
      <c r="G12" s="12" t="s">
        <v>41</v>
      </c>
      <c r="H12" s="12" t="s">
        <v>17</v>
      </c>
      <c r="I12" s="14" t="s">
        <v>5</v>
      </c>
      <c r="J12" s="12" t="s">
        <v>19</v>
      </c>
      <c r="K12" s="12" t="s">
        <v>20</v>
      </c>
      <c r="L12" s="7" t="s">
        <v>21</v>
      </c>
      <c r="M12" s="12" t="s">
        <v>22</v>
      </c>
      <c r="N12" s="12" t="s">
        <v>23</v>
      </c>
      <c r="O12" s="8" t="s">
        <v>24</v>
      </c>
      <c r="P12" s="9" t="s">
        <v>25</v>
      </c>
      <c r="Q12" s="30"/>
      <c r="R12" s="12"/>
      <c r="T12" s="31"/>
      <c r="U12" s="31"/>
      <c r="V12" s="32"/>
      <c r="W12" s="32"/>
      <c r="X12" s="32"/>
      <c r="Y12" s="33"/>
      <c r="Z12" s="12" t="s">
        <v>40</v>
      </c>
      <c r="AA12" s="12" t="s">
        <v>41</v>
      </c>
      <c r="AB12" s="12" t="s">
        <v>17</v>
      </c>
      <c r="AC12" s="14" t="s">
        <v>5</v>
      </c>
      <c r="AD12" s="12" t="s">
        <v>19</v>
      </c>
      <c r="AE12" s="12" t="s">
        <v>20</v>
      </c>
      <c r="AF12" s="7" t="s">
        <v>21</v>
      </c>
      <c r="AG12" s="12" t="s">
        <v>22</v>
      </c>
      <c r="AH12" s="12" t="s">
        <v>23</v>
      </c>
      <c r="AI12" s="8" t="s">
        <v>24</v>
      </c>
      <c r="AJ12" s="9" t="s">
        <v>25</v>
      </c>
      <c r="AK12" s="30"/>
      <c r="AL12" s="12"/>
      <c r="AN12" s="31"/>
      <c r="AO12" s="31"/>
      <c r="AP12" s="32"/>
      <c r="AQ12" s="32"/>
      <c r="AR12" s="32"/>
      <c r="AS12" s="33"/>
      <c r="AT12" s="12" t="s">
        <v>40</v>
      </c>
      <c r="AU12" s="12" t="s">
        <v>41</v>
      </c>
      <c r="AV12" s="12" t="s">
        <v>17</v>
      </c>
      <c r="AW12" s="14" t="s">
        <v>5</v>
      </c>
      <c r="AX12" s="12" t="s">
        <v>19</v>
      </c>
      <c r="AY12" s="12" t="s">
        <v>20</v>
      </c>
      <c r="AZ12" s="7" t="s">
        <v>21</v>
      </c>
      <c r="BA12" s="12" t="s">
        <v>22</v>
      </c>
      <c r="BB12" s="12" t="s">
        <v>23</v>
      </c>
      <c r="BC12" s="8" t="s">
        <v>24</v>
      </c>
      <c r="BD12" s="9" t="s">
        <v>25</v>
      </c>
      <c r="BE12" s="16"/>
      <c r="BF12" s="30"/>
      <c r="BG12" s="12"/>
      <c r="BI12" s="31"/>
      <c r="BJ12" s="31"/>
      <c r="BK12" s="32"/>
      <c r="BL12" s="32"/>
      <c r="BM12" s="32"/>
      <c r="BN12" s="33"/>
      <c r="BO12" s="12" t="s">
        <v>40</v>
      </c>
      <c r="BP12" s="12" t="s">
        <v>41</v>
      </c>
      <c r="BQ12" s="12" t="s">
        <v>17</v>
      </c>
      <c r="BR12" s="14" t="s">
        <v>5</v>
      </c>
      <c r="BS12" s="12" t="s">
        <v>19</v>
      </c>
      <c r="BT12" s="12" t="s">
        <v>20</v>
      </c>
      <c r="BU12" s="7" t="s">
        <v>21</v>
      </c>
      <c r="BV12" s="12" t="s">
        <v>22</v>
      </c>
      <c r="BW12" s="12" t="s">
        <v>23</v>
      </c>
      <c r="BX12" s="8" t="s">
        <v>24</v>
      </c>
      <c r="BY12" s="9" t="s">
        <v>25</v>
      </c>
      <c r="BZ12" s="16"/>
      <c r="CA12" s="30"/>
      <c r="CB12" s="12"/>
    </row>
    <row r="13" s="1" customFormat="1" customHeight="1" spans="1:80">
      <c r="E13" s="12">
        <f>_xlfn.RANK.EQ(Q13,Q13:Q16,0)</f>
        <v>3</v>
      </c>
      <c r="F13" s="12">
        <v>0</v>
      </c>
      <c r="G13" s="12">
        <v>1.8</v>
      </c>
      <c r="H13" s="13">
        <v>1.28</v>
      </c>
      <c r="I13" s="14">
        <f t="shared" ref="I13:I16" si="16">F13*G13*H13</f>
        <v>0</v>
      </c>
      <c r="J13" s="12">
        <v>810</v>
      </c>
      <c r="K13" s="12">
        <v>1.74</v>
      </c>
      <c r="L13" s="34">
        <f t="shared" ref="L13:L16" si="17">1+6*J13/(J13+2000)+K13</f>
        <v>4.46953736654804</v>
      </c>
      <c r="M13" s="12">
        <v>1</v>
      </c>
      <c r="N13" s="12">
        <v>2.38</v>
      </c>
      <c r="O13" s="8">
        <f t="shared" ref="O13:O16" si="18">1+M13*N13</f>
        <v>3.38</v>
      </c>
      <c r="P13" s="9">
        <v>0.9</v>
      </c>
      <c r="Q13" s="19">
        <f t="shared" ref="Q13:Q16" si="19">I13*L13*P13*O13</f>
        <v>0</v>
      </c>
      <c r="R13" s="12">
        <f t="shared" ref="R13:R16" si="20">IF(E13=1,1,(IF(E13=2,2,12)))</f>
        <v>12</v>
      </c>
      <c r="T13" s="31"/>
      <c r="U13" s="31"/>
      <c r="V13" s="32"/>
      <c r="W13" s="32"/>
      <c r="X13" s="32"/>
      <c r="Y13" s="12">
        <f>_xlfn.RANK.EQ(AK13,AK13:AK16,0)</f>
        <v>3</v>
      </c>
      <c r="Z13" s="12">
        <v>0</v>
      </c>
      <c r="AA13" s="12">
        <v>1.8</v>
      </c>
      <c r="AB13" s="13">
        <v>1.35</v>
      </c>
      <c r="AC13" s="14">
        <f t="shared" ref="AC13:AC16" si="21">Z13*AA13*AB13</f>
        <v>0</v>
      </c>
      <c r="AD13" s="12">
        <v>810</v>
      </c>
      <c r="AE13" s="12">
        <v>0</v>
      </c>
      <c r="AF13" s="34">
        <f t="shared" ref="AF13:AF16" si="22">1+6*AD13/(AD13+2000)+AE13</f>
        <v>2.72953736654804</v>
      </c>
      <c r="AG13" s="12">
        <v>1</v>
      </c>
      <c r="AH13" s="12">
        <v>2.38</v>
      </c>
      <c r="AI13" s="8">
        <f t="shared" ref="AI13:AI16" si="23">1+AG13*AH13</f>
        <v>3.38</v>
      </c>
      <c r="AJ13" s="9">
        <v>0.9</v>
      </c>
      <c r="AK13" s="19">
        <f t="shared" ref="AK13:AK16" si="24">AC13*AF13*AJ13*AI13</f>
        <v>0</v>
      </c>
      <c r="AL13" s="12">
        <f t="shared" ref="AL13:AL16" si="25">IF(Y13=1,1,(IF(Y13=2,2,12)))</f>
        <v>12</v>
      </c>
      <c r="AN13" s="31"/>
      <c r="AO13" s="31"/>
      <c r="AP13" s="32"/>
      <c r="AQ13" s="32"/>
      <c r="AR13" s="32"/>
      <c r="AS13" s="12">
        <f>_xlfn.RANK.EQ(BF13,BF13:BF16,0)</f>
        <v>3</v>
      </c>
      <c r="AT13" s="12">
        <v>0</v>
      </c>
      <c r="AU13" s="12">
        <v>1.8</v>
      </c>
      <c r="AV13" s="13">
        <v>1.35</v>
      </c>
      <c r="AW13" s="14">
        <f t="shared" ref="AW13:AW16" si="26">AT13*AU13*AV13</f>
        <v>0</v>
      </c>
      <c r="AX13" s="12">
        <v>810</v>
      </c>
      <c r="AY13" s="12">
        <v>0</v>
      </c>
      <c r="AZ13" s="34">
        <f t="shared" ref="AZ13:AZ16" si="27">1+6*AX13/(AX13+2000)+AY13</f>
        <v>2.72953736654804</v>
      </c>
      <c r="BA13" s="12">
        <v>1</v>
      </c>
      <c r="BB13" s="12">
        <v>2.38</v>
      </c>
      <c r="BC13" s="8">
        <f t="shared" ref="BC13:BC16" si="28">1+BA13*BB13</f>
        <v>3.38</v>
      </c>
      <c r="BD13" s="9">
        <v>0.9</v>
      </c>
      <c r="BE13" s="20">
        <v>1.085</v>
      </c>
      <c r="BF13" s="19">
        <f t="shared" ref="BF13:BF16" si="29">AW13*AZ13*BD13*BC13*BE13</f>
        <v>0</v>
      </c>
      <c r="BG13" s="12">
        <f t="shared" ref="BG13:BG16" si="30">IF(AS13=1,1,(IF(AS13=2,2,12)))</f>
        <v>12</v>
      </c>
      <c r="BI13" s="31"/>
      <c r="BJ13" s="31"/>
      <c r="BK13" s="32"/>
      <c r="BL13" s="32"/>
      <c r="BM13" s="32"/>
      <c r="BN13" s="12">
        <f>_xlfn.RANK.EQ(CA13,CA13:CA16,0)</f>
        <v>3</v>
      </c>
      <c r="BO13" s="12">
        <v>0</v>
      </c>
      <c r="BP13" s="12">
        <v>1.8</v>
      </c>
      <c r="BQ13" s="13">
        <v>1.35</v>
      </c>
      <c r="BR13" s="14">
        <f t="shared" ref="BR13:BR16" si="31">BO13*BP13*BQ13</f>
        <v>0</v>
      </c>
      <c r="BS13" s="12">
        <v>810</v>
      </c>
      <c r="BT13" s="12">
        <v>0</v>
      </c>
      <c r="BU13" s="34">
        <f t="shared" ref="BU13:BU16" si="32">1+6*BS13/(BS13+2000)+BT13</f>
        <v>2.72953736654804</v>
      </c>
      <c r="BV13" s="12">
        <v>1</v>
      </c>
      <c r="BW13" s="12">
        <v>3.18</v>
      </c>
      <c r="BX13" s="8">
        <f t="shared" ref="BX13:BX16" si="33">1+BV13*BW13</f>
        <v>4.18</v>
      </c>
      <c r="BY13" s="9">
        <v>0.9</v>
      </c>
      <c r="BZ13" s="21">
        <v>1.2</v>
      </c>
      <c r="CA13" s="19">
        <f t="shared" ref="CA13:CA16" si="34">BR13*BU13*BY13*BX13*BZ13</f>
        <v>0</v>
      </c>
      <c r="CB13" s="12">
        <f t="shared" ref="CB13:CB16" si="35">IF(BN13=1,1,(IF(BN13=2,2,12)))</f>
        <v>12</v>
      </c>
    </row>
    <row r="14" s="1" customFormat="1" customHeight="1" spans="1:80">
      <c r="E14" s="12">
        <f>_xlfn.RANK.EQ(Q14,Q13:Q16,0)</f>
        <v>1</v>
      </c>
      <c r="F14" s="12">
        <v>1446.85</v>
      </c>
      <c r="G14" s="12">
        <v>1.8</v>
      </c>
      <c r="H14" s="13">
        <v>1.28</v>
      </c>
      <c r="I14" s="14">
        <f t="shared" si="16"/>
        <v>3333.5424</v>
      </c>
      <c r="J14" s="12">
        <v>420</v>
      </c>
      <c r="K14" s="12">
        <v>0.83</v>
      </c>
      <c r="L14" s="34">
        <f t="shared" si="17"/>
        <v>2.87132231404959</v>
      </c>
      <c r="M14" s="12">
        <v>0.95</v>
      </c>
      <c r="N14" s="12">
        <v>1.95</v>
      </c>
      <c r="O14" s="8">
        <f t="shared" si="18"/>
        <v>2.8525</v>
      </c>
      <c r="P14" s="9">
        <v>0.9</v>
      </c>
      <c r="Q14" s="19">
        <f t="shared" si="19"/>
        <v>24572.8818169682</v>
      </c>
      <c r="R14" s="12">
        <f t="shared" si="20"/>
        <v>1</v>
      </c>
      <c r="Y14" s="12">
        <f>_xlfn.RANK.EQ(AK14,AK13:AK16,0)</f>
        <v>2</v>
      </c>
      <c r="Z14" s="12">
        <v>1446.85</v>
      </c>
      <c r="AA14" s="12">
        <v>1.8</v>
      </c>
      <c r="AB14" s="13">
        <v>1.35</v>
      </c>
      <c r="AC14" s="14">
        <f t="shared" si="21"/>
        <v>3515.8455</v>
      </c>
      <c r="AD14" s="12">
        <v>240</v>
      </c>
      <c r="AE14" s="12">
        <v>1.23</v>
      </c>
      <c r="AF14" s="34">
        <f t="shared" si="22"/>
        <v>2.87285714285714</v>
      </c>
      <c r="AG14" s="12">
        <v>0.95</v>
      </c>
      <c r="AH14" s="12">
        <v>1.95</v>
      </c>
      <c r="AI14" s="8">
        <f t="shared" si="23"/>
        <v>2.8525</v>
      </c>
      <c r="AJ14" s="9">
        <v>0.9</v>
      </c>
      <c r="AK14" s="19">
        <f t="shared" si="24"/>
        <v>25930.5647395838</v>
      </c>
      <c r="AL14" s="12">
        <f t="shared" si="25"/>
        <v>2</v>
      </c>
      <c r="AS14" s="12">
        <f>_xlfn.RANK.EQ(BF14,BF13:BF16,0)</f>
        <v>2</v>
      </c>
      <c r="AT14" s="12">
        <v>1446.85</v>
      </c>
      <c r="AU14" s="12">
        <v>1.8</v>
      </c>
      <c r="AV14" s="13">
        <v>1.35</v>
      </c>
      <c r="AW14" s="14">
        <f t="shared" si="26"/>
        <v>3515.8455</v>
      </c>
      <c r="AX14" s="12">
        <v>240</v>
      </c>
      <c r="AY14" s="12">
        <v>1.23</v>
      </c>
      <c r="AZ14" s="34">
        <f t="shared" si="27"/>
        <v>2.87285714285714</v>
      </c>
      <c r="BA14" s="12">
        <v>0.95</v>
      </c>
      <c r="BB14" s="12">
        <v>1.95</v>
      </c>
      <c r="BC14" s="8">
        <f t="shared" si="28"/>
        <v>2.8525</v>
      </c>
      <c r="BD14" s="9">
        <v>0.9</v>
      </c>
      <c r="BE14" s="20">
        <v>1.085</v>
      </c>
      <c r="BF14" s="19">
        <f t="shared" si="29"/>
        <v>28134.6627424484</v>
      </c>
      <c r="BG14" s="12">
        <f t="shared" si="30"/>
        <v>2</v>
      </c>
      <c r="BN14" s="12">
        <f>_xlfn.RANK.EQ(CA14,CA13:CA16,0)</f>
        <v>2</v>
      </c>
      <c r="BO14" s="12">
        <v>1446.85</v>
      </c>
      <c r="BP14" s="12">
        <v>1.8</v>
      </c>
      <c r="BQ14" s="13">
        <v>1.35</v>
      </c>
      <c r="BR14" s="14">
        <f t="shared" si="31"/>
        <v>3515.8455</v>
      </c>
      <c r="BS14" s="12">
        <v>240</v>
      </c>
      <c r="BT14" s="12">
        <v>1.32</v>
      </c>
      <c r="BU14" s="34">
        <f t="shared" si="32"/>
        <v>2.96285714285714</v>
      </c>
      <c r="BV14" s="12">
        <v>0.95</v>
      </c>
      <c r="BW14" s="12">
        <v>2.75</v>
      </c>
      <c r="BX14" s="8">
        <f t="shared" si="33"/>
        <v>3.6125</v>
      </c>
      <c r="BY14" s="9">
        <v>0.9</v>
      </c>
      <c r="BZ14" s="21">
        <v>1.2</v>
      </c>
      <c r="CA14" s="19">
        <f t="shared" si="34"/>
        <v>40641.7224380721</v>
      </c>
      <c r="CB14" s="12">
        <f t="shared" si="35"/>
        <v>2</v>
      </c>
    </row>
    <row r="15" s="1" customFormat="1" customHeight="1" spans="1:80">
      <c r="E15" s="12">
        <f>_xlfn.RANK.EQ(Q15,Q13:Q16,0)</f>
        <v>2</v>
      </c>
      <c r="F15" s="12">
        <v>1446.85</v>
      </c>
      <c r="G15" s="12">
        <v>1.8</v>
      </c>
      <c r="H15" s="13">
        <v>1.28</v>
      </c>
      <c r="I15" s="14">
        <f t="shared" si="16"/>
        <v>3333.5424</v>
      </c>
      <c r="J15" s="12">
        <v>150</v>
      </c>
      <c r="K15" s="12">
        <v>0.83</v>
      </c>
      <c r="L15" s="34">
        <f t="shared" si="17"/>
        <v>2.24860465116279</v>
      </c>
      <c r="M15" s="12">
        <v>0.2</v>
      </c>
      <c r="N15" s="12">
        <v>0.6</v>
      </c>
      <c r="O15" s="8">
        <f t="shared" si="18"/>
        <v>1.12</v>
      </c>
      <c r="P15" s="9">
        <v>0.9</v>
      </c>
      <c r="Q15" s="19">
        <f t="shared" si="19"/>
        <v>7555.78549705228</v>
      </c>
      <c r="R15" s="12">
        <f t="shared" si="20"/>
        <v>2</v>
      </c>
      <c r="Y15" s="12">
        <f>_xlfn.RANK.EQ(AK15,AK13:AK16,0)</f>
        <v>1</v>
      </c>
      <c r="Z15" s="12">
        <v>1446.85</v>
      </c>
      <c r="AA15" s="12">
        <v>1.8</v>
      </c>
      <c r="AB15" s="13">
        <v>1.35</v>
      </c>
      <c r="AC15" s="14">
        <f t="shared" si="21"/>
        <v>3515.8455</v>
      </c>
      <c r="AD15" s="12">
        <v>200</v>
      </c>
      <c r="AE15" s="12">
        <v>1.83</v>
      </c>
      <c r="AF15" s="34">
        <f t="shared" si="22"/>
        <v>3.37545454545455</v>
      </c>
      <c r="AG15" s="12">
        <v>0.98</v>
      </c>
      <c r="AH15" s="12">
        <v>2.64</v>
      </c>
      <c r="AI15" s="8">
        <f t="shared" si="23"/>
        <v>3.5872</v>
      </c>
      <c r="AJ15" s="9">
        <v>0.9</v>
      </c>
      <c r="AK15" s="19">
        <f t="shared" si="24"/>
        <v>38314.233940769</v>
      </c>
      <c r="AL15" s="12">
        <f t="shared" si="25"/>
        <v>1</v>
      </c>
      <c r="AS15" s="12">
        <f>_xlfn.RANK.EQ(BF15,BF13:BF16,0)</f>
        <v>1</v>
      </c>
      <c r="AT15" s="12">
        <v>1446.85</v>
      </c>
      <c r="AU15" s="12">
        <v>1.8</v>
      </c>
      <c r="AV15" s="13">
        <v>1.35</v>
      </c>
      <c r="AW15" s="14">
        <f t="shared" si="26"/>
        <v>3515.8455</v>
      </c>
      <c r="AX15" s="12">
        <v>200</v>
      </c>
      <c r="AY15" s="12">
        <v>1.83</v>
      </c>
      <c r="AZ15" s="34">
        <f t="shared" si="27"/>
        <v>3.37545454545455</v>
      </c>
      <c r="BA15" s="12">
        <v>0.98</v>
      </c>
      <c r="BB15" s="12">
        <v>2.58</v>
      </c>
      <c r="BC15" s="8">
        <f t="shared" si="28"/>
        <v>3.5284</v>
      </c>
      <c r="BD15" s="9">
        <v>0.9</v>
      </c>
      <c r="BE15" s="20">
        <v>1.085</v>
      </c>
      <c r="BF15" s="19">
        <f t="shared" si="29"/>
        <v>40889.5289347461</v>
      </c>
      <c r="BG15" s="12">
        <f t="shared" si="30"/>
        <v>1</v>
      </c>
      <c r="BN15" s="12">
        <f>_xlfn.RANK.EQ(CA15,CA13:CA16,0)</f>
        <v>1</v>
      </c>
      <c r="BO15" s="12">
        <v>1446.85</v>
      </c>
      <c r="BP15" s="12">
        <v>1.8</v>
      </c>
      <c r="BQ15" s="13">
        <v>1.35</v>
      </c>
      <c r="BR15" s="14">
        <f t="shared" si="31"/>
        <v>3515.8455</v>
      </c>
      <c r="BS15" s="12">
        <v>200</v>
      </c>
      <c r="BT15" s="12">
        <v>1.92</v>
      </c>
      <c r="BU15" s="34">
        <f t="shared" si="32"/>
        <v>3.46545454545455</v>
      </c>
      <c r="BV15" s="12">
        <v>0.98</v>
      </c>
      <c r="BW15" s="12">
        <v>3.38</v>
      </c>
      <c r="BX15" s="8">
        <f t="shared" si="33"/>
        <v>4.3124</v>
      </c>
      <c r="BY15" s="9">
        <v>0.9</v>
      </c>
      <c r="BZ15" s="21">
        <v>1.2</v>
      </c>
      <c r="CA15" s="19">
        <f t="shared" si="34"/>
        <v>56745.6770247419</v>
      </c>
      <c r="CB15" s="12">
        <f t="shared" si="35"/>
        <v>1</v>
      </c>
    </row>
    <row r="16" s="1" customFormat="1" customHeight="1" spans="1:80">
      <c r="E16" s="12">
        <f>_xlfn.RANK.EQ(Q16,Q13:Q16,0)</f>
        <v>3</v>
      </c>
      <c r="F16" s="12">
        <v>0</v>
      </c>
      <c r="G16" s="12">
        <v>1.8</v>
      </c>
      <c r="H16" s="13">
        <v>1.28</v>
      </c>
      <c r="I16" s="14">
        <f t="shared" si="16"/>
        <v>0</v>
      </c>
      <c r="J16" s="12">
        <v>0</v>
      </c>
      <c r="K16" s="12">
        <v>0.2</v>
      </c>
      <c r="L16" s="34">
        <f t="shared" si="17"/>
        <v>1.2</v>
      </c>
      <c r="M16" s="29">
        <v>0.7</v>
      </c>
      <c r="N16" s="29">
        <v>1.5</v>
      </c>
      <c r="O16" s="8">
        <f t="shared" si="18"/>
        <v>2.05</v>
      </c>
      <c r="P16" s="9">
        <v>0.9</v>
      </c>
      <c r="Q16" s="19">
        <f t="shared" si="19"/>
        <v>0</v>
      </c>
      <c r="R16" s="29">
        <f t="shared" si="20"/>
        <v>12</v>
      </c>
      <c r="Y16" s="12">
        <f>_xlfn.RANK.EQ(AK16,AK13:AK16,0)</f>
        <v>3</v>
      </c>
      <c r="Z16" s="12">
        <v>0</v>
      </c>
      <c r="AA16" s="12">
        <v>1.8</v>
      </c>
      <c r="AB16" s="13">
        <v>1.35</v>
      </c>
      <c r="AC16" s="14">
        <f t="shared" si="21"/>
        <v>0</v>
      </c>
      <c r="AD16" s="12">
        <v>0</v>
      </c>
      <c r="AE16" s="12">
        <v>0.2</v>
      </c>
      <c r="AF16" s="34">
        <f t="shared" si="22"/>
        <v>1.2</v>
      </c>
      <c r="AG16" s="29">
        <v>0.7</v>
      </c>
      <c r="AH16" s="29">
        <v>1.5</v>
      </c>
      <c r="AI16" s="8">
        <f t="shared" si="23"/>
        <v>2.05</v>
      </c>
      <c r="AJ16" s="9">
        <v>0.9</v>
      </c>
      <c r="AK16" s="19">
        <f t="shared" si="24"/>
        <v>0</v>
      </c>
      <c r="AL16" s="29">
        <f t="shared" si="25"/>
        <v>12</v>
      </c>
      <c r="AS16" s="12">
        <f>_xlfn.RANK.EQ(BF16,BF13:BF16,0)</f>
        <v>3</v>
      </c>
      <c r="AT16" s="12">
        <v>0</v>
      </c>
      <c r="AU16" s="12">
        <v>1.8</v>
      </c>
      <c r="AV16" s="13">
        <v>1.35</v>
      </c>
      <c r="AW16" s="14">
        <f t="shared" si="26"/>
        <v>0</v>
      </c>
      <c r="AX16" s="12">
        <v>0</v>
      </c>
      <c r="AY16" s="12">
        <v>0.2</v>
      </c>
      <c r="AZ16" s="34">
        <f t="shared" si="27"/>
        <v>1.2</v>
      </c>
      <c r="BA16" s="29">
        <v>0.7</v>
      </c>
      <c r="BB16" s="29">
        <v>1.5</v>
      </c>
      <c r="BC16" s="8">
        <f t="shared" si="28"/>
        <v>2.05</v>
      </c>
      <c r="BD16" s="9">
        <v>0.9</v>
      </c>
      <c r="BE16" s="20">
        <v>1.085</v>
      </c>
      <c r="BF16" s="19">
        <f t="shared" si="29"/>
        <v>0</v>
      </c>
      <c r="BG16" s="29">
        <f t="shared" si="30"/>
        <v>12</v>
      </c>
      <c r="BN16" s="12">
        <f>_xlfn.RANK.EQ(CA16,CA13:CA16,0)</f>
        <v>3</v>
      </c>
      <c r="BO16" s="12">
        <v>0</v>
      </c>
      <c r="BP16" s="12">
        <v>1.8</v>
      </c>
      <c r="BQ16" s="13">
        <v>1.35</v>
      </c>
      <c r="BR16" s="14">
        <f t="shared" si="31"/>
        <v>0</v>
      </c>
      <c r="BS16" s="12">
        <v>0</v>
      </c>
      <c r="BT16" s="12">
        <v>0.6</v>
      </c>
      <c r="BU16" s="34">
        <f t="shared" si="32"/>
        <v>1.6</v>
      </c>
      <c r="BV16" s="29">
        <v>0.7</v>
      </c>
      <c r="BW16" s="29">
        <v>1.5</v>
      </c>
      <c r="BX16" s="8">
        <f t="shared" si="33"/>
        <v>2.05</v>
      </c>
      <c r="BY16" s="9">
        <v>0.9</v>
      </c>
      <c r="BZ16" s="21">
        <v>1.2</v>
      </c>
      <c r="CA16" s="19">
        <f t="shared" si="34"/>
        <v>0</v>
      </c>
      <c r="CB16" s="29">
        <f t="shared" si="35"/>
        <v>12</v>
      </c>
    </row>
    <row r="17" s="1" customFormat="1" customHeight="1" spans="5:80">
      <c r="E17" s="35" t="s">
        <v>42</v>
      </c>
      <c r="F17" s="36">
        <f>LARGE(Q13:Q16,1)/1</f>
        <v>24572.8818169682</v>
      </c>
      <c r="G17" s="35" t="s">
        <v>43</v>
      </c>
      <c r="H17" s="36">
        <f>LARGE(Q13:Q16,2)/2</f>
        <v>3777.89274852614</v>
      </c>
      <c r="I17" s="35" t="s">
        <v>44</v>
      </c>
      <c r="J17" s="36">
        <f>LARGE(Q13:Q16,3)/12</f>
        <v>0</v>
      </c>
      <c r="K17" s="35" t="s">
        <v>45</v>
      </c>
      <c r="L17" s="37">
        <f>LARGE(Q13:Q16,4)/12</f>
        <v>0</v>
      </c>
      <c r="M17" s="38" t="s">
        <v>46</v>
      </c>
      <c r="N17" s="39">
        <f>F17+H17+J17+L17</f>
        <v>28350.7745654943</v>
      </c>
      <c r="O17" s="38" t="s">
        <v>47</v>
      </c>
      <c r="P17" s="38">
        <v>4</v>
      </c>
      <c r="Q17" s="38" t="s">
        <v>48</v>
      </c>
      <c r="R17" s="39">
        <f>N17*P17</f>
        <v>113403.098261977</v>
      </c>
      <c r="Y17" s="35" t="s">
        <v>42</v>
      </c>
      <c r="Z17" s="36">
        <f>LARGE(AK13:AK16,1)/1</f>
        <v>38314.233940769</v>
      </c>
      <c r="AA17" s="35" t="s">
        <v>43</v>
      </c>
      <c r="AB17" s="36">
        <f>LARGE(AK13:AK16,2)/2</f>
        <v>12965.2823697919</v>
      </c>
      <c r="AC17" s="35" t="s">
        <v>44</v>
      </c>
      <c r="AD17" s="36">
        <f>LARGE(AK13:AK16,3)/12</f>
        <v>0</v>
      </c>
      <c r="AE17" s="35" t="s">
        <v>45</v>
      </c>
      <c r="AF17" s="37">
        <f>LARGE(AK13:AK16,4)/12</f>
        <v>0</v>
      </c>
      <c r="AG17" s="38" t="s">
        <v>46</v>
      </c>
      <c r="AH17" s="39">
        <f>Z17+AB17+AD17+AF17</f>
        <v>51279.5163105609</v>
      </c>
      <c r="AI17" s="38" t="s">
        <v>47</v>
      </c>
      <c r="AJ17" s="38">
        <v>5.3</v>
      </c>
      <c r="AK17" s="38" t="s">
        <v>48</v>
      </c>
      <c r="AL17" s="39">
        <f>AH17*AJ17</f>
        <v>271781.436445973</v>
      </c>
      <c r="AS17" s="35" t="s">
        <v>42</v>
      </c>
      <c r="AT17" s="36">
        <f>LARGE(BF13:BF16,1)/1</f>
        <v>40889.5289347461</v>
      </c>
      <c r="AU17" s="35" t="s">
        <v>43</v>
      </c>
      <c r="AV17" s="36">
        <f>LARGE(BF13:BF16,2)/2</f>
        <v>14067.3313712242</v>
      </c>
      <c r="AW17" s="35" t="s">
        <v>44</v>
      </c>
      <c r="AX17" s="36">
        <f>LARGE(BF13:BF16,3)/12</f>
        <v>0</v>
      </c>
      <c r="AY17" s="35" t="s">
        <v>45</v>
      </c>
      <c r="AZ17" s="37">
        <f>LARGE(BF13:BF16,4)/12</f>
        <v>0</v>
      </c>
      <c r="BA17" s="38" t="s">
        <v>46</v>
      </c>
      <c r="BB17" s="39">
        <f>AT17+AV17+AX17+AZ17</f>
        <v>54956.8603059703</v>
      </c>
      <c r="BC17" s="38" t="s">
        <v>47</v>
      </c>
      <c r="BD17" s="38">
        <v>5.3</v>
      </c>
      <c r="BE17" s="40"/>
      <c r="BF17" s="38" t="s">
        <v>48</v>
      </c>
      <c r="BG17" s="39">
        <f>BB17*BD17</f>
        <v>291271.359621643</v>
      </c>
      <c r="BN17" s="35" t="s">
        <v>42</v>
      </c>
      <c r="BO17" s="36">
        <f>LARGE(CA13:CA16,1)/1</f>
        <v>56745.6770247419</v>
      </c>
      <c r="BP17" s="35" t="s">
        <v>43</v>
      </c>
      <c r="BQ17" s="36">
        <f>LARGE(CA13:CA16,2)/2</f>
        <v>20320.8612190361</v>
      </c>
      <c r="BR17" s="35" t="s">
        <v>44</v>
      </c>
      <c r="BS17" s="36">
        <f>LARGE(CA13:CA16,3)/12</f>
        <v>0</v>
      </c>
      <c r="BT17" s="35" t="s">
        <v>45</v>
      </c>
      <c r="BU17" s="37">
        <f>LARGE(CA13:CA16,4)/12</f>
        <v>0</v>
      </c>
      <c r="BV17" s="38" t="s">
        <v>46</v>
      </c>
      <c r="BW17" s="39">
        <f>BO17+BQ17+BS17+BU17</f>
        <v>77066.5382437779</v>
      </c>
      <c r="BX17" s="38" t="s">
        <v>47</v>
      </c>
      <c r="BY17" s="38">
        <v>5.3</v>
      </c>
      <c r="BZ17" s="40"/>
      <c r="CA17" s="38" t="s">
        <v>48</v>
      </c>
      <c r="CB17" s="39">
        <f>BW17*BY17</f>
        <v>408452.652692023</v>
      </c>
    </row>
    <row r="18" s="1" customFormat="1" customHeight="1" spans="5:80">
      <c r="E18" s="35"/>
      <c r="F18" s="36"/>
      <c r="G18" s="35"/>
      <c r="H18" s="36"/>
      <c r="I18" s="35"/>
      <c r="J18" s="36"/>
      <c r="K18" s="35"/>
      <c r="L18" s="37"/>
      <c r="M18" s="38"/>
      <c r="N18" s="39"/>
      <c r="O18" s="38"/>
      <c r="P18" s="38"/>
      <c r="Q18" s="38"/>
      <c r="R18" s="39"/>
      <c r="Y18" s="35"/>
      <c r="Z18" s="36"/>
      <c r="AA18" s="35"/>
      <c r="AB18" s="36"/>
      <c r="AC18" s="35"/>
      <c r="AD18" s="36"/>
      <c r="AE18" s="35"/>
      <c r="AF18" s="37"/>
      <c r="AG18" s="38"/>
      <c r="AH18" s="39"/>
      <c r="AI18" s="38"/>
      <c r="AJ18" s="38"/>
      <c r="AK18" s="38"/>
      <c r="AL18" s="39"/>
      <c r="AS18" s="35"/>
      <c r="AT18" s="36"/>
      <c r="AU18" s="35"/>
      <c r="AV18" s="36"/>
      <c r="AW18" s="35"/>
      <c r="AX18" s="36"/>
      <c r="AY18" s="35"/>
      <c r="AZ18" s="37"/>
      <c r="BA18" s="38"/>
      <c r="BB18" s="39"/>
      <c r="BC18" s="38"/>
      <c r="BD18" s="38"/>
      <c r="BE18" s="41"/>
      <c r="BF18" s="38"/>
      <c r="BG18" s="39"/>
      <c r="BN18" s="35"/>
      <c r="BO18" s="36"/>
      <c r="BP18" s="35"/>
      <c r="BQ18" s="36"/>
      <c r="BR18" s="35"/>
      <c r="BS18" s="36"/>
      <c r="BT18" s="35"/>
      <c r="BU18" s="37"/>
      <c r="BV18" s="38"/>
      <c r="BW18" s="39"/>
      <c r="BX18" s="38"/>
      <c r="BY18" s="38"/>
      <c r="BZ18" s="41"/>
      <c r="CA18" s="38"/>
      <c r="CB18" s="39"/>
    </row>
    <row r="19" s="1" customFormat="1" customHeight="1" spans="5:80">
      <c r="E19" s="3" t="s">
        <v>49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Y19" s="3" t="s">
        <v>50</v>
      </c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S19" s="3" t="s">
        <v>50</v>
      </c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N19" s="3" t="s">
        <v>50</v>
      </c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</row>
    <row r="20" s="1" customFormat="1" customHeight="1" spans="5:80">
      <c r="E20" s="29" t="s">
        <v>36</v>
      </c>
      <c r="F20" s="14" t="s">
        <v>5</v>
      </c>
      <c r="G20" s="14"/>
      <c r="H20" s="14"/>
      <c r="I20" s="14"/>
      <c r="J20" s="7" t="s">
        <v>21</v>
      </c>
      <c r="K20" s="7"/>
      <c r="L20" s="7"/>
      <c r="M20" s="8" t="s">
        <v>7</v>
      </c>
      <c r="N20" s="8"/>
      <c r="O20" s="8"/>
      <c r="P20" s="9" t="s">
        <v>37</v>
      </c>
      <c r="Q20" s="30" t="s">
        <v>9</v>
      </c>
      <c r="R20" s="12" t="s">
        <v>38</v>
      </c>
      <c r="Y20" s="29" t="s">
        <v>36</v>
      </c>
      <c r="Z20" s="14" t="s">
        <v>5</v>
      </c>
      <c r="AA20" s="14"/>
      <c r="AB20" s="14"/>
      <c r="AC20" s="14"/>
      <c r="AD20" s="7" t="s">
        <v>21</v>
      </c>
      <c r="AE20" s="7"/>
      <c r="AF20" s="7"/>
      <c r="AG20" s="8" t="s">
        <v>7</v>
      </c>
      <c r="AH20" s="8"/>
      <c r="AI20" s="8"/>
      <c r="AJ20" s="9" t="s">
        <v>37</v>
      </c>
      <c r="AK20" s="30" t="s">
        <v>9</v>
      </c>
      <c r="AL20" s="12" t="s">
        <v>38</v>
      </c>
      <c r="AS20" s="29" t="s">
        <v>36</v>
      </c>
      <c r="AT20" s="14" t="s">
        <v>5</v>
      </c>
      <c r="AU20" s="14"/>
      <c r="AV20" s="14"/>
      <c r="AW20" s="14"/>
      <c r="AX20" s="7" t="s">
        <v>21</v>
      </c>
      <c r="AY20" s="7"/>
      <c r="AZ20" s="7"/>
      <c r="BA20" s="8" t="s">
        <v>7</v>
      </c>
      <c r="BB20" s="8"/>
      <c r="BC20" s="8"/>
      <c r="BD20" s="9" t="s">
        <v>37</v>
      </c>
      <c r="BE20" s="11" t="s">
        <v>10</v>
      </c>
      <c r="BF20" s="30" t="s">
        <v>9</v>
      </c>
      <c r="BG20" s="12" t="s">
        <v>38</v>
      </c>
      <c r="BN20" s="29" t="s">
        <v>36</v>
      </c>
      <c r="BO20" s="14" t="s">
        <v>5</v>
      </c>
      <c r="BP20" s="14"/>
      <c r="BQ20" s="14"/>
      <c r="BR20" s="14"/>
      <c r="BS20" s="7" t="s">
        <v>21</v>
      </c>
      <c r="BT20" s="7"/>
      <c r="BU20" s="7"/>
      <c r="BV20" s="8" t="s">
        <v>7</v>
      </c>
      <c r="BW20" s="8"/>
      <c r="BX20" s="8"/>
      <c r="BY20" s="9" t="s">
        <v>37</v>
      </c>
      <c r="BZ20" s="11" t="s">
        <v>10</v>
      </c>
      <c r="CA20" s="30" t="s">
        <v>9</v>
      </c>
      <c r="CB20" s="12" t="s">
        <v>38</v>
      </c>
    </row>
    <row r="21" s="1" customFormat="1" customHeight="1" spans="5:80">
      <c r="E21" s="33"/>
      <c r="F21" s="12" t="s">
        <v>40</v>
      </c>
      <c r="G21" s="12" t="s">
        <v>41</v>
      </c>
      <c r="H21" s="12" t="s">
        <v>17</v>
      </c>
      <c r="I21" s="14" t="s">
        <v>5</v>
      </c>
      <c r="J21" s="12" t="s">
        <v>19</v>
      </c>
      <c r="K21" s="12" t="s">
        <v>20</v>
      </c>
      <c r="L21" s="7" t="s">
        <v>21</v>
      </c>
      <c r="M21" s="12" t="s">
        <v>22</v>
      </c>
      <c r="N21" s="12" t="s">
        <v>23</v>
      </c>
      <c r="O21" s="8" t="s">
        <v>24</v>
      </c>
      <c r="P21" s="9" t="s">
        <v>25</v>
      </c>
      <c r="Q21" s="30"/>
      <c r="R21" s="12"/>
      <c r="Y21" s="33"/>
      <c r="Z21" s="12" t="s">
        <v>40</v>
      </c>
      <c r="AA21" s="12" t="s">
        <v>41</v>
      </c>
      <c r="AB21" s="12" t="s">
        <v>17</v>
      </c>
      <c r="AC21" s="14" t="s">
        <v>5</v>
      </c>
      <c r="AD21" s="12" t="s">
        <v>19</v>
      </c>
      <c r="AE21" s="12" t="s">
        <v>20</v>
      </c>
      <c r="AF21" s="7" t="s">
        <v>21</v>
      </c>
      <c r="AG21" s="12" t="s">
        <v>22</v>
      </c>
      <c r="AH21" s="12" t="s">
        <v>23</v>
      </c>
      <c r="AI21" s="8" t="s">
        <v>24</v>
      </c>
      <c r="AJ21" s="9" t="s">
        <v>25</v>
      </c>
      <c r="AK21" s="30"/>
      <c r="AL21" s="12"/>
      <c r="AS21" s="33"/>
      <c r="AT21" s="12" t="s">
        <v>40</v>
      </c>
      <c r="AU21" s="12" t="s">
        <v>41</v>
      </c>
      <c r="AV21" s="12" t="s">
        <v>17</v>
      </c>
      <c r="AW21" s="14" t="s">
        <v>5</v>
      </c>
      <c r="AX21" s="12" t="s">
        <v>19</v>
      </c>
      <c r="AY21" s="12" t="s">
        <v>20</v>
      </c>
      <c r="AZ21" s="7" t="s">
        <v>21</v>
      </c>
      <c r="BA21" s="12" t="s">
        <v>22</v>
      </c>
      <c r="BB21" s="12" t="s">
        <v>23</v>
      </c>
      <c r="BC21" s="8" t="s">
        <v>24</v>
      </c>
      <c r="BD21" s="9" t="s">
        <v>25</v>
      </c>
      <c r="BE21" s="16"/>
      <c r="BF21" s="30"/>
      <c r="BG21" s="12"/>
      <c r="BN21" s="33"/>
      <c r="BO21" s="12" t="s">
        <v>40</v>
      </c>
      <c r="BP21" s="12" t="s">
        <v>41</v>
      </c>
      <c r="BQ21" s="12" t="s">
        <v>17</v>
      </c>
      <c r="BR21" s="14" t="s">
        <v>5</v>
      </c>
      <c r="BS21" s="12" t="s">
        <v>19</v>
      </c>
      <c r="BT21" s="12" t="s">
        <v>20</v>
      </c>
      <c r="BU21" s="7" t="s">
        <v>21</v>
      </c>
      <c r="BV21" s="12" t="s">
        <v>22</v>
      </c>
      <c r="BW21" s="12" t="s">
        <v>23</v>
      </c>
      <c r="BX21" s="8" t="s">
        <v>24</v>
      </c>
      <c r="BY21" s="9" t="s">
        <v>25</v>
      </c>
      <c r="BZ21" s="16"/>
      <c r="CA21" s="30"/>
      <c r="CB21" s="12"/>
    </row>
    <row r="22" s="1" customFormat="1" customHeight="1" spans="5:80">
      <c r="E22" s="12">
        <f>_xlfn.RANK.EQ(Q22,Q22:Q25,0)</f>
        <v>1</v>
      </c>
      <c r="F22" s="12">
        <v>1446.85</v>
      </c>
      <c r="G22" s="12">
        <v>1.8</v>
      </c>
      <c r="H22" s="13">
        <v>1.28</v>
      </c>
      <c r="I22" s="14">
        <f t="shared" ref="I22:I25" si="36">F22*G22*H22</f>
        <v>3333.5424</v>
      </c>
      <c r="J22" s="12">
        <v>810</v>
      </c>
      <c r="K22" s="12">
        <v>1.74</v>
      </c>
      <c r="L22" s="34">
        <f t="shared" ref="L22:L25" si="37">1+6*J22/(J22+2000)+K22</f>
        <v>4.46953736654804</v>
      </c>
      <c r="M22" s="12">
        <v>1</v>
      </c>
      <c r="N22" s="12">
        <v>2.38</v>
      </c>
      <c r="O22" s="8">
        <f t="shared" ref="O22:O25" si="38">1+M22*N22</f>
        <v>3.38</v>
      </c>
      <c r="P22" s="9">
        <v>1.15</v>
      </c>
      <c r="Q22" s="19">
        <f t="shared" ref="Q22:Q25" si="39">I22*L22*P22*O22</f>
        <v>57913.9379469547</v>
      </c>
      <c r="R22" s="12">
        <f t="shared" ref="R22:R25" si="40">IF(E22=1,1,(IF(E22=2,2,12)))</f>
        <v>1</v>
      </c>
      <c r="Y22" s="12">
        <f>_xlfn.RANK.EQ(AK22,AK22:AK25,0)</f>
        <v>1</v>
      </c>
      <c r="Z22" s="12">
        <v>1446.85</v>
      </c>
      <c r="AA22" s="12">
        <v>1.8</v>
      </c>
      <c r="AB22" s="13">
        <v>1.35</v>
      </c>
      <c r="AC22" s="14">
        <f t="shared" ref="AC22:AC25" si="41">Z22*AA22*AB22</f>
        <v>3515.8455</v>
      </c>
      <c r="AD22" s="12">
        <v>810</v>
      </c>
      <c r="AE22" s="12">
        <v>1.79</v>
      </c>
      <c r="AF22" s="34">
        <f t="shared" ref="AF22:AF25" si="42">1+6*AD22/(AD22+2000)+AE22</f>
        <v>4.51953736654804</v>
      </c>
      <c r="AG22" s="12">
        <v>1</v>
      </c>
      <c r="AH22" s="12">
        <v>2.38</v>
      </c>
      <c r="AI22" s="8">
        <f t="shared" ref="AI22:AI25" si="43">1+AG22*AH22</f>
        <v>3.38</v>
      </c>
      <c r="AJ22" s="9">
        <v>1.15</v>
      </c>
      <c r="AK22" s="19">
        <f t="shared" ref="AK22:AK25" si="44">AC22*AF22*AJ22*AI22</f>
        <v>61764.4110013538</v>
      </c>
      <c r="AL22" s="12">
        <f t="shared" ref="AL22:AL25" si="45">IF(Y22=1,1,(IF(Y22=2,2,12)))</f>
        <v>1</v>
      </c>
      <c r="AS22" s="12">
        <f>_xlfn.RANK.EQ(BF22,BF22:BF25,0)</f>
        <v>1</v>
      </c>
      <c r="AT22" s="12">
        <v>1446.85</v>
      </c>
      <c r="AU22" s="12">
        <v>1.8</v>
      </c>
      <c r="AV22" s="13">
        <v>1.35</v>
      </c>
      <c r="AW22" s="14">
        <f t="shared" ref="AW22:AW25" si="46">AT22*AU22*AV22</f>
        <v>3515.8455</v>
      </c>
      <c r="AX22" s="12">
        <v>810</v>
      </c>
      <c r="AY22" s="12">
        <v>1.79</v>
      </c>
      <c r="AZ22" s="34">
        <f t="shared" ref="AZ22:AZ25" si="47">1+6*AX22/(AX22+2000)+AY22</f>
        <v>4.51953736654804</v>
      </c>
      <c r="BA22" s="12">
        <v>1</v>
      </c>
      <c r="BB22" s="12">
        <v>2.38</v>
      </c>
      <c r="BC22" s="8">
        <f t="shared" ref="BC22:BC25" si="48">1+BA22*BB22</f>
        <v>3.38</v>
      </c>
      <c r="BD22" s="9">
        <v>1.15</v>
      </c>
      <c r="BE22" s="20">
        <v>1.085</v>
      </c>
      <c r="BF22" s="19">
        <f t="shared" ref="BF22:BF25" si="49">AW22*AZ22*BD22*BC22*BE22</f>
        <v>67014.3859364689</v>
      </c>
      <c r="BG22" s="12">
        <f t="shared" ref="BG22:BG25" si="50">IF(AS22=1,1,(IF(AS22=2,2,12)))</f>
        <v>1</v>
      </c>
      <c r="BN22" s="12">
        <f>_xlfn.RANK.EQ(CA22,CA22:CA25,0)</f>
        <v>1</v>
      </c>
      <c r="BO22" s="12">
        <v>1446.85</v>
      </c>
      <c r="BP22" s="12">
        <v>1.8</v>
      </c>
      <c r="BQ22" s="13">
        <v>1.35</v>
      </c>
      <c r="BR22" s="14">
        <f t="shared" ref="BR22:BR25" si="51">BO22*BP22*BQ22</f>
        <v>3515.8455</v>
      </c>
      <c r="BS22" s="12">
        <v>810</v>
      </c>
      <c r="BT22" s="12">
        <v>1.88</v>
      </c>
      <c r="BU22" s="34">
        <f t="shared" ref="BU22:BU25" si="52">1+6*BS22/(BS22+2000)+BT22</f>
        <v>4.60953736654804</v>
      </c>
      <c r="BV22" s="12">
        <v>1</v>
      </c>
      <c r="BW22" s="12">
        <v>3.18</v>
      </c>
      <c r="BX22" s="8">
        <f t="shared" ref="BX22:BX25" si="53">1+BV22*BW22</f>
        <v>4.18</v>
      </c>
      <c r="BY22" s="9">
        <v>1.15</v>
      </c>
      <c r="BZ22" s="21">
        <v>1.2</v>
      </c>
      <c r="CA22" s="19">
        <f t="shared" ref="CA22:CA25" si="54">BR22*BU22*BY22*BX22*BZ22</f>
        <v>93485.1200919574</v>
      </c>
      <c r="CB22" s="12">
        <f t="shared" ref="CB22:CB25" si="55">IF(BN22=1,1,(IF(BN22=2,2,12)))</f>
        <v>1</v>
      </c>
    </row>
    <row r="23" s="1" customFormat="1" customHeight="1" spans="5:80">
      <c r="E23" s="12">
        <f>_xlfn.RANK.EQ(Q23,Q22:Q25,0)</f>
        <v>2</v>
      </c>
      <c r="F23" s="12">
        <v>1446.85</v>
      </c>
      <c r="G23" s="12">
        <v>1.8</v>
      </c>
      <c r="H23" s="13">
        <v>1.28</v>
      </c>
      <c r="I23" s="14">
        <f t="shared" si="36"/>
        <v>3333.5424</v>
      </c>
      <c r="J23" s="12">
        <v>670</v>
      </c>
      <c r="K23" s="12">
        <v>0.83</v>
      </c>
      <c r="L23" s="34">
        <f t="shared" si="37"/>
        <v>3.33561797752809</v>
      </c>
      <c r="M23" s="12">
        <v>0.95</v>
      </c>
      <c r="N23" s="12">
        <v>1.95</v>
      </c>
      <c r="O23" s="8">
        <f t="shared" si="38"/>
        <v>2.8525</v>
      </c>
      <c r="P23" s="9">
        <v>1.15</v>
      </c>
      <c r="Q23" s="19">
        <f t="shared" si="39"/>
        <v>36475.8803671826</v>
      </c>
      <c r="R23" s="12">
        <f t="shared" si="40"/>
        <v>2</v>
      </c>
      <c r="Y23" s="12">
        <f>_xlfn.RANK.EQ(AK23,AK22:AK25,0)</f>
        <v>3</v>
      </c>
      <c r="Z23" s="12">
        <v>1446.85</v>
      </c>
      <c r="AA23" s="12">
        <v>1.8</v>
      </c>
      <c r="AB23" s="13">
        <v>1.35</v>
      </c>
      <c r="AC23" s="14">
        <f t="shared" si="41"/>
        <v>3515.8455</v>
      </c>
      <c r="AD23" s="12">
        <v>490</v>
      </c>
      <c r="AE23" s="12">
        <v>1.23</v>
      </c>
      <c r="AF23" s="34">
        <f t="shared" si="42"/>
        <v>3.41072289156626</v>
      </c>
      <c r="AG23" s="12">
        <v>0.95</v>
      </c>
      <c r="AH23" s="12">
        <v>1.95</v>
      </c>
      <c r="AI23" s="8">
        <f t="shared" si="43"/>
        <v>2.8525</v>
      </c>
      <c r="AJ23" s="9">
        <v>1.15</v>
      </c>
      <c r="AK23" s="19">
        <f t="shared" si="44"/>
        <v>39336.8619551214</v>
      </c>
      <c r="AL23" s="12">
        <f t="shared" si="45"/>
        <v>12</v>
      </c>
      <c r="AS23" s="12">
        <f>_xlfn.RANK.EQ(BF23,BF22:BF25,0)</f>
        <v>3</v>
      </c>
      <c r="AT23" s="12">
        <v>1446.85</v>
      </c>
      <c r="AU23" s="12">
        <v>1.8</v>
      </c>
      <c r="AV23" s="13">
        <v>1.35</v>
      </c>
      <c r="AW23" s="14">
        <f t="shared" si="46"/>
        <v>3515.8455</v>
      </c>
      <c r="AX23" s="12">
        <v>490</v>
      </c>
      <c r="AY23" s="12">
        <v>1.23</v>
      </c>
      <c r="AZ23" s="34">
        <f t="shared" si="47"/>
        <v>3.41072289156626</v>
      </c>
      <c r="BA23" s="12">
        <v>0.95</v>
      </c>
      <c r="BB23" s="12">
        <v>1.95</v>
      </c>
      <c r="BC23" s="8">
        <f t="shared" si="48"/>
        <v>2.8525</v>
      </c>
      <c r="BD23" s="9">
        <v>1.15</v>
      </c>
      <c r="BE23" s="20">
        <v>1.085</v>
      </c>
      <c r="BF23" s="19">
        <f t="shared" si="49"/>
        <v>42680.4952213067</v>
      </c>
      <c r="BG23" s="12">
        <f t="shared" si="50"/>
        <v>12</v>
      </c>
      <c r="BN23" s="12">
        <f>_xlfn.RANK.EQ(CA23,CA22:CA25,0)</f>
        <v>3</v>
      </c>
      <c r="BO23" s="12">
        <v>1446.85</v>
      </c>
      <c r="BP23" s="12">
        <v>1.8</v>
      </c>
      <c r="BQ23" s="13">
        <v>1.35</v>
      </c>
      <c r="BR23" s="14">
        <f t="shared" si="51"/>
        <v>3515.8455</v>
      </c>
      <c r="BS23" s="12">
        <v>490</v>
      </c>
      <c r="BT23" s="12">
        <v>1.32</v>
      </c>
      <c r="BU23" s="34">
        <f t="shared" si="52"/>
        <v>3.50072289156626</v>
      </c>
      <c r="BV23" s="12">
        <v>0.95</v>
      </c>
      <c r="BW23" s="12">
        <v>2.75</v>
      </c>
      <c r="BX23" s="8">
        <f t="shared" si="53"/>
        <v>3.6125</v>
      </c>
      <c r="BY23" s="9">
        <v>1.15</v>
      </c>
      <c r="BZ23" s="21">
        <v>1.2</v>
      </c>
      <c r="CA23" s="19">
        <f t="shared" si="54"/>
        <v>61358.4611131316</v>
      </c>
      <c r="CB23" s="12">
        <f t="shared" si="55"/>
        <v>12</v>
      </c>
    </row>
    <row r="24" s="1" customFormat="1" customHeight="1" spans="5:80">
      <c r="E24" s="12">
        <f>_xlfn.RANK.EQ(Q24,Q22:Q25,0)</f>
        <v>3</v>
      </c>
      <c r="F24" s="12">
        <v>1446.85</v>
      </c>
      <c r="G24" s="12">
        <v>1.8</v>
      </c>
      <c r="H24" s="13">
        <v>1.28</v>
      </c>
      <c r="I24" s="14">
        <f t="shared" si="36"/>
        <v>3333.5424</v>
      </c>
      <c r="J24" s="12">
        <v>400</v>
      </c>
      <c r="K24" s="12">
        <v>0.83</v>
      </c>
      <c r="L24" s="34">
        <f t="shared" si="37"/>
        <v>2.83</v>
      </c>
      <c r="M24" s="12">
        <v>0.2</v>
      </c>
      <c r="N24" s="12">
        <v>0.6</v>
      </c>
      <c r="O24" s="8">
        <f t="shared" si="38"/>
        <v>1.12</v>
      </c>
      <c r="P24" s="9">
        <v>1.15</v>
      </c>
      <c r="Q24" s="19">
        <f t="shared" si="39"/>
        <v>12150.895389696</v>
      </c>
      <c r="R24" s="12">
        <f t="shared" si="40"/>
        <v>12</v>
      </c>
      <c r="Y24" s="12">
        <f>_xlfn.RANK.EQ(AK24,AK22:AK25,0)</f>
        <v>2</v>
      </c>
      <c r="Z24" s="12">
        <v>1446.85</v>
      </c>
      <c r="AA24" s="12">
        <v>1.8</v>
      </c>
      <c r="AB24" s="13">
        <v>1.35</v>
      </c>
      <c r="AC24" s="14">
        <f t="shared" si="41"/>
        <v>3515.8455</v>
      </c>
      <c r="AD24" s="12">
        <v>450</v>
      </c>
      <c r="AE24" s="12">
        <v>1.83</v>
      </c>
      <c r="AF24" s="34">
        <f t="shared" si="42"/>
        <v>3.93204081632653</v>
      </c>
      <c r="AG24" s="12">
        <v>0.98</v>
      </c>
      <c r="AH24" s="12">
        <v>2.64</v>
      </c>
      <c r="AI24" s="8">
        <f t="shared" si="43"/>
        <v>3.5872</v>
      </c>
      <c r="AJ24" s="9">
        <v>1.15</v>
      </c>
      <c r="AK24" s="19">
        <f t="shared" si="44"/>
        <v>57029.7188862719</v>
      </c>
      <c r="AL24" s="12">
        <f t="shared" si="45"/>
        <v>2</v>
      </c>
      <c r="AS24" s="12">
        <f>_xlfn.RANK.EQ(BF24,BF22:BF25,0)</f>
        <v>2</v>
      </c>
      <c r="AT24" s="12">
        <v>1446.85</v>
      </c>
      <c r="AU24" s="12">
        <v>1.8</v>
      </c>
      <c r="AV24" s="13">
        <v>1.35</v>
      </c>
      <c r="AW24" s="14">
        <f t="shared" si="46"/>
        <v>3515.8455</v>
      </c>
      <c r="AX24" s="12">
        <v>450</v>
      </c>
      <c r="AY24" s="12">
        <v>1.83</v>
      </c>
      <c r="AZ24" s="34">
        <f t="shared" si="47"/>
        <v>3.93204081632653</v>
      </c>
      <c r="BA24" s="12">
        <v>0.98</v>
      </c>
      <c r="BB24" s="12">
        <v>2.58</v>
      </c>
      <c r="BC24" s="8">
        <f t="shared" si="48"/>
        <v>3.5284</v>
      </c>
      <c r="BD24" s="9">
        <v>1.15</v>
      </c>
      <c r="BE24" s="20">
        <v>1.085</v>
      </c>
      <c r="BF24" s="19">
        <f t="shared" si="49"/>
        <v>60862.9770373492</v>
      </c>
      <c r="BG24" s="12">
        <f t="shared" si="50"/>
        <v>2</v>
      </c>
      <c r="BN24" s="12">
        <f>_xlfn.RANK.EQ(CA24,CA22:CA25,0)</f>
        <v>2</v>
      </c>
      <c r="BO24" s="12">
        <v>1446.85</v>
      </c>
      <c r="BP24" s="12">
        <v>1.8</v>
      </c>
      <c r="BQ24" s="13">
        <v>1.35</v>
      </c>
      <c r="BR24" s="14">
        <f t="shared" si="51"/>
        <v>3515.8455</v>
      </c>
      <c r="BS24" s="12">
        <v>450</v>
      </c>
      <c r="BT24" s="12">
        <v>1.92</v>
      </c>
      <c r="BU24" s="34">
        <f t="shared" si="52"/>
        <v>4.02204081632653</v>
      </c>
      <c r="BV24" s="12">
        <v>0.98</v>
      </c>
      <c r="BW24" s="12">
        <v>3.38</v>
      </c>
      <c r="BX24" s="8">
        <f t="shared" si="53"/>
        <v>4.3124</v>
      </c>
      <c r="BY24" s="9">
        <v>1.15</v>
      </c>
      <c r="BZ24" s="21">
        <v>1.2</v>
      </c>
      <c r="CA24" s="19">
        <f t="shared" si="54"/>
        <v>84153.9255761475</v>
      </c>
      <c r="CB24" s="12">
        <f t="shared" si="55"/>
        <v>2</v>
      </c>
    </row>
    <row r="25" s="1" customFormat="1" customHeight="1" spans="5:80">
      <c r="E25" s="12">
        <f>_xlfn.RANK.EQ(Q25,Q22:Q25,0)</f>
        <v>4</v>
      </c>
      <c r="F25" s="12">
        <v>0</v>
      </c>
      <c r="G25" s="12">
        <v>1.8</v>
      </c>
      <c r="H25" s="13">
        <v>1.28</v>
      </c>
      <c r="I25" s="14">
        <f t="shared" si="36"/>
        <v>0</v>
      </c>
      <c r="J25" s="12">
        <v>0</v>
      </c>
      <c r="K25" s="12">
        <v>0.2</v>
      </c>
      <c r="L25" s="34">
        <f t="shared" si="37"/>
        <v>1.2</v>
      </c>
      <c r="M25" s="29">
        <v>0.7</v>
      </c>
      <c r="N25" s="29">
        <v>1.5</v>
      </c>
      <c r="O25" s="8">
        <f t="shared" si="38"/>
        <v>2.05</v>
      </c>
      <c r="P25" s="9">
        <v>1.15</v>
      </c>
      <c r="Q25" s="19">
        <f t="shared" si="39"/>
        <v>0</v>
      </c>
      <c r="R25" s="29">
        <f t="shared" si="40"/>
        <v>12</v>
      </c>
      <c r="Y25" s="12">
        <f>_xlfn.RANK.EQ(AK25,AK22:AK25,0)</f>
        <v>4</v>
      </c>
      <c r="Z25" s="12">
        <v>0</v>
      </c>
      <c r="AA25" s="12">
        <v>1.8</v>
      </c>
      <c r="AB25" s="13">
        <v>1.35</v>
      </c>
      <c r="AC25" s="14">
        <f t="shared" si="41"/>
        <v>0</v>
      </c>
      <c r="AD25" s="12">
        <v>0</v>
      </c>
      <c r="AE25" s="12">
        <v>0.2</v>
      </c>
      <c r="AF25" s="34">
        <f t="shared" si="42"/>
        <v>1.2</v>
      </c>
      <c r="AG25" s="29">
        <v>0.7</v>
      </c>
      <c r="AH25" s="29">
        <v>1.5</v>
      </c>
      <c r="AI25" s="8">
        <f t="shared" si="43"/>
        <v>2.05</v>
      </c>
      <c r="AJ25" s="9">
        <v>1.15</v>
      </c>
      <c r="AK25" s="19">
        <f t="shared" si="44"/>
        <v>0</v>
      </c>
      <c r="AL25" s="29">
        <f t="shared" si="45"/>
        <v>12</v>
      </c>
      <c r="AS25" s="12">
        <f>_xlfn.RANK.EQ(BF25,BF22:BF25,0)</f>
        <v>4</v>
      </c>
      <c r="AT25" s="12">
        <v>0</v>
      </c>
      <c r="AU25" s="12">
        <v>1.8</v>
      </c>
      <c r="AV25" s="13">
        <v>1.35</v>
      </c>
      <c r="AW25" s="14">
        <f t="shared" si="46"/>
        <v>0</v>
      </c>
      <c r="AX25" s="12">
        <v>0</v>
      </c>
      <c r="AY25" s="12">
        <v>0.2</v>
      </c>
      <c r="AZ25" s="34">
        <f t="shared" si="47"/>
        <v>1.2</v>
      </c>
      <c r="BA25" s="29">
        <v>0.7</v>
      </c>
      <c r="BB25" s="29">
        <v>1.5</v>
      </c>
      <c r="BC25" s="8">
        <f t="shared" si="48"/>
        <v>2.05</v>
      </c>
      <c r="BD25" s="9">
        <v>1.15</v>
      </c>
      <c r="BE25" s="20">
        <v>1.085</v>
      </c>
      <c r="BF25" s="19">
        <f t="shared" si="49"/>
        <v>0</v>
      </c>
      <c r="BG25" s="29">
        <f t="shared" si="50"/>
        <v>12</v>
      </c>
      <c r="BN25" s="12">
        <f>_xlfn.RANK.EQ(CA25,CA22:CA25,0)</f>
        <v>4</v>
      </c>
      <c r="BO25" s="12">
        <v>0</v>
      </c>
      <c r="BP25" s="12">
        <v>1.8</v>
      </c>
      <c r="BQ25" s="13">
        <v>1.35</v>
      </c>
      <c r="BR25" s="14">
        <f t="shared" si="51"/>
        <v>0</v>
      </c>
      <c r="BS25" s="12">
        <v>0</v>
      </c>
      <c r="BT25" s="12">
        <v>0.2</v>
      </c>
      <c r="BU25" s="34">
        <f t="shared" si="52"/>
        <v>1.2</v>
      </c>
      <c r="BV25" s="29">
        <v>0.7</v>
      </c>
      <c r="BW25" s="29">
        <v>1.5</v>
      </c>
      <c r="BX25" s="8">
        <f t="shared" si="53"/>
        <v>2.05</v>
      </c>
      <c r="BY25" s="9">
        <v>1.15</v>
      </c>
      <c r="BZ25" s="21">
        <v>1.2</v>
      </c>
      <c r="CA25" s="19">
        <f t="shared" si="54"/>
        <v>0</v>
      </c>
      <c r="CB25" s="29">
        <f t="shared" si="55"/>
        <v>12</v>
      </c>
    </row>
    <row r="26" s="1" customFormat="1" customHeight="1" spans="5:80">
      <c r="E26" s="35" t="s">
        <v>42</v>
      </c>
      <c r="F26" s="36">
        <f>LARGE(Q22:Q25,1)/1</f>
        <v>57913.9379469547</v>
      </c>
      <c r="G26" s="35" t="s">
        <v>43</v>
      </c>
      <c r="H26" s="36">
        <f>LARGE(Q22:Q25,2)/2</f>
        <v>18237.9401835913</v>
      </c>
      <c r="I26" s="35" t="s">
        <v>44</v>
      </c>
      <c r="J26" s="36">
        <f>LARGE(Q22:Q25,3)/12</f>
        <v>1012.574615808</v>
      </c>
      <c r="K26" s="35" t="s">
        <v>45</v>
      </c>
      <c r="L26" s="37">
        <f>LARGE(Q22:Q25,4)/12</f>
        <v>0</v>
      </c>
      <c r="M26" s="38" t="s">
        <v>46</v>
      </c>
      <c r="N26" s="39">
        <f>F26+H26+J26+L26</f>
        <v>77164.452746354</v>
      </c>
      <c r="O26" s="38" t="s">
        <v>47</v>
      </c>
      <c r="P26" s="38">
        <v>5</v>
      </c>
      <c r="Q26" s="38" t="s">
        <v>48</v>
      </c>
      <c r="R26" s="39">
        <f>N26*P26</f>
        <v>385822.26373177</v>
      </c>
      <c r="Y26" s="35" t="s">
        <v>42</v>
      </c>
      <c r="Z26" s="36">
        <f>LARGE(AK22:AK25,1)/1</f>
        <v>61764.4110013538</v>
      </c>
      <c r="AA26" s="35" t="s">
        <v>43</v>
      </c>
      <c r="AB26" s="36">
        <f>LARGE(AK22:AK25,2)/2</f>
        <v>28514.8594431359</v>
      </c>
      <c r="AC26" s="35" t="s">
        <v>44</v>
      </c>
      <c r="AD26" s="36">
        <f>LARGE(AK22:AK25,3)/12</f>
        <v>3278.07182959345</v>
      </c>
      <c r="AE26" s="35" t="s">
        <v>45</v>
      </c>
      <c r="AF26" s="37">
        <f>LARGE(AK22:AK25,4)/12</f>
        <v>0</v>
      </c>
      <c r="AG26" s="38" t="s">
        <v>46</v>
      </c>
      <c r="AH26" s="39">
        <f>Z26+AB26+AD26+AF26</f>
        <v>93557.3422740832</v>
      </c>
      <c r="AI26" s="38" t="s">
        <v>47</v>
      </c>
      <c r="AJ26" s="38">
        <v>6.7</v>
      </c>
      <c r="AK26" s="38" t="s">
        <v>48</v>
      </c>
      <c r="AL26" s="39">
        <f>AH26*AJ26</f>
        <v>626834.193236357</v>
      </c>
      <c r="AS26" s="35" t="s">
        <v>42</v>
      </c>
      <c r="AT26" s="36">
        <f>LARGE(BF22:BF25,1)/1</f>
        <v>67014.3859364689</v>
      </c>
      <c r="AU26" s="35" t="s">
        <v>43</v>
      </c>
      <c r="AV26" s="36">
        <f>LARGE(BF22:BF25,2)/2</f>
        <v>30431.4885186746</v>
      </c>
      <c r="AW26" s="35" t="s">
        <v>44</v>
      </c>
      <c r="AX26" s="36">
        <f>LARGE(BF22:BF25,3)/12</f>
        <v>3556.70793510889</v>
      </c>
      <c r="AY26" s="35" t="s">
        <v>45</v>
      </c>
      <c r="AZ26" s="37">
        <f>LARGE(BF22:BF25,4)/12</f>
        <v>0</v>
      </c>
      <c r="BA26" s="38" t="s">
        <v>46</v>
      </c>
      <c r="BB26" s="39">
        <f>AT26+AV26+AX26+AZ26</f>
        <v>101002.582390252</v>
      </c>
      <c r="BC26" s="38" t="s">
        <v>47</v>
      </c>
      <c r="BD26" s="38">
        <v>6.7</v>
      </c>
      <c r="BE26" s="40"/>
      <c r="BF26" s="38" t="s">
        <v>48</v>
      </c>
      <c r="BG26" s="39">
        <f>BB26*BD26</f>
        <v>676717.302014691</v>
      </c>
      <c r="BN26" s="35" t="s">
        <v>42</v>
      </c>
      <c r="BO26" s="36">
        <f>LARGE(CA22:CA25,1)/1</f>
        <v>93485.1200919574</v>
      </c>
      <c r="BP26" s="35" t="s">
        <v>43</v>
      </c>
      <c r="BQ26" s="36">
        <f>LARGE(CA22:CA25,2)/2</f>
        <v>42076.9627880737</v>
      </c>
      <c r="BR26" s="35" t="s">
        <v>44</v>
      </c>
      <c r="BS26" s="36">
        <f>LARGE(CA22:CA25,3)/12</f>
        <v>5113.20509276096</v>
      </c>
      <c r="BT26" s="35" t="s">
        <v>45</v>
      </c>
      <c r="BU26" s="37">
        <f>LARGE(CA22:CA25,4)/12</f>
        <v>0</v>
      </c>
      <c r="BV26" s="38" t="s">
        <v>46</v>
      </c>
      <c r="BW26" s="39">
        <f>BO26+BQ26+BS26+BU26</f>
        <v>140675.287972792</v>
      </c>
      <c r="BX26" s="38" t="s">
        <v>47</v>
      </c>
      <c r="BY26" s="38">
        <v>6.7</v>
      </c>
      <c r="BZ26" s="40"/>
      <c r="CA26" s="38" t="s">
        <v>48</v>
      </c>
      <c r="CB26" s="39">
        <f>BW26*BY26</f>
        <v>942524.429417707</v>
      </c>
    </row>
    <row r="27" s="1" customFormat="1" customHeight="1" spans="5:80">
      <c r="E27" s="35"/>
      <c r="F27" s="36"/>
      <c r="G27" s="35"/>
      <c r="H27" s="36"/>
      <c r="I27" s="35"/>
      <c r="J27" s="36"/>
      <c r="K27" s="35"/>
      <c r="L27" s="37"/>
      <c r="M27" s="38"/>
      <c r="N27" s="39"/>
      <c r="O27" s="38"/>
      <c r="P27" s="38"/>
      <c r="Q27" s="38"/>
      <c r="R27" s="39"/>
      <c r="Y27" s="35"/>
      <c r="Z27" s="36"/>
      <c r="AA27" s="35"/>
      <c r="AB27" s="36"/>
      <c r="AC27" s="35"/>
      <c r="AD27" s="36"/>
      <c r="AE27" s="35"/>
      <c r="AF27" s="37"/>
      <c r="AG27" s="38"/>
      <c r="AH27" s="39"/>
      <c r="AI27" s="38"/>
      <c r="AJ27" s="38"/>
      <c r="AK27" s="38"/>
      <c r="AL27" s="39"/>
      <c r="AS27" s="35"/>
      <c r="AT27" s="36"/>
      <c r="AU27" s="35"/>
      <c r="AV27" s="36"/>
      <c r="AW27" s="35"/>
      <c r="AX27" s="36"/>
      <c r="AY27" s="35"/>
      <c r="AZ27" s="37"/>
      <c r="BA27" s="38"/>
      <c r="BB27" s="39"/>
      <c r="BC27" s="38"/>
      <c r="BD27" s="38"/>
      <c r="BE27" s="41"/>
      <c r="BF27" s="38"/>
      <c r="BG27" s="39"/>
      <c r="BN27" s="35"/>
      <c r="BO27" s="36"/>
      <c r="BP27" s="35"/>
      <c r="BQ27" s="36"/>
      <c r="BR27" s="35"/>
      <c r="BS27" s="36"/>
      <c r="BT27" s="35"/>
      <c r="BU27" s="37"/>
      <c r="BV27" s="38"/>
      <c r="BW27" s="39"/>
      <c r="BX27" s="38"/>
      <c r="BY27" s="38"/>
      <c r="BZ27" s="41"/>
      <c r="CA27" s="38"/>
      <c r="CB27" s="39"/>
    </row>
    <row r="28" s="1" customFormat="1" customHeight="1" spans="5:80">
      <c r="E28" s="3" t="s">
        <v>51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Y28" s="3" t="s">
        <v>51</v>
      </c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S28" s="3" t="s">
        <v>51</v>
      </c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N28" s="3" t="s">
        <v>51</v>
      </c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</row>
    <row r="29" s="1" customFormat="1" customHeight="1" spans="5:80">
      <c r="E29" s="4" t="s">
        <v>5</v>
      </c>
      <c r="F29" s="5"/>
      <c r="G29" s="5"/>
      <c r="H29" s="6"/>
      <c r="I29" s="7" t="s">
        <v>6</v>
      </c>
      <c r="J29" s="7"/>
      <c r="K29" s="7"/>
      <c r="L29" s="7"/>
      <c r="M29" s="8" t="s">
        <v>7</v>
      </c>
      <c r="N29" s="8"/>
      <c r="O29" s="8"/>
      <c r="P29" s="9" t="s">
        <v>8</v>
      </c>
      <c r="Q29" s="10" t="s">
        <v>9</v>
      </c>
      <c r="Y29" s="4" t="s">
        <v>5</v>
      </c>
      <c r="Z29" s="5"/>
      <c r="AA29" s="5"/>
      <c r="AB29" s="6"/>
      <c r="AC29" s="7" t="s">
        <v>6</v>
      </c>
      <c r="AD29" s="7"/>
      <c r="AE29" s="7"/>
      <c r="AF29" s="7"/>
      <c r="AG29" s="8" t="s">
        <v>7</v>
      </c>
      <c r="AH29" s="8"/>
      <c r="AI29" s="8"/>
      <c r="AJ29" s="9" t="s">
        <v>8</v>
      </c>
      <c r="AK29" s="10" t="s">
        <v>9</v>
      </c>
      <c r="AS29" s="4" t="s">
        <v>5</v>
      </c>
      <c r="AT29" s="5"/>
      <c r="AU29" s="5"/>
      <c r="AV29" s="6"/>
      <c r="AW29" s="7" t="s">
        <v>6</v>
      </c>
      <c r="AX29" s="7"/>
      <c r="AY29" s="7"/>
      <c r="AZ29" s="7"/>
      <c r="BA29" s="8" t="s">
        <v>7</v>
      </c>
      <c r="BB29" s="8"/>
      <c r="BC29" s="8"/>
      <c r="BD29" s="9" t="s">
        <v>8</v>
      </c>
      <c r="BE29" s="11" t="s">
        <v>10</v>
      </c>
      <c r="BF29" s="10" t="s">
        <v>9</v>
      </c>
      <c r="BN29" s="4" t="s">
        <v>5</v>
      </c>
      <c r="BO29" s="5"/>
      <c r="BP29" s="5"/>
      <c r="BQ29" s="6"/>
      <c r="BR29" s="7" t="s">
        <v>6</v>
      </c>
      <c r="BS29" s="7"/>
      <c r="BT29" s="7"/>
      <c r="BU29" s="7"/>
      <c r="BV29" s="8" t="s">
        <v>7</v>
      </c>
      <c r="BW29" s="8"/>
      <c r="BX29" s="8"/>
      <c r="BY29" s="9" t="s">
        <v>8</v>
      </c>
      <c r="BZ29" s="11" t="s">
        <v>10</v>
      </c>
      <c r="CA29" s="10" t="s">
        <v>9</v>
      </c>
    </row>
    <row r="30" s="1" customFormat="1" customHeight="1" spans="5:80">
      <c r="E30" s="12" t="s">
        <v>15</v>
      </c>
      <c r="F30" s="12" t="s">
        <v>16</v>
      </c>
      <c r="G30" s="13" t="s">
        <v>17</v>
      </c>
      <c r="H30" s="14" t="s">
        <v>5</v>
      </c>
      <c r="I30" s="12" t="s">
        <v>18</v>
      </c>
      <c r="J30" s="12" t="s">
        <v>19</v>
      </c>
      <c r="K30" s="12" t="s">
        <v>20</v>
      </c>
      <c r="L30" s="7" t="s">
        <v>21</v>
      </c>
      <c r="M30" s="12" t="s">
        <v>22</v>
      </c>
      <c r="N30" s="12" t="s">
        <v>23</v>
      </c>
      <c r="O30" s="8" t="s">
        <v>24</v>
      </c>
      <c r="P30" s="9" t="s">
        <v>25</v>
      </c>
      <c r="Q30" s="15"/>
      <c r="Y30" s="12" t="s">
        <v>15</v>
      </c>
      <c r="Z30" s="12" t="s">
        <v>16</v>
      </c>
      <c r="AA30" s="13" t="s">
        <v>17</v>
      </c>
      <c r="AB30" s="14" t="s">
        <v>5</v>
      </c>
      <c r="AC30" s="12" t="s">
        <v>18</v>
      </c>
      <c r="AD30" s="12" t="s">
        <v>19</v>
      </c>
      <c r="AE30" s="12" t="s">
        <v>20</v>
      </c>
      <c r="AF30" s="7" t="s">
        <v>21</v>
      </c>
      <c r="AG30" s="12" t="s">
        <v>22</v>
      </c>
      <c r="AH30" s="12" t="s">
        <v>23</v>
      </c>
      <c r="AI30" s="8" t="s">
        <v>24</v>
      </c>
      <c r="AJ30" s="9" t="s">
        <v>25</v>
      </c>
      <c r="AK30" s="15"/>
      <c r="AS30" s="12" t="s">
        <v>15</v>
      </c>
      <c r="AT30" s="12" t="s">
        <v>16</v>
      </c>
      <c r="AU30" s="13" t="s">
        <v>17</v>
      </c>
      <c r="AV30" s="14" t="s">
        <v>5</v>
      </c>
      <c r="AW30" s="12" t="s">
        <v>18</v>
      </c>
      <c r="AX30" s="12" t="s">
        <v>19</v>
      </c>
      <c r="AY30" s="12" t="s">
        <v>20</v>
      </c>
      <c r="AZ30" s="7" t="s">
        <v>21</v>
      </c>
      <c r="BA30" s="12" t="s">
        <v>22</v>
      </c>
      <c r="BB30" s="12" t="s">
        <v>23</v>
      </c>
      <c r="BC30" s="8" t="s">
        <v>24</v>
      </c>
      <c r="BD30" s="9" t="s">
        <v>25</v>
      </c>
      <c r="BE30" s="16"/>
      <c r="BF30" s="15"/>
      <c r="BN30" s="12" t="s">
        <v>15</v>
      </c>
      <c r="BO30" s="12" t="s">
        <v>16</v>
      </c>
      <c r="BP30" s="13" t="s">
        <v>17</v>
      </c>
      <c r="BQ30" s="14" t="s">
        <v>5</v>
      </c>
      <c r="BR30" s="12" t="s">
        <v>18</v>
      </c>
      <c r="BS30" s="12" t="s">
        <v>19</v>
      </c>
      <c r="BT30" s="12" t="s">
        <v>20</v>
      </c>
      <c r="BU30" s="7" t="s">
        <v>21</v>
      </c>
      <c r="BV30" s="12" t="s">
        <v>22</v>
      </c>
      <c r="BW30" s="12" t="s">
        <v>23</v>
      </c>
      <c r="BX30" s="8" t="s">
        <v>24</v>
      </c>
      <c r="BY30" s="9" t="s">
        <v>25</v>
      </c>
      <c r="BZ30" s="16"/>
      <c r="CA30" s="15"/>
    </row>
    <row r="31" s="1" customFormat="1" customHeight="1" spans="5:80">
      <c r="E31" s="12">
        <v>2761</v>
      </c>
      <c r="F31" s="12">
        <v>0.65</v>
      </c>
      <c r="G31" s="13">
        <v>1.28</v>
      </c>
      <c r="H31" s="14">
        <f t="shared" ref="H31:H39" si="56">E31*F31*G31</f>
        <v>2297.152</v>
      </c>
      <c r="I31" s="12">
        <v>3</v>
      </c>
      <c r="J31" s="12">
        <v>670</v>
      </c>
      <c r="K31" s="12">
        <v>0.83</v>
      </c>
      <c r="L31" s="18">
        <f t="shared" ref="L31:L39" si="57">1+6*J31/(J31+2000)+K31</f>
        <v>3.33561797752809</v>
      </c>
      <c r="M31" s="12">
        <v>0.95</v>
      </c>
      <c r="N31" s="12">
        <v>1.95</v>
      </c>
      <c r="O31" s="8">
        <f t="shared" ref="O31:O39" si="58">1+M31*N31</f>
        <v>2.8525</v>
      </c>
      <c r="P31" s="9">
        <v>1.15</v>
      </c>
      <c r="Q31" s="19">
        <f t="shared" ref="Q31:Q39" si="59">H31*I31*P31*O31*L31</f>
        <v>75406.8478660126</v>
      </c>
      <c r="Y31" s="12">
        <v>2630</v>
      </c>
      <c r="Z31" s="12">
        <v>0.65</v>
      </c>
      <c r="AA31" s="13">
        <v>1.35</v>
      </c>
      <c r="AB31" s="14">
        <f t="shared" ref="AB31:AB39" si="60">Y31*Z31*AA31</f>
        <v>2307.825</v>
      </c>
      <c r="AC31" s="12">
        <v>3</v>
      </c>
      <c r="AD31" s="12">
        <v>490</v>
      </c>
      <c r="AE31" s="12">
        <v>1.23</v>
      </c>
      <c r="AF31" s="18">
        <f t="shared" ref="AF31:AF39" si="61">1+6*AD31/(AD31+2000)+AE31</f>
        <v>3.41072289156626</v>
      </c>
      <c r="AG31" s="12">
        <v>0.95</v>
      </c>
      <c r="AH31" s="12">
        <v>1.95</v>
      </c>
      <c r="AI31" s="8">
        <f t="shared" ref="AI31:AI39" si="62">1+AG31*AH31</f>
        <v>2.8525</v>
      </c>
      <c r="AJ31" s="9">
        <v>1.15</v>
      </c>
      <c r="AK31" s="19">
        <f t="shared" ref="AK31:AK39" si="63">AB31*AC31*AJ31*AI31*AF31</f>
        <v>77462.9545936344</v>
      </c>
      <c r="AS31" s="12">
        <v>2630</v>
      </c>
      <c r="AT31" s="12">
        <v>0.65</v>
      </c>
      <c r="AU31" s="13">
        <v>1.35</v>
      </c>
      <c r="AV31" s="14">
        <f t="shared" ref="AV31:AV39" si="64">AS31*AT31*AU31</f>
        <v>2307.825</v>
      </c>
      <c r="AW31" s="12">
        <v>3</v>
      </c>
      <c r="AX31" s="12">
        <v>490</v>
      </c>
      <c r="AY31" s="12">
        <v>1.23</v>
      </c>
      <c r="AZ31" s="18">
        <f t="shared" ref="AZ31:AZ39" si="65">1+6*AX31/(AX31+2000)+AY31</f>
        <v>3.41072289156626</v>
      </c>
      <c r="BA31" s="12">
        <v>0.95</v>
      </c>
      <c r="BB31" s="12">
        <v>1.95</v>
      </c>
      <c r="BC31" s="8">
        <f t="shared" ref="BC31:BC39" si="66">1+BA31*BB31</f>
        <v>2.8525</v>
      </c>
      <c r="BD31" s="9">
        <v>1.15</v>
      </c>
      <c r="BE31" s="20">
        <v>1.085</v>
      </c>
      <c r="BF31" s="19">
        <f t="shared" ref="BF31:BF39" si="67">AV31*AW31*BD31*BC31*AZ31*BE31</f>
        <v>84047.3057340933</v>
      </c>
      <c r="BN31" s="12">
        <v>2630</v>
      </c>
      <c r="BO31" s="12">
        <v>0.65</v>
      </c>
      <c r="BP31" s="13">
        <v>1.35</v>
      </c>
      <c r="BQ31" s="14">
        <f t="shared" ref="BQ31:BQ39" si="68">BN31*BO31*BP31</f>
        <v>2307.825</v>
      </c>
      <c r="BR31" s="12">
        <v>3</v>
      </c>
      <c r="BS31" s="12">
        <v>490</v>
      </c>
      <c r="BT31" s="12">
        <v>1.32</v>
      </c>
      <c r="BU31" s="18">
        <f t="shared" ref="BU31:BU39" si="69">1+6*BS31/(BS31+2000)+BT31</f>
        <v>3.50072289156626</v>
      </c>
      <c r="BV31" s="12">
        <v>0.95</v>
      </c>
      <c r="BW31" s="12">
        <v>2.75</v>
      </c>
      <c r="BX31" s="8">
        <f t="shared" ref="BX31:BX39" si="70">1+BV31*BW31</f>
        <v>3.6125</v>
      </c>
      <c r="BY31" s="9">
        <v>1.15</v>
      </c>
      <c r="BZ31" s="21">
        <v>1.2</v>
      </c>
      <c r="CA31" s="19">
        <f t="shared" ref="CA31:CA39" si="71">BQ31*BR31*BY31*BX31*BU31*BZ31</f>
        <v>120828.338888964</v>
      </c>
    </row>
    <row r="32" s="1" customFormat="1" customHeight="1" spans="5:80">
      <c r="E32" s="12">
        <v>2761</v>
      </c>
      <c r="F32" s="12">
        <v>0.65</v>
      </c>
      <c r="G32" s="13">
        <v>1.28</v>
      </c>
      <c r="H32" s="14">
        <f t="shared" si="56"/>
        <v>2297.152</v>
      </c>
      <c r="I32" s="12">
        <v>3</v>
      </c>
      <c r="J32" s="12">
        <v>670</v>
      </c>
      <c r="K32" s="12">
        <v>0.83</v>
      </c>
      <c r="L32" s="18">
        <f t="shared" si="57"/>
        <v>3.33561797752809</v>
      </c>
      <c r="M32" s="12">
        <v>0.95</v>
      </c>
      <c r="N32" s="12">
        <v>1.95</v>
      </c>
      <c r="O32" s="8">
        <f t="shared" si="58"/>
        <v>2.8525</v>
      </c>
      <c r="P32" s="9">
        <v>1.15</v>
      </c>
      <c r="Q32" s="19">
        <f t="shared" si="59"/>
        <v>75406.8478660126</v>
      </c>
      <c r="Y32" s="12">
        <v>2630</v>
      </c>
      <c r="Z32" s="12">
        <v>0.65</v>
      </c>
      <c r="AA32" s="13">
        <v>1.35</v>
      </c>
      <c r="AB32" s="14">
        <f t="shared" si="60"/>
        <v>2307.825</v>
      </c>
      <c r="AC32" s="12">
        <v>3</v>
      </c>
      <c r="AD32" s="12">
        <v>490</v>
      </c>
      <c r="AE32" s="12">
        <v>1.23</v>
      </c>
      <c r="AF32" s="18">
        <f t="shared" si="61"/>
        <v>3.41072289156626</v>
      </c>
      <c r="AG32" s="12">
        <v>0.95</v>
      </c>
      <c r="AH32" s="12">
        <v>1.95</v>
      </c>
      <c r="AI32" s="8">
        <f t="shared" si="62"/>
        <v>2.8525</v>
      </c>
      <c r="AJ32" s="9">
        <v>1.15</v>
      </c>
      <c r="AK32" s="19">
        <f t="shared" si="63"/>
        <v>77462.9545936344</v>
      </c>
      <c r="AS32" s="12">
        <v>2630</v>
      </c>
      <c r="AT32" s="12">
        <v>0.65</v>
      </c>
      <c r="AU32" s="13">
        <v>1.35</v>
      </c>
      <c r="AV32" s="14">
        <f t="shared" si="64"/>
        <v>2307.825</v>
      </c>
      <c r="AW32" s="12">
        <v>3</v>
      </c>
      <c r="AX32" s="12">
        <v>490</v>
      </c>
      <c r="AY32" s="12">
        <v>1.23</v>
      </c>
      <c r="AZ32" s="18">
        <f t="shared" si="65"/>
        <v>3.41072289156626</v>
      </c>
      <c r="BA32" s="12">
        <v>0.95</v>
      </c>
      <c r="BB32" s="12">
        <v>1.95</v>
      </c>
      <c r="BC32" s="8">
        <f t="shared" si="66"/>
        <v>2.8525</v>
      </c>
      <c r="BD32" s="9">
        <v>1.15</v>
      </c>
      <c r="BE32" s="20">
        <v>1.085</v>
      </c>
      <c r="BF32" s="19">
        <f t="shared" si="67"/>
        <v>84047.3057340933</v>
      </c>
      <c r="BN32" s="12">
        <v>2630</v>
      </c>
      <c r="BO32" s="12">
        <v>0.65</v>
      </c>
      <c r="BP32" s="13">
        <v>1.35</v>
      </c>
      <c r="BQ32" s="14">
        <f t="shared" si="68"/>
        <v>2307.825</v>
      </c>
      <c r="BR32" s="12">
        <v>3</v>
      </c>
      <c r="BS32" s="12">
        <v>490</v>
      </c>
      <c r="BT32" s="12">
        <v>1.32</v>
      </c>
      <c r="BU32" s="18">
        <f t="shared" si="69"/>
        <v>3.50072289156626</v>
      </c>
      <c r="BV32" s="12">
        <v>0.95</v>
      </c>
      <c r="BW32" s="12">
        <v>2.75</v>
      </c>
      <c r="BX32" s="8">
        <f t="shared" si="70"/>
        <v>3.6125</v>
      </c>
      <c r="BY32" s="9">
        <v>1.15</v>
      </c>
      <c r="BZ32" s="21">
        <v>1.2</v>
      </c>
      <c r="CA32" s="19">
        <f t="shared" si="71"/>
        <v>120828.338888964</v>
      </c>
    </row>
    <row r="33" s="1" customFormat="1" customHeight="1" spans="5:79">
      <c r="E33" s="12">
        <v>2761</v>
      </c>
      <c r="F33" s="12">
        <v>0.65</v>
      </c>
      <c r="G33" s="13">
        <v>1.28</v>
      </c>
      <c r="H33" s="14">
        <f t="shared" si="56"/>
        <v>2297.152</v>
      </c>
      <c r="I33" s="12">
        <v>3</v>
      </c>
      <c r="J33" s="12">
        <v>670</v>
      </c>
      <c r="K33" s="12">
        <v>0.83</v>
      </c>
      <c r="L33" s="18">
        <f t="shared" si="57"/>
        <v>3.33561797752809</v>
      </c>
      <c r="M33" s="12">
        <v>0.95</v>
      </c>
      <c r="N33" s="12">
        <v>1.95</v>
      </c>
      <c r="O33" s="8">
        <f t="shared" si="58"/>
        <v>2.8525</v>
      </c>
      <c r="P33" s="9">
        <v>1.15</v>
      </c>
      <c r="Q33" s="19">
        <f t="shared" si="59"/>
        <v>75406.8478660126</v>
      </c>
      <c r="Y33" s="12">
        <v>2630</v>
      </c>
      <c r="Z33" s="12">
        <v>0.65</v>
      </c>
      <c r="AA33" s="13">
        <v>1.35</v>
      </c>
      <c r="AB33" s="14">
        <f t="shared" si="60"/>
        <v>2307.825</v>
      </c>
      <c r="AC33" s="12">
        <v>3</v>
      </c>
      <c r="AD33" s="12">
        <v>490</v>
      </c>
      <c r="AE33" s="12">
        <v>1.23</v>
      </c>
      <c r="AF33" s="18">
        <f t="shared" si="61"/>
        <v>3.41072289156626</v>
      </c>
      <c r="AG33" s="12">
        <v>0.95</v>
      </c>
      <c r="AH33" s="12">
        <v>1.95</v>
      </c>
      <c r="AI33" s="8">
        <f t="shared" si="62"/>
        <v>2.8525</v>
      </c>
      <c r="AJ33" s="9">
        <v>1.15</v>
      </c>
      <c r="AK33" s="19">
        <f t="shared" si="63"/>
        <v>77462.9545936344</v>
      </c>
      <c r="AS33" s="12">
        <v>2630</v>
      </c>
      <c r="AT33" s="12">
        <v>0.65</v>
      </c>
      <c r="AU33" s="13">
        <v>1.35</v>
      </c>
      <c r="AV33" s="14">
        <f t="shared" si="64"/>
        <v>2307.825</v>
      </c>
      <c r="AW33" s="12">
        <v>3</v>
      </c>
      <c r="AX33" s="12">
        <v>490</v>
      </c>
      <c r="AY33" s="12">
        <v>1.23</v>
      </c>
      <c r="AZ33" s="18">
        <f t="shared" si="65"/>
        <v>3.41072289156626</v>
      </c>
      <c r="BA33" s="12">
        <v>0.95</v>
      </c>
      <c r="BB33" s="12">
        <v>1.95</v>
      </c>
      <c r="BC33" s="8">
        <f t="shared" si="66"/>
        <v>2.8525</v>
      </c>
      <c r="BD33" s="9">
        <v>1.15</v>
      </c>
      <c r="BE33" s="20">
        <v>1.085</v>
      </c>
      <c r="BF33" s="19">
        <f t="shared" si="67"/>
        <v>84047.3057340933</v>
      </c>
      <c r="BN33" s="12">
        <v>2630</v>
      </c>
      <c r="BO33" s="12">
        <v>0.65</v>
      </c>
      <c r="BP33" s="13">
        <v>1.35</v>
      </c>
      <c r="BQ33" s="14">
        <f t="shared" si="68"/>
        <v>2307.825</v>
      </c>
      <c r="BR33" s="12">
        <v>3</v>
      </c>
      <c r="BS33" s="12">
        <v>490</v>
      </c>
      <c r="BT33" s="12">
        <v>1.32</v>
      </c>
      <c r="BU33" s="18">
        <f t="shared" si="69"/>
        <v>3.50072289156626</v>
      </c>
      <c r="BV33" s="12">
        <v>0.95</v>
      </c>
      <c r="BW33" s="12">
        <v>2.75</v>
      </c>
      <c r="BX33" s="8">
        <f t="shared" si="70"/>
        <v>3.6125</v>
      </c>
      <c r="BY33" s="9">
        <v>1.15</v>
      </c>
      <c r="BZ33" s="21">
        <v>1.2</v>
      </c>
      <c r="CA33" s="19">
        <f t="shared" si="71"/>
        <v>120828.338888964</v>
      </c>
    </row>
    <row r="34" s="1" customFormat="1" customHeight="1" spans="5:79">
      <c r="E34" s="12">
        <v>2761</v>
      </c>
      <c r="F34" s="12">
        <v>0.65</v>
      </c>
      <c r="G34" s="13">
        <v>1.28</v>
      </c>
      <c r="H34" s="14">
        <f t="shared" si="56"/>
        <v>2297.152</v>
      </c>
      <c r="I34" s="12">
        <v>3</v>
      </c>
      <c r="J34" s="12">
        <v>670</v>
      </c>
      <c r="K34" s="12">
        <v>0.83</v>
      </c>
      <c r="L34" s="18">
        <f t="shared" si="57"/>
        <v>3.33561797752809</v>
      </c>
      <c r="M34" s="12">
        <v>0.95</v>
      </c>
      <c r="N34" s="12">
        <v>1.95</v>
      </c>
      <c r="O34" s="8">
        <f t="shared" si="58"/>
        <v>2.8525</v>
      </c>
      <c r="P34" s="9">
        <v>1.15</v>
      </c>
      <c r="Q34" s="19">
        <f t="shared" si="59"/>
        <v>75406.8478660126</v>
      </c>
      <c r="Y34" s="12">
        <v>2630</v>
      </c>
      <c r="Z34" s="12">
        <v>0.65</v>
      </c>
      <c r="AA34" s="13">
        <v>1.35</v>
      </c>
      <c r="AB34" s="14">
        <f t="shared" si="60"/>
        <v>2307.825</v>
      </c>
      <c r="AC34" s="12">
        <v>3</v>
      </c>
      <c r="AD34" s="12">
        <v>490</v>
      </c>
      <c r="AE34" s="12">
        <v>1.23</v>
      </c>
      <c r="AF34" s="18">
        <f t="shared" si="61"/>
        <v>3.41072289156626</v>
      </c>
      <c r="AG34" s="12">
        <v>0.95</v>
      </c>
      <c r="AH34" s="12">
        <v>1.95</v>
      </c>
      <c r="AI34" s="8">
        <f t="shared" si="62"/>
        <v>2.8525</v>
      </c>
      <c r="AJ34" s="9">
        <v>1.15</v>
      </c>
      <c r="AK34" s="19">
        <f t="shared" si="63"/>
        <v>77462.9545936344</v>
      </c>
      <c r="AS34" s="12">
        <v>2630</v>
      </c>
      <c r="AT34" s="12">
        <v>0.65</v>
      </c>
      <c r="AU34" s="13">
        <v>1.35</v>
      </c>
      <c r="AV34" s="14">
        <f t="shared" si="64"/>
        <v>2307.825</v>
      </c>
      <c r="AW34" s="12">
        <v>3</v>
      </c>
      <c r="AX34" s="12">
        <v>490</v>
      </c>
      <c r="AY34" s="12">
        <v>1.23</v>
      </c>
      <c r="AZ34" s="18">
        <f t="shared" si="65"/>
        <v>3.41072289156626</v>
      </c>
      <c r="BA34" s="12">
        <v>0.95</v>
      </c>
      <c r="BB34" s="12">
        <v>1.95</v>
      </c>
      <c r="BC34" s="8">
        <f t="shared" si="66"/>
        <v>2.8525</v>
      </c>
      <c r="BD34" s="9">
        <v>1.15</v>
      </c>
      <c r="BE34" s="20">
        <v>1.085</v>
      </c>
      <c r="BF34" s="19">
        <f t="shared" si="67"/>
        <v>84047.3057340933</v>
      </c>
      <c r="BN34" s="12">
        <v>2630</v>
      </c>
      <c r="BO34" s="12">
        <v>0.65</v>
      </c>
      <c r="BP34" s="13">
        <v>1.35</v>
      </c>
      <c r="BQ34" s="14">
        <f t="shared" si="68"/>
        <v>2307.825</v>
      </c>
      <c r="BR34" s="12">
        <v>3</v>
      </c>
      <c r="BS34" s="12">
        <v>490</v>
      </c>
      <c r="BT34" s="12">
        <v>1.32</v>
      </c>
      <c r="BU34" s="18">
        <f t="shared" si="69"/>
        <v>3.50072289156626</v>
      </c>
      <c r="BV34" s="12">
        <v>0.95</v>
      </c>
      <c r="BW34" s="12">
        <v>2.75</v>
      </c>
      <c r="BX34" s="8">
        <f t="shared" si="70"/>
        <v>3.6125</v>
      </c>
      <c r="BY34" s="9">
        <v>1.15</v>
      </c>
      <c r="BZ34" s="21">
        <v>1.2</v>
      </c>
      <c r="CA34" s="19">
        <f t="shared" si="71"/>
        <v>120828.338888964</v>
      </c>
    </row>
    <row r="35" s="1" customFormat="1" customHeight="1" spans="5:79">
      <c r="E35" s="12">
        <v>2761</v>
      </c>
      <c r="F35" s="12">
        <v>0.65</v>
      </c>
      <c r="G35" s="13">
        <v>1.28</v>
      </c>
      <c r="H35" s="14">
        <f t="shared" si="56"/>
        <v>2297.152</v>
      </c>
      <c r="I35" s="12">
        <v>3</v>
      </c>
      <c r="J35" s="12">
        <v>420</v>
      </c>
      <c r="K35" s="12">
        <v>0.83</v>
      </c>
      <c r="L35" s="18">
        <f t="shared" si="57"/>
        <v>2.87132231404959</v>
      </c>
      <c r="M35" s="12">
        <v>0.95</v>
      </c>
      <c r="N35" s="12">
        <v>1.95</v>
      </c>
      <c r="O35" s="8">
        <f t="shared" si="58"/>
        <v>2.8525</v>
      </c>
      <c r="P35" s="9">
        <v>1.15</v>
      </c>
      <c r="Q35" s="19">
        <f t="shared" si="59"/>
        <v>64910.7201029891</v>
      </c>
      <c r="Y35" s="12">
        <v>2630</v>
      </c>
      <c r="Z35" s="12">
        <v>0.65</v>
      </c>
      <c r="AA35" s="13">
        <v>1.35</v>
      </c>
      <c r="AB35" s="14">
        <f t="shared" si="60"/>
        <v>2307.825</v>
      </c>
      <c r="AC35" s="12">
        <v>3</v>
      </c>
      <c r="AD35" s="12">
        <v>240</v>
      </c>
      <c r="AE35" s="12">
        <v>1.23</v>
      </c>
      <c r="AF35" s="18">
        <f t="shared" si="61"/>
        <v>2.87285714285714</v>
      </c>
      <c r="AG35" s="12">
        <v>0.95</v>
      </c>
      <c r="AH35" s="12">
        <v>1.95</v>
      </c>
      <c r="AI35" s="8">
        <f t="shared" si="62"/>
        <v>2.8525</v>
      </c>
      <c r="AJ35" s="9">
        <v>1.15</v>
      </c>
      <c r="AK35" s="19">
        <f t="shared" si="63"/>
        <v>65247.1659194062</v>
      </c>
      <c r="AS35" s="12">
        <v>2630</v>
      </c>
      <c r="AT35" s="12">
        <v>0.65</v>
      </c>
      <c r="AU35" s="13">
        <v>1.35</v>
      </c>
      <c r="AV35" s="14">
        <f t="shared" si="64"/>
        <v>2307.825</v>
      </c>
      <c r="AW35" s="12">
        <v>3</v>
      </c>
      <c r="AX35" s="12">
        <v>240</v>
      </c>
      <c r="AY35" s="12">
        <v>1.23</v>
      </c>
      <c r="AZ35" s="18">
        <f t="shared" si="65"/>
        <v>2.87285714285714</v>
      </c>
      <c r="BA35" s="12">
        <v>0.95</v>
      </c>
      <c r="BB35" s="12">
        <v>1.95</v>
      </c>
      <c r="BC35" s="8">
        <f t="shared" si="66"/>
        <v>2.8525</v>
      </c>
      <c r="BD35" s="9">
        <v>1.15</v>
      </c>
      <c r="BE35" s="20">
        <v>1.085</v>
      </c>
      <c r="BF35" s="19">
        <f t="shared" si="67"/>
        <v>70793.1750225558</v>
      </c>
      <c r="BN35" s="12">
        <v>2630</v>
      </c>
      <c r="BO35" s="12">
        <v>0.65</v>
      </c>
      <c r="BP35" s="13">
        <v>1.35</v>
      </c>
      <c r="BQ35" s="14">
        <f t="shared" si="68"/>
        <v>2307.825</v>
      </c>
      <c r="BR35" s="12">
        <v>3</v>
      </c>
      <c r="BS35" s="12">
        <v>240</v>
      </c>
      <c r="BT35" s="12">
        <v>1.32</v>
      </c>
      <c r="BU35" s="18">
        <f t="shared" si="69"/>
        <v>2.96285714285714</v>
      </c>
      <c r="BV35" s="12">
        <v>0.95</v>
      </c>
      <c r="BW35" s="12">
        <v>2.75</v>
      </c>
      <c r="BX35" s="8">
        <f t="shared" si="70"/>
        <v>3.6125</v>
      </c>
      <c r="BY35" s="9">
        <v>1.15</v>
      </c>
      <c r="BZ35" s="21">
        <v>1.2</v>
      </c>
      <c r="CA35" s="19">
        <f t="shared" si="71"/>
        <v>102263.766092196</v>
      </c>
    </row>
    <row r="36" s="1" customFormat="1" customHeight="1" spans="5:79">
      <c r="E36" s="12">
        <v>2761</v>
      </c>
      <c r="F36" s="12">
        <v>0.65</v>
      </c>
      <c r="G36" s="13">
        <v>1.28</v>
      </c>
      <c r="H36" s="14">
        <f t="shared" si="56"/>
        <v>2297.152</v>
      </c>
      <c r="I36" s="12">
        <v>3</v>
      </c>
      <c r="J36" s="12">
        <v>420</v>
      </c>
      <c r="K36" s="12">
        <v>0.83</v>
      </c>
      <c r="L36" s="18">
        <f t="shared" si="57"/>
        <v>2.87132231404959</v>
      </c>
      <c r="M36" s="12">
        <v>0.95</v>
      </c>
      <c r="N36" s="12">
        <v>1.95</v>
      </c>
      <c r="O36" s="8">
        <f t="shared" si="58"/>
        <v>2.8525</v>
      </c>
      <c r="P36" s="9">
        <v>0.9</v>
      </c>
      <c r="Q36" s="19">
        <f t="shared" si="59"/>
        <v>50799.6939936436</v>
      </c>
      <c r="Y36" s="12">
        <v>2630</v>
      </c>
      <c r="Z36" s="12">
        <v>0.65</v>
      </c>
      <c r="AA36" s="13">
        <v>1.35</v>
      </c>
      <c r="AB36" s="14">
        <f t="shared" si="60"/>
        <v>2307.825</v>
      </c>
      <c r="AC36" s="12">
        <v>3</v>
      </c>
      <c r="AD36" s="12">
        <v>240</v>
      </c>
      <c r="AE36" s="12">
        <v>1.23</v>
      </c>
      <c r="AF36" s="18">
        <f t="shared" si="61"/>
        <v>2.87285714285714</v>
      </c>
      <c r="AG36" s="12">
        <v>0.95</v>
      </c>
      <c r="AH36" s="12">
        <v>1.95</v>
      </c>
      <c r="AI36" s="8">
        <f t="shared" si="62"/>
        <v>2.8525</v>
      </c>
      <c r="AJ36" s="9">
        <v>0.9</v>
      </c>
      <c r="AK36" s="19">
        <f t="shared" si="63"/>
        <v>51062.9994151875</v>
      </c>
      <c r="AS36" s="12">
        <v>2630</v>
      </c>
      <c r="AT36" s="12">
        <v>0.65</v>
      </c>
      <c r="AU36" s="13">
        <v>1.35</v>
      </c>
      <c r="AV36" s="14">
        <f t="shared" si="64"/>
        <v>2307.825</v>
      </c>
      <c r="AW36" s="12">
        <v>3</v>
      </c>
      <c r="AX36" s="12">
        <v>240</v>
      </c>
      <c r="AY36" s="12">
        <v>1.23</v>
      </c>
      <c r="AZ36" s="18">
        <f t="shared" si="65"/>
        <v>2.87285714285714</v>
      </c>
      <c r="BA36" s="12">
        <v>0.95</v>
      </c>
      <c r="BB36" s="12">
        <v>1.95</v>
      </c>
      <c r="BC36" s="8">
        <f t="shared" si="66"/>
        <v>2.8525</v>
      </c>
      <c r="BD36" s="9">
        <v>0.9</v>
      </c>
      <c r="BE36" s="20">
        <v>1.085</v>
      </c>
      <c r="BF36" s="19">
        <f t="shared" si="67"/>
        <v>55403.3543654784</v>
      </c>
      <c r="BN36" s="12">
        <v>2630</v>
      </c>
      <c r="BO36" s="12">
        <v>0.65</v>
      </c>
      <c r="BP36" s="13">
        <v>1.35</v>
      </c>
      <c r="BQ36" s="14">
        <f t="shared" si="68"/>
        <v>2307.825</v>
      </c>
      <c r="BR36" s="12">
        <v>3</v>
      </c>
      <c r="BS36" s="12">
        <v>240</v>
      </c>
      <c r="BT36" s="12">
        <v>1.32</v>
      </c>
      <c r="BU36" s="18">
        <f t="shared" si="69"/>
        <v>2.96285714285714</v>
      </c>
      <c r="BV36" s="12">
        <v>0.95</v>
      </c>
      <c r="BW36" s="12">
        <v>2.75</v>
      </c>
      <c r="BX36" s="8">
        <f t="shared" si="70"/>
        <v>3.6125</v>
      </c>
      <c r="BY36" s="9">
        <v>0.9</v>
      </c>
      <c r="BZ36" s="21">
        <v>1.2</v>
      </c>
      <c r="CA36" s="19">
        <f t="shared" si="71"/>
        <v>80032.5125938929</v>
      </c>
    </row>
    <row r="37" s="1" customFormat="1" customHeight="1" spans="5:79">
      <c r="E37" s="12">
        <v>2761</v>
      </c>
      <c r="F37" s="12">
        <v>0.65</v>
      </c>
      <c r="G37" s="13">
        <v>1.28</v>
      </c>
      <c r="H37" s="14">
        <f t="shared" si="56"/>
        <v>2297.152</v>
      </c>
      <c r="I37" s="12">
        <v>3</v>
      </c>
      <c r="J37" s="12">
        <v>420</v>
      </c>
      <c r="K37" s="12">
        <v>0.83</v>
      </c>
      <c r="L37" s="18">
        <f t="shared" si="57"/>
        <v>2.87132231404959</v>
      </c>
      <c r="M37" s="12">
        <v>0.95</v>
      </c>
      <c r="N37" s="12">
        <v>1.95</v>
      </c>
      <c r="O37" s="8">
        <f t="shared" si="58"/>
        <v>2.8525</v>
      </c>
      <c r="P37" s="9">
        <v>0.9</v>
      </c>
      <c r="Q37" s="19">
        <f t="shared" si="59"/>
        <v>50799.6939936436</v>
      </c>
      <c r="Y37" s="12">
        <v>2630</v>
      </c>
      <c r="Z37" s="12">
        <v>0.65</v>
      </c>
      <c r="AA37" s="13">
        <v>1.35</v>
      </c>
      <c r="AB37" s="14">
        <f t="shared" si="60"/>
        <v>2307.825</v>
      </c>
      <c r="AC37" s="12">
        <v>3</v>
      </c>
      <c r="AD37" s="12">
        <v>240</v>
      </c>
      <c r="AE37" s="12">
        <v>1.23</v>
      </c>
      <c r="AF37" s="18">
        <f t="shared" si="61"/>
        <v>2.87285714285714</v>
      </c>
      <c r="AG37" s="12">
        <v>0.95</v>
      </c>
      <c r="AH37" s="12">
        <v>1.95</v>
      </c>
      <c r="AI37" s="8">
        <f t="shared" si="62"/>
        <v>2.8525</v>
      </c>
      <c r="AJ37" s="9">
        <v>0.9</v>
      </c>
      <c r="AK37" s="19">
        <f t="shared" si="63"/>
        <v>51062.9994151875</v>
      </c>
      <c r="AS37" s="12">
        <v>2630</v>
      </c>
      <c r="AT37" s="12">
        <v>0.65</v>
      </c>
      <c r="AU37" s="13">
        <v>1.35</v>
      </c>
      <c r="AV37" s="14">
        <f t="shared" si="64"/>
        <v>2307.825</v>
      </c>
      <c r="AW37" s="12">
        <v>3</v>
      </c>
      <c r="AX37" s="12">
        <v>240</v>
      </c>
      <c r="AY37" s="12">
        <v>1.23</v>
      </c>
      <c r="AZ37" s="18">
        <f t="shared" si="65"/>
        <v>2.87285714285714</v>
      </c>
      <c r="BA37" s="12">
        <v>0.95</v>
      </c>
      <c r="BB37" s="12">
        <v>1.95</v>
      </c>
      <c r="BC37" s="8">
        <f t="shared" si="66"/>
        <v>2.8525</v>
      </c>
      <c r="BD37" s="9">
        <v>0.9</v>
      </c>
      <c r="BE37" s="20">
        <v>1.085</v>
      </c>
      <c r="BF37" s="19">
        <f t="shared" si="67"/>
        <v>55403.3543654784</v>
      </c>
      <c r="BN37" s="12">
        <v>2630</v>
      </c>
      <c r="BO37" s="12">
        <v>0.65</v>
      </c>
      <c r="BP37" s="13">
        <v>1.35</v>
      </c>
      <c r="BQ37" s="14">
        <f t="shared" si="68"/>
        <v>2307.825</v>
      </c>
      <c r="BR37" s="12">
        <v>3</v>
      </c>
      <c r="BS37" s="12">
        <v>240</v>
      </c>
      <c r="BT37" s="12">
        <v>1.32</v>
      </c>
      <c r="BU37" s="18">
        <f t="shared" si="69"/>
        <v>2.96285714285714</v>
      </c>
      <c r="BV37" s="12">
        <v>0.95</v>
      </c>
      <c r="BW37" s="12">
        <v>2.75</v>
      </c>
      <c r="BX37" s="8">
        <f t="shared" si="70"/>
        <v>3.6125</v>
      </c>
      <c r="BY37" s="9">
        <v>0.9</v>
      </c>
      <c r="BZ37" s="21">
        <v>1.2</v>
      </c>
      <c r="CA37" s="19">
        <f t="shared" si="71"/>
        <v>80032.5125938929</v>
      </c>
    </row>
    <row r="38" s="1" customFormat="1" customHeight="1" spans="5:79">
      <c r="E38" s="12">
        <v>2761</v>
      </c>
      <c r="F38" s="12">
        <v>0.65</v>
      </c>
      <c r="G38" s="13">
        <v>1.28</v>
      </c>
      <c r="H38" s="14">
        <f t="shared" si="56"/>
        <v>2297.152</v>
      </c>
      <c r="I38" s="12">
        <v>3</v>
      </c>
      <c r="J38" s="12">
        <v>420</v>
      </c>
      <c r="K38" s="12">
        <v>0.83</v>
      </c>
      <c r="L38" s="18">
        <f t="shared" si="57"/>
        <v>2.87132231404959</v>
      </c>
      <c r="M38" s="12">
        <v>0.95</v>
      </c>
      <c r="N38" s="12">
        <v>1.95</v>
      </c>
      <c r="O38" s="8">
        <f t="shared" si="58"/>
        <v>2.8525</v>
      </c>
      <c r="P38" s="9">
        <v>0.9</v>
      </c>
      <c r="Q38" s="19">
        <f t="shared" si="59"/>
        <v>50799.6939936436</v>
      </c>
      <c r="Y38" s="12">
        <v>2630</v>
      </c>
      <c r="Z38" s="12">
        <v>0.65</v>
      </c>
      <c r="AA38" s="13">
        <v>1.35</v>
      </c>
      <c r="AB38" s="14">
        <f t="shared" si="60"/>
        <v>2307.825</v>
      </c>
      <c r="AC38" s="12">
        <v>3</v>
      </c>
      <c r="AD38" s="12">
        <v>240</v>
      </c>
      <c r="AE38" s="12">
        <v>1.23</v>
      </c>
      <c r="AF38" s="18">
        <f t="shared" si="61"/>
        <v>2.87285714285714</v>
      </c>
      <c r="AG38" s="12">
        <v>0.95</v>
      </c>
      <c r="AH38" s="12">
        <v>1.95</v>
      </c>
      <c r="AI38" s="8">
        <f t="shared" si="62"/>
        <v>2.8525</v>
      </c>
      <c r="AJ38" s="9">
        <v>0.9</v>
      </c>
      <c r="AK38" s="19">
        <f t="shared" si="63"/>
        <v>51062.9994151875</v>
      </c>
      <c r="AS38" s="12">
        <v>2630</v>
      </c>
      <c r="AT38" s="12">
        <v>0.65</v>
      </c>
      <c r="AU38" s="13">
        <v>1.35</v>
      </c>
      <c r="AV38" s="14">
        <f t="shared" si="64"/>
        <v>2307.825</v>
      </c>
      <c r="AW38" s="12">
        <v>3</v>
      </c>
      <c r="AX38" s="12">
        <v>240</v>
      </c>
      <c r="AY38" s="12">
        <v>1.23</v>
      </c>
      <c r="AZ38" s="18">
        <f t="shared" si="65"/>
        <v>2.87285714285714</v>
      </c>
      <c r="BA38" s="12">
        <v>0.95</v>
      </c>
      <c r="BB38" s="12">
        <v>1.95</v>
      </c>
      <c r="BC38" s="8">
        <f t="shared" si="66"/>
        <v>2.8525</v>
      </c>
      <c r="BD38" s="9">
        <v>0.9</v>
      </c>
      <c r="BE38" s="20">
        <v>1.085</v>
      </c>
      <c r="BF38" s="19">
        <f t="shared" si="67"/>
        <v>55403.3543654784</v>
      </c>
      <c r="BN38" s="12">
        <v>2630</v>
      </c>
      <c r="BO38" s="12">
        <v>0.65</v>
      </c>
      <c r="BP38" s="13">
        <v>1.35</v>
      </c>
      <c r="BQ38" s="14">
        <f t="shared" si="68"/>
        <v>2307.825</v>
      </c>
      <c r="BR38" s="12">
        <v>3</v>
      </c>
      <c r="BS38" s="12">
        <v>240</v>
      </c>
      <c r="BT38" s="12">
        <v>1.32</v>
      </c>
      <c r="BU38" s="18">
        <f t="shared" si="69"/>
        <v>2.96285714285714</v>
      </c>
      <c r="BV38" s="12">
        <v>0.95</v>
      </c>
      <c r="BW38" s="12">
        <v>2.75</v>
      </c>
      <c r="BX38" s="8">
        <f t="shared" si="70"/>
        <v>3.6125</v>
      </c>
      <c r="BY38" s="9">
        <v>0.9</v>
      </c>
      <c r="BZ38" s="21">
        <v>1.2</v>
      </c>
      <c r="CA38" s="19">
        <f t="shared" si="71"/>
        <v>80032.5125938929</v>
      </c>
    </row>
    <row r="39" s="1" customFormat="1" customHeight="1" spans="5:79">
      <c r="E39" s="12">
        <v>2761</v>
      </c>
      <c r="F39" s="12">
        <v>0.65</v>
      </c>
      <c r="G39" s="13">
        <v>1.28</v>
      </c>
      <c r="H39" s="14">
        <f t="shared" si="56"/>
        <v>2297.152</v>
      </c>
      <c r="I39" s="12">
        <v>3</v>
      </c>
      <c r="J39" s="12">
        <v>420</v>
      </c>
      <c r="K39" s="12">
        <v>0.83</v>
      </c>
      <c r="L39" s="18">
        <f t="shared" si="57"/>
        <v>2.87132231404959</v>
      </c>
      <c r="M39" s="12">
        <v>0.95</v>
      </c>
      <c r="N39" s="12">
        <v>1.95</v>
      </c>
      <c r="O39" s="8">
        <f t="shared" si="58"/>
        <v>2.8525</v>
      </c>
      <c r="P39" s="9">
        <v>0.9</v>
      </c>
      <c r="Q39" s="19">
        <f t="shared" si="59"/>
        <v>50799.6939936436</v>
      </c>
      <c r="Y39" s="12">
        <v>2630</v>
      </c>
      <c r="Z39" s="12">
        <v>0.65</v>
      </c>
      <c r="AA39" s="13">
        <v>1.35</v>
      </c>
      <c r="AB39" s="14">
        <f t="shared" si="60"/>
        <v>2307.825</v>
      </c>
      <c r="AC39" s="12">
        <v>3</v>
      </c>
      <c r="AD39" s="12">
        <v>240</v>
      </c>
      <c r="AE39" s="12">
        <v>1.23</v>
      </c>
      <c r="AF39" s="18">
        <f t="shared" si="61"/>
        <v>2.87285714285714</v>
      </c>
      <c r="AG39" s="12">
        <v>0.95</v>
      </c>
      <c r="AH39" s="12">
        <v>1.95</v>
      </c>
      <c r="AI39" s="8">
        <f t="shared" si="62"/>
        <v>2.8525</v>
      </c>
      <c r="AJ39" s="9">
        <v>0.9</v>
      </c>
      <c r="AK39" s="19">
        <f t="shared" si="63"/>
        <v>51062.9994151875</v>
      </c>
      <c r="AS39" s="12">
        <v>2630</v>
      </c>
      <c r="AT39" s="12">
        <v>0.65</v>
      </c>
      <c r="AU39" s="13">
        <v>1.35</v>
      </c>
      <c r="AV39" s="14">
        <f t="shared" si="64"/>
        <v>2307.825</v>
      </c>
      <c r="AW39" s="12">
        <v>3</v>
      </c>
      <c r="AX39" s="12">
        <v>240</v>
      </c>
      <c r="AY39" s="12">
        <v>1.23</v>
      </c>
      <c r="AZ39" s="18">
        <f t="shared" si="65"/>
        <v>2.87285714285714</v>
      </c>
      <c r="BA39" s="12">
        <v>0.95</v>
      </c>
      <c r="BB39" s="12">
        <v>1.95</v>
      </c>
      <c r="BC39" s="8">
        <f t="shared" si="66"/>
        <v>2.8525</v>
      </c>
      <c r="BD39" s="9">
        <v>0.9</v>
      </c>
      <c r="BE39" s="20">
        <v>1.085</v>
      </c>
      <c r="BF39" s="19">
        <f t="shared" si="67"/>
        <v>55403.3543654784</v>
      </c>
      <c r="BN39" s="12">
        <v>2630</v>
      </c>
      <c r="BO39" s="12">
        <v>0.65</v>
      </c>
      <c r="BP39" s="13">
        <v>1.35</v>
      </c>
      <c r="BQ39" s="14">
        <f t="shared" si="68"/>
        <v>2307.825</v>
      </c>
      <c r="BR39" s="12">
        <v>3</v>
      </c>
      <c r="BS39" s="12">
        <v>240</v>
      </c>
      <c r="BT39" s="12">
        <v>1.32</v>
      </c>
      <c r="BU39" s="18">
        <f t="shared" si="69"/>
        <v>2.96285714285714</v>
      </c>
      <c r="BV39" s="12">
        <v>0.95</v>
      </c>
      <c r="BW39" s="12">
        <v>2.75</v>
      </c>
      <c r="BX39" s="8">
        <f t="shared" si="70"/>
        <v>3.6125</v>
      </c>
      <c r="BY39" s="9">
        <v>0.9</v>
      </c>
      <c r="BZ39" s="21">
        <v>1.2</v>
      </c>
      <c r="CA39" s="19">
        <f t="shared" si="71"/>
        <v>80032.5125938929</v>
      </c>
    </row>
    <row r="40" s="1" customFormat="1" customHeight="1" spans="5:79">
      <c r="E40" s="24" t="s">
        <v>32</v>
      </c>
      <c r="F40" s="25"/>
      <c r="G40" s="25"/>
      <c r="H40" s="25"/>
      <c r="I40" s="25"/>
      <c r="J40" s="25"/>
      <c r="K40" s="25"/>
      <c r="L40" s="26">
        <f>SUM(Q31:Q39)</f>
        <v>569736.887541614</v>
      </c>
      <c r="M40" s="26"/>
      <c r="N40" s="26"/>
      <c r="O40" s="26"/>
      <c r="P40" s="26"/>
      <c r="Q40" s="26"/>
      <c r="Y40" s="24" t="s">
        <v>33</v>
      </c>
      <c r="Z40" s="25"/>
      <c r="AA40" s="25"/>
      <c r="AB40" s="25"/>
      <c r="AC40" s="25"/>
      <c r="AD40" s="25"/>
      <c r="AE40" s="25"/>
      <c r="AF40" s="26">
        <f>SUM(AK31:AK39)</f>
        <v>579350.981954694</v>
      </c>
      <c r="AG40" s="26"/>
      <c r="AH40" s="26"/>
      <c r="AI40" s="26"/>
      <c r="AJ40" s="26"/>
      <c r="AK40" s="26"/>
      <c r="AS40" s="24" t="s">
        <v>33</v>
      </c>
      <c r="AT40" s="25"/>
      <c r="AU40" s="25"/>
      <c r="AV40" s="25"/>
      <c r="AW40" s="25"/>
      <c r="AX40" s="25"/>
      <c r="AY40" s="25"/>
      <c r="AZ40" s="26">
        <f>SUM(BF31:BF39)</f>
        <v>628595.815420843</v>
      </c>
      <c r="BA40" s="26"/>
      <c r="BB40" s="26"/>
      <c r="BC40" s="26"/>
      <c r="BD40" s="26"/>
      <c r="BE40" s="26"/>
      <c r="BF40" s="26"/>
      <c r="BN40" s="24"/>
      <c r="BO40" s="25"/>
      <c r="BP40" s="25"/>
      <c r="BQ40" s="25"/>
      <c r="BR40" s="25"/>
      <c r="BS40" s="25"/>
      <c r="BT40" s="25"/>
      <c r="BU40" s="26">
        <f>SUM(CA31:CA39)</f>
        <v>905707.172023623</v>
      </c>
      <c r="BV40" s="26"/>
      <c r="BW40" s="26"/>
      <c r="BX40" s="26"/>
      <c r="BY40" s="26"/>
      <c r="BZ40" s="26"/>
      <c r="CA40" s="26"/>
    </row>
    <row r="41" s="1" customFormat="1" customHeight="1" spans="5:79">
      <c r="E41" s="25"/>
      <c r="F41" s="25"/>
      <c r="G41" s="25"/>
      <c r="H41" s="25"/>
      <c r="I41" s="25"/>
      <c r="J41" s="25"/>
      <c r="K41" s="25"/>
      <c r="L41" s="26"/>
      <c r="M41" s="26"/>
      <c r="N41" s="26"/>
      <c r="O41" s="26"/>
      <c r="P41" s="26"/>
      <c r="Q41" s="26"/>
      <c r="Y41" s="25"/>
      <c r="Z41" s="25"/>
      <c r="AA41" s="25"/>
      <c r="AB41" s="25"/>
      <c r="AC41" s="25"/>
      <c r="AD41" s="25"/>
      <c r="AE41" s="25"/>
      <c r="AF41" s="26"/>
      <c r="AG41" s="26"/>
      <c r="AH41" s="26"/>
      <c r="AI41" s="26"/>
      <c r="AJ41" s="26"/>
      <c r="AK41" s="26"/>
      <c r="AS41" s="25"/>
      <c r="AT41" s="25"/>
      <c r="AU41" s="25"/>
      <c r="AV41" s="25"/>
      <c r="AW41" s="25"/>
      <c r="AX41" s="25"/>
      <c r="AY41" s="25"/>
      <c r="AZ41" s="26"/>
      <c r="BA41" s="26"/>
      <c r="BB41" s="26"/>
      <c r="BC41" s="26"/>
      <c r="BD41" s="26"/>
      <c r="BE41" s="26"/>
      <c r="BF41" s="26"/>
      <c r="BN41" s="25"/>
      <c r="BO41" s="25"/>
      <c r="BP41" s="25"/>
      <c r="BQ41" s="25"/>
      <c r="BR41" s="25"/>
      <c r="BS41" s="25"/>
      <c r="BT41" s="25"/>
      <c r="BU41" s="26"/>
      <c r="BV41" s="26"/>
      <c r="BW41" s="26"/>
      <c r="BX41" s="26"/>
      <c r="BY41" s="26"/>
      <c r="BZ41" s="26"/>
      <c r="CA41" s="26"/>
    </row>
    <row r="42" s="1" customFormat="1" customHeight="1" spans="5:79">
      <c r="E42" s="38" t="s">
        <v>27</v>
      </c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Y42" s="3" t="s">
        <v>52</v>
      </c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S42" s="3" t="s">
        <v>52</v>
      </c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N42" s="3" t="s">
        <v>52</v>
      </c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</row>
    <row r="43" s="1" customFormat="1" customHeight="1" spans="5:79">
      <c r="E43" s="14" t="s">
        <v>5</v>
      </c>
      <c r="F43" s="14"/>
      <c r="G43" s="14"/>
      <c r="H43" s="14"/>
      <c r="I43" s="14"/>
      <c r="J43" s="8" t="s">
        <v>53</v>
      </c>
      <c r="K43" s="8"/>
      <c r="L43" s="8"/>
      <c r="M43" s="8"/>
      <c r="N43" s="9" t="s">
        <v>37</v>
      </c>
      <c r="O43" s="9"/>
      <c r="P43" s="42" t="s">
        <v>9</v>
      </c>
      <c r="Y43" s="4" t="s">
        <v>5</v>
      </c>
      <c r="Z43" s="5"/>
      <c r="AA43" s="5"/>
      <c r="AB43" s="6"/>
      <c r="AC43" s="7" t="s">
        <v>6</v>
      </c>
      <c r="AD43" s="7"/>
      <c r="AE43" s="7"/>
      <c r="AF43" s="7"/>
      <c r="AG43" s="8" t="s">
        <v>7</v>
      </c>
      <c r="AH43" s="8"/>
      <c r="AI43" s="8"/>
      <c r="AJ43" s="9" t="s">
        <v>8</v>
      </c>
      <c r="AK43" s="10" t="s">
        <v>9</v>
      </c>
      <c r="AS43" s="4" t="s">
        <v>5</v>
      </c>
      <c r="AT43" s="5"/>
      <c r="AU43" s="5"/>
      <c r="AV43" s="6"/>
      <c r="AW43" s="7" t="s">
        <v>6</v>
      </c>
      <c r="AX43" s="7"/>
      <c r="AY43" s="7"/>
      <c r="AZ43" s="7"/>
      <c r="BA43" s="8" t="s">
        <v>7</v>
      </c>
      <c r="BB43" s="8"/>
      <c r="BC43" s="8"/>
      <c r="BD43" s="9" t="s">
        <v>8</v>
      </c>
      <c r="BE43" s="11" t="s">
        <v>10</v>
      </c>
      <c r="BF43" s="10" t="s">
        <v>9</v>
      </c>
      <c r="BN43" s="4" t="s">
        <v>5</v>
      </c>
      <c r="BO43" s="5"/>
      <c r="BP43" s="5"/>
      <c r="BQ43" s="6"/>
      <c r="BR43" s="7" t="s">
        <v>6</v>
      </c>
      <c r="BS43" s="7"/>
      <c r="BT43" s="7"/>
      <c r="BU43" s="7"/>
      <c r="BV43" s="8" t="s">
        <v>7</v>
      </c>
      <c r="BW43" s="8"/>
      <c r="BX43" s="8"/>
      <c r="BY43" s="9" t="s">
        <v>8</v>
      </c>
      <c r="BZ43" s="11" t="s">
        <v>10</v>
      </c>
      <c r="CA43" s="10" t="s">
        <v>9</v>
      </c>
    </row>
    <row r="44" s="1" customFormat="1" customHeight="1" spans="5:79">
      <c r="E44" s="14" t="s">
        <v>54</v>
      </c>
      <c r="F44" s="14" t="s">
        <v>55</v>
      </c>
      <c r="G44" s="14" t="s">
        <v>56</v>
      </c>
      <c r="H44" s="14" t="s">
        <v>57</v>
      </c>
      <c r="I44" s="14" t="s">
        <v>5</v>
      </c>
      <c r="J44" s="8" t="s">
        <v>58</v>
      </c>
      <c r="K44" s="8" t="s">
        <v>23</v>
      </c>
      <c r="L44" s="8" t="s">
        <v>22</v>
      </c>
      <c r="M44" s="43" t="s">
        <v>24</v>
      </c>
      <c r="N44" s="9" t="s">
        <v>59</v>
      </c>
      <c r="O44" s="9" t="s">
        <v>60</v>
      </c>
      <c r="P44" s="42"/>
      <c r="Y44" s="12" t="s">
        <v>61</v>
      </c>
      <c r="Z44" s="12" t="s">
        <v>16</v>
      </c>
      <c r="AA44" s="13" t="s">
        <v>17</v>
      </c>
      <c r="AB44" s="14" t="s">
        <v>5</v>
      </c>
      <c r="AC44" s="12" t="s">
        <v>18</v>
      </c>
      <c r="AD44" s="12" t="s">
        <v>19</v>
      </c>
      <c r="AE44" s="12" t="s">
        <v>20</v>
      </c>
      <c r="AF44" s="7" t="s">
        <v>21</v>
      </c>
      <c r="AG44" s="12" t="s">
        <v>22</v>
      </c>
      <c r="AH44" s="12" t="s">
        <v>23</v>
      </c>
      <c r="AI44" s="8" t="s">
        <v>24</v>
      </c>
      <c r="AJ44" s="9" t="s">
        <v>25</v>
      </c>
      <c r="AK44" s="15"/>
      <c r="AS44" s="12" t="s">
        <v>61</v>
      </c>
      <c r="AT44" s="12" t="s">
        <v>16</v>
      </c>
      <c r="AU44" s="13" t="s">
        <v>17</v>
      </c>
      <c r="AV44" s="14" t="s">
        <v>5</v>
      </c>
      <c r="AW44" s="12" t="s">
        <v>18</v>
      </c>
      <c r="AX44" s="12" t="s">
        <v>19</v>
      </c>
      <c r="AY44" s="12" t="s">
        <v>20</v>
      </c>
      <c r="AZ44" s="7" t="s">
        <v>21</v>
      </c>
      <c r="BA44" s="12" t="s">
        <v>22</v>
      </c>
      <c r="BB44" s="12" t="s">
        <v>23</v>
      </c>
      <c r="BC44" s="8" t="s">
        <v>24</v>
      </c>
      <c r="BD44" s="9" t="s">
        <v>25</v>
      </c>
      <c r="BE44" s="16"/>
      <c r="BF44" s="15"/>
      <c r="BN44" s="12" t="s">
        <v>61</v>
      </c>
      <c r="BO44" s="12" t="s">
        <v>16</v>
      </c>
      <c r="BP44" s="13" t="s">
        <v>17</v>
      </c>
      <c r="BQ44" s="14" t="s">
        <v>5</v>
      </c>
      <c r="BR44" s="12" t="s">
        <v>18</v>
      </c>
      <c r="BS44" s="12" t="s">
        <v>19</v>
      </c>
      <c r="BT44" s="12" t="s">
        <v>20</v>
      </c>
      <c r="BU44" s="7" t="s">
        <v>21</v>
      </c>
      <c r="BV44" s="12" t="s">
        <v>22</v>
      </c>
      <c r="BW44" s="12" t="s">
        <v>23</v>
      </c>
      <c r="BX44" s="8" t="s">
        <v>24</v>
      </c>
      <c r="BY44" s="9" t="s">
        <v>25</v>
      </c>
      <c r="BZ44" s="16"/>
      <c r="CA44" s="15"/>
    </row>
    <row r="45" s="1" customFormat="1" customHeight="1" spans="5:79">
      <c r="E45" s="12">
        <v>2704</v>
      </c>
      <c r="F45" s="13">
        <v>1.05</v>
      </c>
      <c r="G45" s="12">
        <v>1</v>
      </c>
      <c r="H45" s="12">
        <v>0</v>
      </c>
      <c r="I45" s="14">
        <f t="shared" ref="I45:I59" si="72">E45*F45*G45+H45</f>
        <v>2839.2</v>
      </c>
      <c r="J45" s="12">
        <v>1</v>
      </c>
      <c r="K45" s="12">
        <v>2.38</v>
      </c>
      <c r="L45" s="12">
        <v>1</v>
      </c>
      <c r="M45" s="43">
        <f t="shared" ref="M45:M59" si="73">K45*L45+1</f>
        <v>3.38</v>
      </c>
      <c r="N45" s="12">
        <v>1.15</v>
      </c>
      <c r="O45" s="9">
        <v>0.5</v>
      </c>
      <c r="P45" s="44">
        <f t="shared" ref="P45:P59" si="74">I45*J45*M45*N45*O45</f>
        <v>5517.9852</v>
      </c>
      <c r="Y45" s="12">
        <v>34993</v>
      </c>
      <c r="Z45" s="12">
        <v>0.0847</v>
      </c>
      <c r="AA45" s="13">
        <v>1.35</v>
      </c>
      <c r="AB45" s="14">
        <f t="shared" ref="AB45:AB47" si="75">Y45*Z45*AA45</f>
        <v>4001.274585</v>
      </c>
      <c r="AC45" s="12">
        <v>3</v>
      </c>
      <c r="AD45" s="12">
        <v>450</v>
      </c>
      <c r="AE45" s="12">
        <v>1.83</v>
      </c>
      <c r="AF45" s="18">
        <f t="shared" ref="AF45:AF47" si="76">1+6*AD45/(AD45+2000)+AE45</f>
        <v>3.93204081632653</v>
      </c>
      <c r="AG45" s="12">
        <v>0.98</v>
      </c>
      <c r="AH45" s="12">
        <v>2.58</v>
      </c>
      <c r="AI45" s="8">
        <f t="shared" ref="AI45:AI47" si="77">1+AG45*AH45</f>
        <v>3.5284</v>
      </c>
      <c r="AJ45" s="9">
        <v>1.15</v>
      </c>
      <c r="AK45" s="19">
        <f t="shared" ref="AK45:AK47" si="78">AB45*AC45*AJ45*AI45*AF45</f>
        <v>191519.6244356</v>
      </c>
      <c r="AS45" s="12">
        <v>40871</v>
      </c>
      <c r="AT45" s="12">
        <v>0.0847</v>
      </c>
      <c r="AU45" s="13">
        <v>1.35</v>
      </c>
      <c r="AV45" s="14">
        <f t="shared" ref="AV45:AV49" si="79">AS45*AT45*AU45</f>
        <v>4673.394495</v>
      </c>
      <c r="AW45" s="12">
        <v>3</v>
      </c>
      <c r="AX45" s="12">
        <v>450</v>
      </c>
      <c r="AY45" s="12">
        <v>1.83</v>
      </c>
      <c r="AZ45" s="18">
        <f t="shared" ref="AZ45:AZ49" si="80">1+6*AX45/(AX45+2000)+AY45</f>
        <v>3.93204081632653</v>
      </c>
      <c r="BA45" s="12">
        <v>0.98</v>
      </c>
      <c r="BB45" s="12">
        <v>2.58</v>
      </c>
      <c r="BC45" s="8">
        <f t="shared" ref="BC45:BC49" si="81">1+BA45*BB45</f>
        <v>3.5284</v>
      </c>
      <c r="BD45" s="9">
        <v>1.15</v>
      </c>
      <c r="BE45" s="20">
        <v>1.085</v>
      </c>
      <c r="BF45" s="19">
        <f t="shared" ref="BF45:BF49" si="82">AV45*AW45*BD45*BC45*AZ45*BE45</f>
        <v>242704.09649883</v>
      </c>
      <c r="BN45" s="12">
        <v>40871</v>
      </c>
      <c r="BO45" s="12">
        <v>0.225</v>
      </c>
      <c r="BP45" s="13">
        <v>1.35</v>
      </c>
      <c r="BQ45" s="14">
        <f t="shared" ref="BQ45:BQ49" si="83">BN45*BO45*BP45</f>
        <v>12414.56625</v>
      </c>
      <c r="BR45" s="12">
        <v>3</v>
      </c>
      <c r="BS45" s="12">
        <v>450</v>
      </c>
      <c r="BT45" s="12">
        <v>1.92</v>
      </c>
      <c r="BU45" s="18">
        <f t="shared" ref="BU45:BU49" si="84">1+6*BS45/(BS45+2000)+BT45</f>
        <v>4.02204081632653</v>
      </c>
      <c r="BV45" s="12">
        <v>0.98</v>
      </c>
      <c r="BW45" s="12">
        <v>3.38</v>
      </c>
      <c r="BX45" s="8">
        <f t="shared" ref="BX45:BX49" si="85">1+BV45*BW45</f>
        <v>4.3124</v>
      </c>
      <c r="BY45" s="9">
        <v>1.15</v>
      </c>
      <c r="BZ45" s="21">
        <v>1.2</v>
      </c>
      <c r="CA45" s="19">
        <f t="shared" ref="CA45:CA49" si="86">BQ45*BR45*BY45*BX45*BU45*BZ45</f>
        <v>891450.848106937</v>
      </c>
    </row>
    <row r="46" s="1" customFormat="1" customHeight="1" spans="5:79">
      <c r="E46" s="12">
        <v>2704</v>
      </c>
      <c r="F46" s="13">
        <v>1.06</v>
      </c>
      <c r="G46" s="12">
        <v>1</v>
      </c>
      <c r="H46" s="12">
        <v>0</v>
      </c>
      <c r="I46" s="14">
        <f t="shared" si="72"/>
        <v>2866.24</v>
      </c>
      <c r="J46" s="12">
        <v>1</v>
      </c>
      <c r="K46" s="12">
        <v>2.38</v>
      </c>
      <c r="L46" s="12">
        <v>1</v>
      </c>
      <c r="M46" s="43">
        <f t="shared" si="73"/>
        <v>3.38</v>
      </c>
      <c r="N46" s="12">
        <v>1.15</v>
      </c>
      <c r="O46" s="9">
        <v>0.5</v>
      </c>
      <c r="P46" s="44">
        <f t="shared" si="74"/>
        <v>5570.53744</v>
      </c>
      <c r="Y46" s="12">
        <v>34993</v>
      </c>
      <c r="Z46" s="12">
        <v>0.0847</v>
      </c>
      <c r="AA46" s="13">
        <v>1.35</v>
      </c>
      <c r="AB46" s="14">
        <f t="shared" si="75"/>
        <v>4001.274585</v>
      </c>
      <c r="AC46" s="12">
        <v>3</v>
      </c>
      <c r="AD46" s="12">
        <v>450</v>
      </c>
      <c r="AE46" s="12">
        <v>1.83</v>
      </c>
      <c r="AF46" s="18">
        <f t="shared" si="76"/>
        <v>3.93204081632653</v>
      </c>
      <c r="AG46" s="12">
        <v>0.98</v>
      </c>
      <c r="AH46" s="12">
        <v>2.58</v>
      </c>
      <c r="AI46" s="8">
        <f t="shared" si="77"/>
        <v>3.5284</v>
      </c>
      <c r="AJ46" s="9">
        <v>1.15</v>
      </c>
      <c r="AK46" s="19">
        <f t="shared" si="78"/>
        <v>191519.6244356</v>
      </c>
      <c r="AS46" s="12">
        <v>40871</v>
      </c>
      <c r="AT46" s="12">
        <v>0.0847</v>
      </c>
      <c r="AU46" s="13">
        <v>1.35</v>
      </c>
      <c r="AV46" s="14">
        <f t="shared" si="79"/>
        <v>4673.394495</v>
      </c>
      <c r="AW46" s="12">
        <v>3</v>
      </c>
      <c r="AX46" s="12">
        <v>450</v>
      </c>
      <c r="AY46" s="12">
        <v>1.83</v>
      </c>
      <c r="AZ46" s="18">
        <f t="shared" si="80"/>
        <v>3.93204081632653</v>
      </c>
      <c r="BA46" s="12">
        <v>0.98</v>
      </c>
      <c r="BB46" s="12">
        <v>2.58</v>
      </c>
      <c r="BC46" s="8">
        <f t="shared" si="81"/>
        <v>3.5284</v>
      </c>
      <c r="BD46" s="9">
        <v>1.15</v>
      </c>
      <c r="BE46" s="20">
        <v>1.085</v>
      </c>
      <c r="BF46" s="19">
        <f t="shared" si="82"/>
        <v>242704.09649883</v>
      </c>
      <c r="BN46" s="12">
        <v>40871</v>
      </c>
      <c r="BO46" s="12">
        <v>0.1</v>
      </c>
      <c r="BP46" s="13">
        <v>1.35</v>
      </c>
      <c r="BQ46" s="14">
        <f t="shared" si="83"/>
        <v>5517.585</v>
      </c>
      <c r="BR46" s="12">
        <v>3</v>
      </c>
      <c r="BS46" s="12">
        <v>450</v>
      </c>
      <c r="BT46" s="12">
        <v>1.92</v>
      </c>
      <c r="BU46" s="18">
        <f t="shared" si="84"/>
        <v>4.02204081632653</v>
      </c>
      <c r="BV46" s="12">
        <v>0.98</v>
      </c>
      <c r="BW46" s="12">
        <v>3.38</v>
      </c>
      <c r="BX46" s="8">
        <f t="shared" si="85"/>
        <v>4.3124</v>
      </c>
      <c r="BY46" s="9">
        <v>1.15</v>
      </c>
      <c r="BZ46" s="21">
        <v>1.2</v>
      </c>
      <c r="CA46" s="19">
        <f t="shared" si="86"/>
        <v>396200.376936416</v>
      </c>
    </row>
    <row r="47" s="1" customFormat="1" customHeight="1" spans="5:79">
      <c r="E47" s="12">
        <v>2704</v>
      </c>
      <c r="F47" s="13">
        <v>1.31</v>
      </c>
      <c r="G47" s="12">
        <v>1</v>
      </c>
      <c r="H47" s="12">
        <v>0</v>
      </c>
      <c r="I47" s="14">
        <f t="shared" si="72"/>
        <v>3542.24</v>
      </c>
      <c r="J47" s="12">
        <v>1</v>
      </c>
      <c r="K47" s="12">
        <v>2.38</v>
      </c>
      <c r="L47" s="12">
        <v>1</v>
      </c>
      <c r="M47" s="43">
        <f t="shared" si="73"/>
        <v>3.38</v>
      </c>
      <c r="N47" s="12">
        <v>1.15</v>
      </c>
      <c r="O47" s="9">
        <v>0.5</v>
      </c>
      <c r="P47" s="44">
        <f t="shared" si="74"/>
        <v>6884.34344</v>
      </c>
      <c r="Y47" s="12">
        <v>34993</v>
      </c>
      <c r="Z47" s="12">
        <v>0.0847</v>
      </c>
      <c r="AA47" s="13">
        <v>1.35</v>
      </c>
      <c r="AB47" s="14">
        <f t="shared" si="75"/>
        <v>4001.274585</v>
      </c>
      <c r="AC47" s="12">
        <v>3</v>
      </c>
      <c r="AD47" s="12">
        <v>200</v>
      </c>
      <c r="AE47" s="12">
        <v>1.83</v>
      </c>
      <c r="AF47" s="18">
        <f t="shared" si="76"/>
        <v>3.37545454545455</v>
      </c>
      <c r="AG47" s="12">
        <v>0.98</v>
      </c>
      <c r="AH47" s="12">
        <v>2.58</v>
      </c>
      <c r="AI47" s="8">
        <f t="shared" si="77"/>
        <v>3.5284</v>
      </c>
      <c r="AJ47" s="9">
        <v>0.9</v>
      </c>
      <c r="AK47" s="19">
        <f t="shared" si="78"/>
        <v>128668.48790728</v>
      </c>
      <c r="AS47" s="12">
        <v>40871</v>
      </c>
      <c r="AT47" s="12">
        <v>0.0847</v>
      </c>
      <c r="AU47" s="13">
        <v>1.35</v>
      </c>
      <c r="AV47" s="14">
        <f t="shared" si="79"/>
        <v>4673.394495</v>
      </c>
      <c r="AW47" s="12">
        <v>3</v>
      </c>
      <c r="AX47" s="12">
        <v>200</v>
      </c>
      <c r="AY47" s="12">
        <v>1.83</v>
      </c>
      <c r="AZ47" s="18">
        <f t="shared" si="80"/>
        <v>3.37545454545455</v>
      </c>
      <c r="BA47" s="12">
        <v>0.98</v>
      </c>
      <c r="BB47" s="12">
        <v>2.58</v>
      </c>
      <c r="BC47" s="8">
        <f t="shared" si="81"/>
        <v>3.5284</v>
      </c>
      <c r="BD47" s="9">
        <v>0.9</v>
      </c>
      <c r="BE47" s="20">
        <v>1.085</v>
      </c>
      <c r="BF47" s="19">
        <f t="shared" si="82"/>
        <v>163055.713989809</v>
      </c>
      <c r="BN47" s="12">
        <v>40871</v>
      </c>
      <c r="BO47" s="12">
        <v>0.1</v>
      </c>
      <c r="BP47" s="13">
        <v>1.35</v>
      </c>
      <c r="BQ47" s="14">
        <f t="shared" si="83"/>
        <v>5517.585</v>
      </c>
      <c r="BR47" s="12">
        <v>3</v>
      </c>
      <c r="BS47" s="12">
        <v>200</v>
      </c>
      <c r="BT47" s="12">
        <v>1.92</v>
      </c>
      <c r="BU47" s="18">
        <f t="shared" si="84"/>
        <v>3.46545454545455</v>
      </c>
      <c r="BV47" s="12">
        <v>0.98</v>
      </c>
      <c r="BW47" s="12">
        <v>3.38</v>
      </c>
      <c r="BX47" s="8">
        <f t="shared" si="85"/>
        <v>4.3124</v>
      </c>
      <c r="BY47" s="9">
        <v>0.9</v>
      </c>
      <c r="BZ47" s="21">
        <v>1.2</v>
      </c>
      <c r="CA47" s="19">
        <f t="shared" si="86"/>
        <v>267161.13921948</v>
      </c>
    </row>
    <row r="48" s="1" customFormat="1" customHeight="1" spans="5:79">
      <c r="E48" s="12">
        <v>2704</v>
      </c>
      <c r="F48" s="13">
        <v>0.75</v>
      </c>
      <c r="G48" s="12">
        <v>1</v>
      </c>
      <c r="H48" s="12">
        <v>0</v>
      </c>
      <c r="I48" s="14">
        <f t="shared" si="72"/>
        <v>2028</v>
      </c>
      <c r="J48" s="12">
        <v>1</v>
      </c>
      <c r="K48" s="12">
        <v>2.38</v>
      </c>
      <c r="L48" s="12">
        <v>1</v>
      </c>
      <c r="M48" s="43">
        <f t="shared" si="73"/>
        <v>3.38</v>
      </c>
      <c r="N48" s="12">
        <v>1.15</v>
      </c>
      <c r="O48" s="9">
        <v>0.5</v>
      </c>
      <c r="P48" s="44">
        <f t="shared" si="74"/>
        <v>3941.418</v>
      </c>
      <c r="Y48" s="24" t="s">
        <v>33</v>
      </c>
      <c r="Z48" s="25"/>
      <c r="AA48" s="25"/>
      <c r="AB48" s="25"/>
      <c r="AC48" s="25"/>
      <c r="AD48" s="25"/>
      <c r="AE48" s="25"/>
      <c r="AF48" s="26">
        <f>SUM(AK45:AK47)</f>
        <v>511707.73677848</v>
      </c>
      <c r="AG48" s="26"/>
      <c r="AH48" s="26"/>
      <c r="AI48" s="26"/>
      <c r="AJ48" s="26"/>
      <c r="AK48" s="26"/>
      <c r="AS48" s="12">
        <v>40871</v>
      </c>
      <c r="AT48" s="12">
        <v>0.0847</v>
      </c>
      <c r="AU48" s="13">
        <v>1.35</v>
      </c>
      <c r="AV48" s="14">
        <f t="shared" si="79"/>
        <v>4673.394495</v>
      </c>
      <c r="AW48" s="12">
        <v>3</v>
      </c>
      <c r="AX48" s="12">
        <v>450</v>
      </c>
      <c r="AY48" s="12">
        <v>1.83</v>
      </c>
      <c r="AZ48" s="18">
        <f t="shared" si="80"/>
        <v>3.93204081632653</v>
      </c>
      <c r="BA48" s="12">
        <v>0.98</v>
      </c>
      <c r="BB48" s="12">
        <v>2.58</v>
      </c>
      <c r="BC48" s="8">
        <f t="shared" si="81"/>
        <v>3.5284</v>
      </c>
      <c r="BD48" s="9">
        <v>1.15</v>
      </c>
      <c r="BE48" s="20">
        <v>1.085</v>
      </c>
      <c r="BF48" s="19">
        <f t="shared" si="82"/>
        <v>242704.09649883</v>
      </c>
      <c r="BN48" s="12">
        <v>40871</v>
      </c>
      <c r="BO48" s="12">
        <v>0.1</v>
      </c>
      <c r="BP48" s="13">
        <v>1.35</v>
      </c>
      <c r="BQ48" s="14">
        <f t="shared" si="83"/>
        <v>5517.585</v>
      </c>
      <c r="BR48" s="12">
        <v>3</v>
      </c>
      <c r="BS48" s="12">
        <v>450</v>
      </c>
      <c r="BT48" s="12">
        <v>1.92</v>
      </c>
      <c r="BU48" s="18">
        <f t="shared" si="84"/>
        <v>4.02204081632653</v>
      </c>
      <c r="BV48" s="12">
        <v>0.98</v>
      </c>
      <c r="BW48" s="12">
        <v>3.38</v>
      </c>
      <c r="BX48" s="8">
        <f t="shared" si="85"/>
        <v>4.3124</v>
      </c>
      <c r="BY48" s="9">
        <v>1.15</v>
      </c>
      <c r="BZ48" s="21">
        <v>1.2</v>
      </c>
      <c r="CA48" s="19">
        <f t="shared" si="86"/>
        <v>396200.376936416</v>
      </c>
    </row>
    <row r="49" s="1" customFormat="1" customHeight="1" spans="5:79">
      <c r="E49" s="12">
        <v>2704</v>
      </c>
      <c r="F49" s="13">
        <v>0.75</v>
      </c>
      <c r="G49" s="12">
        <v>1</v>
      </c>
      <c r="H49" s="12">
        <v>0</v>
      </c>
      <c r="I49" s="14">
        <f t="shared" si="72"/>
        <v>2028</v>
      </c>
      <c r="J49" s="12">
        <v>1</v>
      </c>
      <c r="K49" s="12">
        <v>2.38</v>
      </c>
      <c r="L49" s="12">
        <v>1</v>
      </c>
      <c r="M49" s="43">
        <f t="shared" si="73"/>
        <v>3.38</v>
      </c>
      <c r="N49" s="12">
        <v>1.15</v>
      </c>
      <c r="O49" s="9">
        <v>0.5</v>
      </c>
      <c r="P49" s="44">
        <f t="shared" si="74"/>
        <v>3941.418</v>
      </c>
      <c r="Y49" s="25"/>
      <c r="Z49" s="25"/>
      <c r="AA49" s="25"/>
      <c r="AB49" s="25"/>
      <c r="AC49" s="25"/>
      <c r="AD49" s="25"/>
      <c r="AE49" s="25"/>
      <c r="AF49" s="26"/>
      <c r="AG49" s="26"/>
      <c r="AH49" s="26"/>
      <c r="AI49" s="26"/>
      <c r="AJ49" s="26"/>
      <c r="AK49" s="26"/>
      <c r="AS49" s="12">
        <v>40871</v>
      </c>
      <c r="AT49" s="12">
        <v>0.0847</v>
      </c>
      <c r="AU49" s="13">
        <v>1.35</v>
      </c>
      <c r="AV49" s="14">
        <f t="shared" si="79"/>
        <v>4673.394495</v>
      </c>
      <c r="AW49" s="12">
        <v>3</v>
      </c>
      <c r="AX49" s="12">
        <v>200</v>
      </c>
      <c r="AY49" s="12">
        <v>1.83</v>
      </c>
      <c r="AZ49" s="18">
        <f t="shared" si="80"/>
        <v>3.37545454545455</v>
      </c>
      <c r="BA49" s="12">
        <v>0.98</v>
      </c>
      <c r="BB49" s="12">
        <v>2.58</v>
      </c>
      <c r="BC49" s="8">
        <f t="shared" si="81"/>
        <v>3.5284</v>
      </c>
      <c r="BD49" s="9">
        <v>0.9</v>
      </c>
      <c r="BE49" s="20">
        <v>1.085</v>
      </c>
      <c r="BF49" s="19">
        <f t="shared" si="82"/>
        <v>163055.713989809</v>
      </c>
      <c r="BN49" s="12">
        <v>40871</v>
      </c>
      <c r="BO49" s="12">
        <v>0.1</v>
      </c>
      <c r="BP49" s="13">
        <v>1.35</v>
      </c>
      <c r="BQ49" s="14">
        <f t="shared" si="83"/>
        <v>5517.585</v>
      </c>
      <c r="BR49" s="12">
        <v>3</v>
      </c>
      <c r="BS49" s="12">
        <v>200</v>
      </c>
      <c r="BT49" s="12">
        <v>1.92</v>
      </c>
      <c r="BU49" s="18">
        <f t="shared" si="84"/>
        <v>3.46545454545455</v>
      </c>
      <c r="BV49" s="12">
        <v>0.98</v>
      </c>
      <c r="BW49" s="12">
        <v>3.38</v>
      </c>
      <c r="BX49" s="8">
        <f t="shared" si="85"/>
        <v>4.3124</v>
      </c>
      <c r="BY49" s="9">
        <v>0.9</v>
      </c>
      <c r="BZ49" s="21">
        <v>1.2</v>
      </c>
      <c r="CA49" s="19">
        <f t="shared" si="86"/>
        <v>267161.13921948</v>
      </c>
    </row>
    <row r="50" s="1" customFormat="1" customHeight="1" spans="5:79">
      <c r="E50" s="12">
        <v>2704</v>
      </c>
      <c r="F50" s="13">
        <v>1.8</v>
      </c>
      <c r="G50" s="12">
        <v>1</v>
      </c>
      <c r="H50" s="12">
        <v>0</v>
      </c>
      <c r="I50" s="14">
        <f t="shared" si="72"/>
        <v>4867.2</v>
      </c>
      <c r="J50" s="12">
        <v>1</v>
      </c>
      <c r="K50" s="12">
        <v>2.38</v>
      </c>
      <c r="L50" s="12">
        <v>1</v>
      </c>
      <c r="M50" s="43">
        <f t="shared" si="73"/>
        <v>3.38</v>
      </c>
      <c r="N50" s="12">
        <v>1.15</v>
      </c>
      <c r="O50" s="9">
        <v>0.5</v>
      </c>
      <c r="P50" s="44">
        <f t="shared" si="74"/>
        <v>9459.4032</v>
      </c>
      <c r="Y50" s="38" t="s">
        <v>27</v>
      </c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S50" s="24" t="s">
        <v>33</v>
      </c>
      <c r="AT50" s="25"/>
      <c r="AU50" s="25"/>
      <c r="AV50" s="25"/>
      <c r="AW50" s="25"/>
      <c r="AX50" s="25"/>
      <c r="AY50" s="25"/>
      <c r="AZ50" s="26">
        <f>SUM(BF45:BF49)</f>
        <v>1054223.71747611</v>
      </c>
      <c r="BA50" s="26"/>
      <c r="BB50" s="26"/>
      <c r="BC50" s="26"/>
      <c r="BD50" s="26"/>
      <c r="BE50" s="26"/>
      <c r="BF50" s="26"/>
      <c r="BN50" s="24"/>
      <c r="BO50" s="25"/>
      <c r="BP50" s="25"/>
      <c r="BQ50" s="25"/>
      <c r="BR50" s="25"/>
      <c r="BS50" s="25"/>
      <c r="BT50" s="25"/>
      <c r="BU50" s="26">
        <f>SUM(CA45:CA49)</f>
        <v>2218173.88041873</v>
      </c>
      <c r="BV50" s="26"/>
      <c r="BW50" s="26"/>
      <c r="BX50" s="26"/>
      <c r="BY50" s="26"/>
      <c r="BZ50" s="26"/>
      <c r="CA50" s="26"/>
    </row>
    <row r="51" s="1" customFormat="1" customHeight="1" spans="5:79">
      <c r="E51" s="12">
        <v>2704</v>
      </c>
      <c r="F51" s="13">
        <v>1.05</v>
      </c>
      <c r="G51" s="12">
        <v>1</v>
      </c>
      <c r="H51" s="12">
        <v>0</v>
      </c>
      <c r="I51" s="14">
        <f t="shared" si="72"/>
        <v>2839.2</v>
      </c>
      <c r="J51" s="12">
        <v>1</v>
      </c>
      <c r="K51" s="12">
        <v>2.38</v>
      </c>
      <c r="L51" s="12">
        <v>1</v>
      </c>
      <c r="M51" s="43">
        <f t="shared" si="73"/>
        <v>3.38</v>
      </c>
      <c r="N51" s="12">
        <v>1.15</v>
      </c>
      <c r="O51" s="9">
        <v>0.5</v>
      </c>
      <c r="P51" s="44">
        <f t="shared" si="74"/>
        <v>5517.9852</v>
      </c>
      <c r="Y51" s="14" t="s">
        <v>5</v>
      </c>
      <c r="Z51" s="14"/>
      <c r="AA51" s="14"/>
      <c r="AB51" s="14"/>
      <c r="AC51" s="14"/>
      <c r="AD51" s="8" t="s">
        <v>53</v>
      </c>
      <c r="AE51" s="8"/>
      <c r="AF51" s="8"/>
      <c r="AG51" s="8"/>
      <c r="AH51" s="9" t="s">
        <v>37</v>
      </c>
      <c r="AI51" s="9"/>
      <c r="AJ51" s="42" t="s">
        <v>9</v>
      </c>
      <c r="AS51" s="25"/>
      <c r="AT51" s="25"/>
      <c r="AU51" s="25"/>
      <c r="AV51" s="25"/>
      <c r="AW51" s="25"/>
      <c r="AX51" s="25"/>
      <c r="AY51" s="25"/>
      <c r="AZ51" s="26"/>
      <c r="BA51" s="26"/>
      <c r="BB51" s="26"/>
      <c r="BC51" s="26"/>
      <c r="BD51" s="26"/>
      <c r="BE51" s="26"/>
      <c r="BF51" s="26"/>
      <c r="BN51" s="25"/>
      <c r="BO51" s="25"/>
      <c r="BP51" s="25"/>
      <c r="BQ51" s="25"/>
      <c r="BR51" s="25"/>
      <c r="BS51" s="25"/>
      <c r="BT51" s="25"/>
      <c r="BU51" s="26"/>
      <c r="BV51" s="26"/>
      <c r="BW51" s="26"/>
      <c r="BX51" s="26"/>
      <c r="BY51" s="26"/>
      <c r="BZ51" s="26"/>
      <c r="CA51" s="26"/>
    </row>
    <row r="52" s="1" customFormat="1" customHeight="1" spans="5:79">
      <c r="E52" s="12">
        <v>2704</v>
      </c>
      <c r="F52" s="13">
        <v>1.06</v>
      </c>
      <c r="G52" s="12">
        <v>1</v>
      </c>
      <c r="H52" s="12">
        <v>0</v>
      </c>
      <c r="I52" s="14">
        <f t="shared" si="72"/>
        <v>2866.24</v>
      </c>
      <c r="J52" s="12">
        <v>1</v>
      </c>
      <c r="K52" s="12">
        <v>2.38</v>
      </c>
      <c r="L52" s="12">
        <v>1</v>
      </c>
      <c r="M52" s="43">
        <f t="shared" si="73"/>
        <v>3.38</v>
      </c>
      <c r="N52" s="12">
        <v>1.15</v>
      </c>
      <c r="O52" s="9">
        <v>0.5</v>
      </c>
      <c r="P52" s="44">
        <f t="shared" si="74"/>
        <v>5570.53744</v>
      </c>
      <c r="Y52" s="14" t="s">
        <v>54</v>
      </c>
      <c r="Z52" s="14" t="s">
        <v>55</v>
      </c>
      <c r="AA52" s="14" t="s">
        <v>56</v>
      </c>
      <c r="AB52" s="14" t="s">
        <v>57</v>
      </c>
      <c r="AC52" s="14" t="s">
        <v>5</v>
      </c>
      <c r="AD52" s="8" t="s">
        <v>58</v>
      </c>
      <c r="AE52" s="8" t="s">
        <v>23</v>
      </c>
      <c r="AF52" s="8" t="s">
        <v>22</v>
      </c>
      <c r="AG52" s="43" t="s">
        <v>24</v>
      </c>
      <c r="AH52" s="9" t="s">
        <v>59</v>
      </c>
      <c r="AI52" s="9" t="s">
        <v>60</v>
      </c>
      <c r="AJ52" s="42"/>
      <c r="AS52" s="38" t="s">
        <v>27</v>
      </c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N52" s="38" t="s">
        <v>27</v>
      </c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</row>
    <row r="53" s="1" customFormat="1" customHeight="1" spans="5:79">
      <c r="E53" s="12">
        <v>2704</v>
      </c>
      <c r="F53" s="13">
        <v>1.31</v>
      </c>
      <c r="G53" s="12">
        <v>1</v>
      </c>
      <c r="H53" s="12">
        <v>0</v>
      </c>
      <c r="I53" s="14">
        <f t="shared" si="72"/>
        <v>3542.24</v>
      </c>
      <c r="J53" s="12">
        <v>1</v>
      </c>
      <c r="K53" s="12">
        <v>2.38</v>
      </c>
      <c r="L53" s="12">
        <v>1</v>
      </c>
      <c r="M53" s="43">
        <f t="shared" si="73"/>
        <v>3.38</v>
      </c>
      <c r="N53" s="12">
        <v>1.15</v>
      </c>
      <c r="O53" s="9">
        <v>0.5</v>
      </c>
      <c r="P53" s="44">
        <f t="shared" si="74"/>
        <v>6884.34344</v>
      </c>
      <c r="Y53" s="12">
        <v>2704</v>
      </c>
      <c r="Z53" s="13">
        <v>1.05</v>
      </c>
      <c r="AA53" s="12">
        <v>1</v>
      </c>
      <c r="AB53" s="12">
        <v>0</v>
      </c>
      <c r="AC53" s="14">
        <f t="shared" ref="AC53:AC67" si="87">Y53*Z53*AA53+AB53</f>
        <v>2839.2</v>
      </c>
      <c r="AD53" s="12">
        <v>1</v>
      </c>
      <c r="AE53" s="12">
        <v>2.38</v>
      </c>
      <c r="AF53" s="12">
        <v>1</v>
      </c>
      <c r="AG53" s="43">
        <f t="shared" ref="AG53:AG67" si="88">AE53*AF53+1</f>
        <v>3.38</v>
      </c>
      <c r="AH53" s="12">
        <v>1.15</v>
      </c>
      <c r="AI53" s="9">
        <v>0.5</v>
      </c>
      <c r="AJ53" s="44">
        <f t="shared" ref="AJ53:AJ67" si="89">AC53*AD53*AG53*AH53*AI53</f>
        <v>5517.9852</v>
      </c>
      <c r="AS53" s="14" t="s">
        <v>5</v>
      </c>
      <c r="AT53" s="14"/>
      <c r="AU53" s="14"/>
      <c r="AV53" s="14"/>
      <c r="AW53" s="14"/>
      <c r="AX53" s="8" t="s">
        <v>53</v>
      </c>
      <c r="AY53" s="8"/>
      <c r="AZ53" s="8"/>
      <c r="BA53" s="8"/>
      <c r="BB53" s="9" t="s">
        <v>37</v>
      </c>
      <c r="BC53" s="9"/>
      <c r="BD53" s="42" t="s">
        <v>9</v>
      </c>
      <c r="BN53" s="14" t="s">
        <v>5</v>
      </c>
      <c r="BO53" s="14"/>
      <c r="BP53" s="14"/>
      <c r="BQ53" s="14"/>
      <c r="BR53" s="14"/>
      <c r="BS53" s="8" t="s">
        <v>53</v>
      </c>
      <c r="BT53" s="8"/>
      <c r="BU53" s="8"/>
      <c r="BV53" s="8"/>
      <c r="BW53" s="9" t="s">
        <v>37</v>
      </c>
      <c r="BX53" s="9"/>
      <c r="BY53" s="42" t="s">
        <v>9</v>
      </c>
    </row>
    <row r="54" s="1" customFormat="1" customHeight="1" spans="5:79">
      <c r="E54" s="12">
        <v>2704</v>
      </c>
      <c r="F54" s="13">
        <v>0.75</v>
      </c>
      <c r="G54" s="12">
        <v>1</v>
      </c>
      <c r="H54" s="12">
        <v>0</v>
      </c>
      <c r="I54" s="14">
        <f t="shared" si="72"/>
        <v>2028</v>
      </c>
      <c r="J54" s="12">
        <v>1</v>
      </c>
      <c r="K54" s="12">
        <v>2.38</v>
      </c>
      <c r="L54" s="12">
        <v>1</v>
      </c>
      <c r="M54" s="43">
        <f t="shared" si="73"/>
        <v>3.38</v>
      </c>
      <c r="N54" s="12">
        <v>1.15</v>
      </c>
      <c r="O54" s="9">
        <v>0.5</v>
      </c>
      <c r="P54" s="44">
        <f t="shared" si="74"/>
        <v>3941.418</v>
      </c>
      <c r="Y54" s="12">
        <v>2704</v>
      </c>
      <c r="Z54" s="13">
        <v>1.06</v>
      </c>
      <c r="AA54" s="12">
        <v>1</v>
      </c>
      <c r="AB54" s="12">
        <v>0</v>
      </c>
      <c r="AC54" s="14">
        <f t="shared" si="87"/>
        <v>2866.24</v>
      </c>
      <c r="AD54" s="12">
        <v>1</v>
      </c>
      <c r="AE54" s="12">
        <v>2.38</v>
      </c>
      <c r="AF54" s="12">
        <v>1</v>
      </c>
      <c r="AG54" s="43">
        <f t="shared" si="88"/>
        <v>3.38</v>
      </c>
      <c r="AH54" s="12">
        <v>1.15</v>
      </c>
      <c r="AI54" s="9">
        <v>0.5</v>
      </c>
      <c r="AJ54" s="44">
        <f t="shared" si="89"/>
        <v>5570.53744</v>
      </c>
      <c r="AS54" s="14" t="s">
        <v>54</v>
      </c>
      <c r="AT54" s="14" t="s">
        <v>55</v>
      </c>
      <c r="AU54" s="14" t="s">
        <v>56</v>
      </c>
      <c r="AV54" s="14" t="s">
        <v>57</v>
      </c>
      <c r="AW54" s="14" t="s">
        <v>5</v>
      </c>
      <c r="AX54" s="8" t="s">
        <v>58</v>
      </c>
      <c r="AY54" s="8" t="s">
        <v>23</v>
      </c>
      <c r="AZ54" s="8" t="s">
        <v>22</v>
      </c>
      <c r="BA54" s="43" t="s">
        <v>24</v>
      </c>
      <c r="BB54" s="9" t="s">
        <v>59</v>
      </c>
      <c r="BC54" s="9" t="s">
        <v>60</v>
      </c>
      <c r="BD54" s="42"/>
      <c r="BN54" s="14" t="s">
        <v>54</v>
      </c>
      <c r="BO54" s="14" t="s">
        <v>55</v>
      </c>
      <c r="BP54" s="14" t="s">
        <v>56</v>
      </c>
      <c r="BQ54" s="14" t="s">
        <v>57</v>
      </c>
      <c r="BR54" s="14" t="s">
        <v>5</v>
      </c>
      <c r="BS54" s="8" t="s">
        <v>58</v>
      </c>
      <c r="BT54" s="8" t="s">
        <v>23</v>
      </c>
      <c r="BU54" s="8" t="s">
        <v>22</v>
      </c>
      <c r="BV54" s="43" t="s">
        <v>24</v>
      </c>
      <c r="BW54" s="9" t="s">
        <v>59</v>
      </c>
      <c r="BX54" s="9" t="s">
        <v>60</v>
      </c>
      <c r="BY54" s="42"/>
    </row>
    <row r="55" s="1" customFormat="1" customHeight="1" spans="5:79">
      <c r="E55" s="12">
        <v>2704</v>
      </c>
      <c r="F55" s="13">
        <v>0.75</v>
      </c>
      <c r="G55" s="12">
        <v>1</v>
      </c>
      <c r="H55" s="12">
        <v>0</v>
      </c>
      <c r="I55" s="14">
        <f t="shared" si="72"/>
        <v>2028</v>
      </c>
      <c r="J55" s="12">
        <v>1</v>
      </c>
      <c r="K55" s="12">
        <v>2.38</v>
      </c>
      <c r="L55" s="12">
        <v>1</v>
      </c>
      <c r="M55" s="43">
        <f t="shared" si="73"/>
        <v>3.38</v>
      </c>
      <c r="N55" s="12">
        <v>1.15</v>
      </c>
      <c r="O55" s="9">
        <v>0.5</v>
      </c>
      <c r="P55" s="44">
        <f t="shared" si="74"/>
        <v>3941.418</v>
      </c>
      <c r="Y55" s="12">
        <v>2704</v>
      </c>
      <c r="Z55" s="13">
        <v>1.31</v>
      </c>
      <c r="AA55" s="12">
        <v>1</v>
      </c>
      <c r="AB55" s="12">
        <v>0</v>
      </c>
      <c r="AC55" s="14">
        <f t="shared" si="87"/>
        <v>3542.24</v>
      </c>
      <c r="AD55" s="12">
        <v>1</v>
      </c>
      <c r="AE55" s="12">
        <v>2.38</v>
      </c>
      <c r="AF55" s="12">
        <v>1</v>
      </c>
      <c r="AG55" s="43">
        <f t="shared" si="88"/>
        <v>3.38</v>
      </c>
      <c r="AH55" s="12">
        <v>1.15</v>
      </c>
      <c r="AI55" s="9">
        <v>0.5</v>
      </c>
      <c r="AJ55" s="44">
        <f t="shared" si="89"/>
        <v>6884.34344</v>
      </c>
      <c r="AS55" s="12">
        <v>3113</v>
      </c>
      <c r="AT55" s="13">
        <v>1.05</v>
      </c>
      <c r="AU55" s="12">
        <v>1</v>
      </c>
      <c r="AV55" s="12">
        <v>0</v>
      </c>
      <c r="AW55" s="14">
        <f t="shared" ref="AW55:AW69" si="90">AS55*AT55*AU55+AV55</f>
        <v>3268.65</v>
      </c>
      <c r="AX55" s="12">
        <v>1</v>
      </c>
      <c r="AY55" s="12">
        <v>2.38</v>
      </c>
      <c r="AZ55" s="12">
        <v>1</v>
      </c>
      <c r="BA55" s="43">
        <f t="shared" ref="BA55:BA69" si="91">AY55*AZ55+1</f>
        <v>3.38</v>
      </c>
      <c r="BB55" s="12">
        <v>1.15</v>
      </c>
      <c r="BC55" s="9">
        <v>0.5</v>
      </c>
      <c r="BD55" s="44">
        <f t="shared" ref="BD55:BD69" si="92">AW55*AX55*BA55*BB55*BC55</f>
        <v>6352.621275</v>
      </c>
      <c r="BN55" s="12">
        <v>3113</v>
      </c>
      <c r="BO55" s="13">
        <v>1.05</v>
      </c>
      <c r="BP55" s="12">
        <v>1</v>
      </c>
      <c r="BQ55" s="12">
        <v>0</v>
      </c>
      <c r="BR55" s="14">
        <f t="shared" ref="BR55:BR69" si="93">BN55*BO55*BP55+BQ55</f>
        <v>3268.65</v>
      </c>
      <c r="BS55" s="12">
        <v>1</v>
      </c>
      <c r="BT55" s="12">
        <v>3.18</v>
      </c>
      <c r="BU55" s="12">
        <v>1</v>
      </c>
      <c r="BV55" s="43">
        <f t="shared" ref="BV55:BV69" si="94">BT55*BU55+1</f>
        <v>4.18</v>
      </c>
      <c r="BW55" s="12">
        <v>1.15</v>
      </c>
      <c r="BX55" s="9">
        <v>0.5</v>
      </c>
      <c r="BY55" s="44">
        <f t="shared" ref="BY55:BY69" si="95">BR55*BS55*BV55*BW55*BX55</f>
        <v>7856.200275</v>
      </c>
    </row>
    <row r="56" s="1" customFormat="1" customHeight="1" spans="5:79">
      <c r="E56" s="12">
        <v>2704</v>
      </c>
      <c r="F56" s="13">
        <v>1.8</v>
      </c>
      <c r="G56" s="12">
        <v>1</v>
      </c>
      <c r="H56" s="12">
        <v>0</v>
      </c>
      <c r="I56" s="14">
        <f t="shared" si="72"/>
        <v>4867.2</v>
      </c>
      <c r="J56" s="12">
        <v>1</v>
      </c>
      <c r="K56" s="12">
        <v>2.38</v>
      </c>
      <c r="L56" s="12">
        <v>1</v>
      </c>
      <c r="M56" s="43">
        <f t="shared" si="73"/>
        <v>3.38</v>
      </c>
      <c r="N56" s="12">
        <v>1.15</v>
      </c>
      <c r="O56" s="9">
        <v>0.5</v>
      </c>
      <c r="P56" s="44">
        <f t="shared" si="74"/>
        <v>9459.4032</v>
      </c>
      <c r="Y56" s="12">
        <v>2704</v>
      </c>
      <c r="Z56" s="13">
        <v>0.75</v>
      </c>
      <c r="AA56" s="12">
        <v>1</v>
      </c>
      <c r="AB56" s="12">
        <v>0</v>
      </c>
      <c r="AC56" s="14">
        <f t="shared" si="87"/>
        <v>2028</v>
      </c>
      <c r="AD56" s="12">
        <v>1</v>
      </c>
      <c r="AE56" s="12">
        <v>2.38</v>
      </c>
      <c r="AF56" s="12">
        <v>1</v>
      </c>
      <c r="AG56" s="43">
        <f t="shared" si="88"/>
        <v>3.38</v>
      </c>
      <c r="AH56" s="12">
        <v>1.15</v>
      </c>
      <c r="AI56" s="9">
        <v>0.5</v>
      </c>
      <c r="AJ56" s="44">
        <f t="shared" si="89"/>
        <v>3941.418</v>
      </c>
      <c r="AS56" s="12">
        <v>3113</v>
      </c>
      <c r="AT56" s="13">
        <v>1.06</v>
      </c>
      <c r="AU56" s="12">
        <v>1</v>
      </c>
      <c r="AV56" s="12">
        <v>0</v>
      </c>
      <c r="AW56" s="14">
        <f t="shared" si="90"/>
        <v>3299.78</v>
      </c>
      <c r="AX56" s="12">
        <v>1</v>
      </c>
      <c r="AY56" s="12">
        <v>2.38</v>
      </c>
      <c r="AZ56" s="12">
        <v>1</v>
      </c>
      <c r="BA56" s="43">
        <f t="shared" si="91"/>
        <v>3.38</v>
      </c>
      <c r="BB56" s="12">
        <v>1.15</v>
      </c>
      <c r="BC56" s="9">
        <v>0.5</v>
      </c>
      <c r="BD56" s="44">
        <f t="shared" si="92"/>
        <v>6413.12243</v>
      </c>
      <c r="BN56" s="12">
        <v>3113</v>
      </c>
      <c r="BO56" s="13">
        <v>1.06</v>
      </c>
      <c r="BP56" s="12">
        <v>1</v>
      </c>
      <c r="BQ56" s="12">
        <v>0</v>
      </c>
      <c r="BR56" s="14">
        <f t="shared" si="93"/>
        <v>3299.78</v>
      </c>
      <c r="BS56" s="12">
        <v>1</v>
      </c>
      <c r="BT56" s="12">
        <v>3.18</v>
      </c>
      <c r="BU56" s="12">
        <v>1</v>
      </c>
      <c r="BV56" s="43">
        <f t="shared" si="94"/>
        <v>4.18</v>
      </c>
      <c r="BW56" s="12">
        <v>1.15</v>
      </c>
      <c r="BX56" s="9">
        <v>0.5</v>
      </c>
      <c r="BY56" s="44">
        <f t="shared" si="95"/>
        <v>7931.02123</v>
      </c>
    </row>
    <row r="57" s="1" customFormat="1" customHeight="1" spans="5:79">
      <c r="E57" s="12">
        <v>2704</v>
      </c>
      <c r="F57" s="13">
        <v>3.21</v>
      </c>
      <c r="G57" s="12">
        <v>1</v>
      </c>
      <c r="H57" s="12">
        <v>0</v>
      </c>
      <c r="I57" s="14">
        <f t="shared" si="72"/>
        <v>8679.84</v>
      </c>
      <c r="J57" s="12">
        <v>1</v>
      </c>
      <c r="K57" s="12">
        <v>2.38</v>
      </c>
      <c r="L57" s="12">
        <v>1</v>
      </c>
      <c r="M57" s="43">
        <f t="shared" si="73"/>
        <v>3.38</v>
      </c>
      <c r="N57" s="12">
        <v>1.15</v>
      </c>
      <c r="O57" s="9">
        <v>0.5</v>
      </c>
      <c r="P57" s="44">
        <f t="shared" si="74"/>
        <v>16869.26904</v>
      </c>
      <c r="Y57" s="12">
        <v>2704</v>
      </c>
      <c r="Z57" s="13">
        <v>0.75</v>
      </c>
      <c r="AA57" s="12">
        <v>1</v>
      </c>
      <c r="AB57" s="12">
        <v>0</v>
      </c>
      <c r="AC57" s="14">
        <f t="shared" si="87"/>
        <v>2028</v>
      </c>
      <c r="AD57" s="12">
        <v>1</v>
      </c>
      <c r="AE57" s="12">
        <v>2.38</v>
      </c>
      <c r="AF57" s="12">
        <v>1</v>
      </c>
      <c r="AG57" s="43">
        <f t="shared" si="88"/>
        <v>3.38</v>
      </c>
      <c r="AH57" s="12">
        <v>1.15</v>
      </c>
      <c r="AI57" s="9">
        <v>0.5</v>
      </c>
      <c r="AJ57" s="44">
        <f t="shared" si="89"/>
        <v>3941.418</v>
      </c>
      <c r="AS57" s="12">
        <v>3113</v>
      </c>
      <c r="AT57" s="13">
        <v>1.31</v>
      </c>
      <c r="AU57" s="12">
        <v>1</v>
      </c>
      <c r="AV57" s="12">
        <v>0</v>
      </c>
      <c r="AW57" s="14">
        <f t="shared" si="90"/>
        <v>4078.03</v>
      </c>
      <c r="AX57" s="12">
        <v>1</v>
      </c>
      <c r="AY57" s="12">
        <v>2.38</v>
      </c>
      <c r="AZ57" s="12">
        <v>1</v>
      </c>
      <c r="BA57" s="43">
        <f t="shared" si="91"/>
        <v>3.38</v>
      </c>
      <c r="BB57" s="12">
        <v>1.15</v>
      </c>
      <c r="BC57" s="9">
        <v>0.5</v>
      </c>
      <c r="BD57" s="44">
        <f t="shared" si="92"/>
        <v>7925.651305</v>
      </c>
      <c r="BN57" s="12">
        <v>3113</v>
      </c>
      <c r="BO57" s="13">
        <v>1.31</v>
      </c>
      <c r="BP57" s="12">
        <v>1</v>
      </c>
      <c r="BQ57" s="12">
        <v>0</v>
      </c>
      <c r="BR57" s="14">
        <f t="shared" si="93"/>
        <v>4078.03</v>
      </c>
      <c r="BS57" s="12">
        <v>1</v>
      </c>
      <c r="BT57" s="12">
        <v>3.18</v>
      </c>
      <c r="BU57" s="12">
        <v>1</v>
      </c>
      <c r="BV57" s="43">
        <f t="shared" si="94"/>
        <v>4.18</v>
      </c>
      <c r="BW57" s="12">
        <v>1.15</v>
      </c>
      <c r="BX57" s="9">
        <v>0.5</v>
      </c>
      <c r="BY57" s="44">
        <f t="shared" si="95"/>
        <v>9801.545105</v>
      </c>
    </row>
    <row r="58" s="1" customFormat="1" customHeight="1" spans="5:79">
      <c r="E58" s="12">
        <v>2704</v>
      </c>
      <c r="F58" s="13">
        <v>3.21</v>
      </c>
      <c r="G58" s="12">
        <v>1</v>
      </c>
      <c r="H58" s="12">
        <v>0</v>
      </c>
      <c r="I58" s="14">
        <f t="shared" si="72"/>
        <v>8679.84</v>
      </c>
      <c r="J58" s="12">
        <v>1</v>
      </c>
      <c r="K58" s="12">
        <v>2.38</v>
      </c>
      <c r="L58" s="12">
        <v>1</v>
      </c>
      <c r="M58" s="43">
        <f t="shared" si="73"/>
        <v>3.38</v>
      </c>
      <c r="N58" s="12">
        <v>1.15</v>
      </c>
      <c r="O58" s="9">
        <v>0.5</v>
      </c>
      <c r="P58" s="44">
        <f t="shared" si="74"/>
        <v>16869.26904</v>
      </c>
      <c r="Y58" s="12">
        <v>2704</v>
      </c>
      <c r="Z58" s="13">
        <v>1.8</v>
      </c>
      <c r="AA58" s="12">
        <v>1</v>
      </c>
      <c r="AB58" s="12">
        <v>0</v>
      </c>
      <c r="AC58" s="14">
        <f t="shared" si="87"/>
        <v>4867.2</v>
      </c>
      <c r="AD58" s="12">
        <v>1</v>
      </c>
      <c r="AE58" s="12">
        <v>2.38</v>
      </c>
      <c r="AF58" s="12">
        <v>1</v>
      </c>
      <c r="AG58" s="43">
        <f t="shared" si="88"/>
        <v>3.38</v>
      </c>
      <c r="AH58" s="12">
        <v>1.15</v>
      </c>
      <c r="AI58" s="9">
        <v>0.5</v>
      </c>
      <c r="AJ58" s="44">
        <f t="shared" si="89"/>
        <v>9459.4032</v>
      </c>
      <c r="AS58" s="12">
        <v>3113</v>
      </c>
      <c r="AT58" s="13">
        <v>0.75</v>
      </c>
      <c r="AU58" s="12">
        <v>1</v>
      </c>
      <c r="AV58" s="12">
        <v>0</v>
      </c>
      <c r="AW58" s="14">
        <f t="shared" si="90"/>
        <v>2334.75</v>
      </c>
      <c r="AX58" s="12">
        <v>1</v>
      </c>
      <c r="AY58" s="12">
        <v>2.38</v>
      </c>
      <c r="AZ58" s="12">
        <v>1</v>
      </c>
      <c r="BA58" s="43">
        <f t="shared" si="91"/>
        <v>3.38</v>
      </c>
      <c r="BB58" s="12">
        <v>1.15</v>
      </c>
      <c r="BC58" s="9">
        <v>0.5</v>
      </c>
      <c r="BD58" s="44">
        <f t="shared" si="92"/>
        <v>4537.586625</v>
      </c>
      <c r="BN58" s="12">
        <v>3113</v>
      </c>
      <c r="BO58" s="13">
        <v>0.75</v>
      </c>
      <c r="BP58" s="12">
        <v>1</v>
      </c>
      <c r="BQ58" s="12">
        <v>0</v>
      </c>
      <c r="BR58" s="14">
        <f t="shared" si="93"/>
        <v>2334.75</v>
      </c>
      <c r="BS58" s="12">
        <v>1</v>
      </c>
      <c r="BT58" s="12">
        <v>3.18</v>
      </c>
      <c r="BU58" s="12">
        <v>1</v>
      </c>
      <c r="BV58" s="43">
        <f t="shared" si="94"/>
        <v>4.18</v>
      </c>
      <c r="BW58" s="12">
        <v>1.15</v>
      </c>
      <c r="BX58" s="9">
        <v>0.5</v>
      </c>
      <c r="BY58" s="44">
        <f t="shared" si="95"/>
        <v>5611.571625</v>
      </c>
    </row>
    <row r="59" s="1" customFormat="1" customHeight="1" spans="5:79">
      <c r="E59" s="12">
        <v>2704</v>
      </c>
      <c r="F59" s="13">
        <v>0</v>
      </c>
      <c r="G59" s="12">
        <v>1</v>
      </c>
      <c r="H59" s="12">
        <v>0</v>
      </c>
      <c r="I59" s="14">
        <f t="shared" si="72"/>
        <v>0</v>
      </c>
      <c r="J59" s="12">
        <v>1</v>
      </c>
      <c r="K59" s="12">
        <v>2.38</v>
      </c>
      <c r="L59" s="12">
        <v>1</v>
      </c>
      <c r="M59" s="43">
        <f t="shared" si="73"/>
        <v>3.38</v>
      </c>
      <c r="N59" s="12">
        <v>1.15</v>
      </c>
      <c r="O59" s="9">
        <v>0.5</v>
      </c>
      <c r="P59" s="44">
        <f t="shared" si="74"/>
        <v>0</v>
      </c>
      <c r="Y59" s="12">
        <v>2704</v>
      </c>
      <c r="Z59" s="13">
        <v>1.05</v>
      </c>
      <c r="AA59" s="12">
        <v>1</v>
      </c>
      <c r="AB59" s="12">
        <v>0</v>
      </c>
      <c r="AC59" s="14">
        <f t="shared" si="87"/>
        <v>2839.2</v>
      </c>
      <c r="AD59" s="12">
        <v>1</v>
      </c>
      <c r="AE59" s="12">
        <v>2.38</v>
      </c>
      <c r="AF59" s="12">
        <v>1</v>
      </c>
      <c r="AG59" s="43">
        <f t="shared" si="88"/>
        <v>3.38</v>
      </c>
      <c r="AH59" s="12">
        <v>1.15</v>
      </c>
      <c r="AI59" s="9">
        <v>0.5</v>
      </c>
      <c r="AJ59" s="44">
        <f t="shared" si="89"/>
        <v>5517.9852</v>
      </c>
      <c r="AS59" s="12">
        <v>3113</v>
      </c>
      <c r="AT59" s="13">
        <v>0.75</v>
      </c>
      <c r="AU59" s="12">
        <v>1</v>
      </c>
      <c r="AV59" s="12">
        <v>0</v>
      </c>
      <c r="AW59" s="14">
        <f t="shared" si="90"/>
        <v>2334.75</v>
      </c>
      <c r="AX59" s="12">
        <v>1</v>
      </c>
      <c r="AY59" s="12">
        <v>2.38</v>
      </c>
      <c r="AZ59" s="12">
        <v>1</v>
      </c>
      <c r="BA59" s="43">
        <f t="shared" si="91"/>
        <v>3.38</v>
      </c>
      <c r="BB59" s="12">
        <v>1.15</v>
      </c>
      <c r="BC59" s="9">
        <v>0.5</v>
      </c>
      <c r="BD59" s="44">
        <f t="shared" si="92"/>
        <v>4537.586625</v>
      </c>
      <c r="BN59" s="12">
        <v>3113</v>
      </c>
      <c r="BO59" s="13">
        <v>0.75</v>
      </c>
      <c r="BP59" s="12">
        <v>1</v>
      </c>
      <c r="BQ59" s="12">
        <v>0</v>
      </c>
      <c r="BR59" s="14">
        <f t="shared" si="93"/>
        <v>2334.75</v>
      </c>
      <c r="BS59" s="12">
        <v>1</v>
      </c>
      <c r="BT59" s="12">
        <v>3.18</v>
      </c>
      <c r="BU59" s="12">
        <v>1</v>
      </c>
      <c r="BV59" s="43">
        <f t="shared" si="94"/>
        <v>4.18</v>
      </c>
      <c r="BW59" s="12">
        <v>1.15</v>
      </c>
      <c r="BX59" s="9">
        <v>0.5</v>
      </c>
      <c r="BY59" s="44">
        <f t="shared" si="95"/>
        <v>5611.571625</v>
      </c>
    </row>
    <row r="60" s="1" customFormat="1" customHeight="1" spans="5:79">
      <c r="E60" s="45"/>
      <c r="F60" s="46"/>
      <c r="G60" s="46"/>
      <c r="H60" s="46"/>
      <c r="I60" s="46"/>
      <c r="J60" s="46"/>
      <c r="K60" s="46"/>
      <c r="L60" s="47">
        <f>SUM(P45:P59)</f>
        <v>104368.74864</v>
      </c>
      <c r="M60" s="47"/>
      <c r="N60" s="47"/>
      <c r="O60" s="47"/>
      <c r="P60" s="47"/>
      <c r="Y60" s="12">
        <v>2704</v>
      </c>
      <c r="Z60" s="13">
        <v>1.06</v>
      </c>
      <c r="AA60" s="12">
        <v>1</v>
      </c>
      <c r="AB60" s="12">
        <v>0</v>
      </c>
      <c r="AC60" s="14">
        <f t="shared" si="87"/>
        <v>2866.24</v>
      </c>
      <c r="AD60" s="12">
        <v>1</v>
      </c>
      <c r="AE60" s="12">
        <v>2.38</v>
      </c>
      <c r="AF60" s="12">
        <v>1</v>
      </c>
      <c r="AG60" s="43">
        <f t="shared" si="88"/>
        <v>3.38</v>
      </c>
      <c r="AH60" s="12">
        <v>1.15</v>
      </c>
      <c r="AI60" s="9">
        <v>0.5</v>
      </c>
      <c r="AJ60" s="44">
        <f t="shared" si="89"/>
        <v>5570.53744</v>
      </c>
      <c r="AS60" s="12">
        <v>3113</v>
      </c>
      <c r="AT60" s="13">
        <v>1.8</v>
      </c>
      <c r="AU60" s="12">
        <v>1</v>
      </c>
      <c r="AV60" s="12">
        <v>0</v>
      </c>
      <c r="AW60" s="14">
        <f t="shared" si="90"/>
        <v>5603.4</v>
      </c>
      <c r="AX60" s="12">
        <v>1</v>
      </c>
      <c r="AY60" s="12">
        <v>2.38</v>
      </c>
      <c r="AZ60" s="12">
        <v>1</v>
      </c>
      <c r="BA60" s="43">
        <f t="shared" si="91"/>
        <v>3.38</v>
      </c>
      <c r="BB60" s="12">
        <v>1.15</v>
      </c>
      <c r="BC60" s="9">
        <v>0.5</v>
      </c>
      <c r="BD60" s="44">
        <f t="shared" si="92"/>
        <v>10890.2079</v>
      </c>
      <c r="BN60" s="12">
        <v>3113</v>
      </c>
      <c r="BO60" s="13">
        <v>1.8</v>
      </c>
      <c r="BP60" s="12">
        <v>1</v>
      </c>
      <c r="BQ60" s="12">
        <v>0</v>
      </c>
      <c r="BR60" s="14">
        <f t="shared" si="93"/>
        <v>5603.4</v>
      </c>
      <c r="BS60" s="12">
        <v>1</v>
      </c>
      <c r="BT60" s="12">
        <v>3.18</v>
      </c>
      <c r="BU60" s="12">
        <v>1</v>
      </c>
      <c r="BV60" s="43">
        <f t="shared" si="94"/>
        <v>4.18</v>
      </c>
      <c r="BW60" s="12">
        <v>1.15</v>
      </c>
      <c r="BX60" s="9">
        <v>0.5</v>
      </c>
      <c r="BY60" s="44">
        <f t="shared" si="95"/>
        <v>13467.7719</v>
      </c>
    </row>
    <row r="61" s="1" customFormat="1" customHeight="1" spans="5:79">
      <c r="E61" s="46"/>
      <c r="F61" s="46"/>
      <c r="G61" s="46"/>
      <c r="H61" s="46"/>
      <c r="I61" s="46"/>
      <c r="J61" s="46"/>
      <c r="K61" s="46"/>
      <c r="L61" s="47"/>
      <c r="M61" s="47"/>
      <c r="N61" s="47"/>
      <c r="O61" s="47"/>
      <c r="P61" s="47"/>
      <c r="Y61" s="12">
        <v>2704</v>
      </c>
      <c r="Z61" s="13">
        <v>1.31</v>
      </c>
      <c r="AA61" s="12">
        <v>1</v>
      </c>
      <c r="AB61" s="12">
        <v>0</v>
      </c>
      <c r="AC61" s="14">
        <f t="shared" si="87"/>
        <v>3542.24</v>
      </c>
      <c r="AD61" s="12">
        <v>1</v>
      </c>
      <c r="AE61" s="12">
        <v>2.38</v>
      </c>
      <c r="AF61" s="12">
        <v>1</v>
      </c>
      <c r="AG61" s="43">
        <f t="shared" si="88"/>
        <v>3.38</v>
      </c>
      <c r="AH61" s="12">
        <v>1.15</v>
      </c>
      <c r="AI61" s="9">
        <v>0.5</v>
      </c>
      <c r="AJ61" s="44">
        <f t="shared" si="89"/>
        <v>6884.34344</v>
      </c>
      <c r="AS61" s="12">
        <v>3113</v>
      </c>
      <c r="AT61" s="13">
        <v>1.05</v>
      </c>
      <c r="AU61" s="12">
        <v>1</v>
      </c>
      <c r="AV61" s="12">
        <v>0</v>
      </c>
      <c r="AW61" s="14">
        <f t="shared" si="90"/>
        <v>3268.65</v>
      </c>
      <c r="AX61" s="12">
        <v>1</v>
      </c>
      <c r="AY61" s="12">
        <v>2.38</v>
      </c>
      <c r="AZ61" s="12">
        <v>1</v>
      </c>
      <c r="BA61" s="43">
        <f t="shared" si="91"/>
        <v>3.38</v>
      </c>
      <c r="BB61" s="12">
        <v>1.15</v>
      </c>
      <c r="BC61" s="9">
        <v>0.5</v>
      </c>
      <c r="BD61" s="44">
        <f t="shared" si="92"/>
        <v>6352.621275</v>
      </c>
      <c r="BN61" s="12">
        <v>3113</v>
      </c>
      <c r="BO61" s="13">
        <v>1.05</v>
      </c>
      <c r="BP61" s="12">
        <v>1</v>
      </c>
      <c r="BQ61" s="12">
        <v>0</v>
      </c>
      <c r="BR61" s="14">
        <f t="shared" si="93"/>
        <v>3268.65</v>
      </c>
      <c r="BS61" s="12">
        <v>1</v>
      </c>
      <c r="BT61" s="12">
        <v>3.18</v>
      </c>
      <c r="BU61" s="12">
        <v>1</v>
      </c>
      <c r="BV61" s="43">
        <f t="shared" si="94"/>
        <v>4.18</v>
      </c>
      <c r="BW61" s="12">
        <v>1.15</v>
      </c>
      <c r="BX61" s="9">
        <v>0.5</v>
      </c>
      <c r="BY61" s="44">
        <f t="shared" si="95"/>
        <v>7856.200275</v>
      </c>
    </row>
    <row r="62" s="1" customFormat="1" customHeight="1" spans="5:79">
      <c r="E62" s="46"/>
      <c r="F62" s="46"/>
      <c r="G62" s="46"/>
      <c r="H62" s="46"/>
      <c r="I62" s="46"/>
      <c r="J62" s="46"/>
      <c r="K62" s="46"/>
      <c r="L62" s="47"/>
      <c r="M62" s="47"/>
      <c r="N62" s="47"/>
      <c r="O62" s="47"/>
      <c r="P62" s="47"/>
      <c r="Y62" s="12">
        <v>2704</v>
      </c>
      <c r="Z62" s="13">
        <v>0.75</v>
      </c>
      <c r="AA62" s="12">
        <v>1</v>
      </c>
      <c r="AB62" s="12">
        <v>0</v>
      </c>
      <c r="AC62" s="14">
        <f t="shared" si="87"/>
        <v>2028</v>
      </c>
      <c r="AD62" s="12">
        <v>1</v>
      </c>
      <c r="AE62" s="12">
        <v>2.38</v>
      </c>
      <c r="AF62" s="12">
        <v>1</v>
      </c>
      <c r="AG62" s="43">
        <f t="shared" si="88"/>
        <v>3.38</v>
      </c>
      <c r="AH62" s="12">
        <v>1.15</v>
      </c>
      <c r="AI62" s="9">
        <v>0.5</v>
      </c>
      <c r="AJ62" s="44">
        <f t="shared" si="89"/>
        <v>3941.418</v>
      </c>
      <c r="AS62" s="12">
        <v>3113</v>
      </c>
      <c r="AT62" s="13">
        <v>1.06</v>
      </c>
      <c r="AU62" s="12">
        <v>1</v>
      </c>
      <c r="AV62" s="12">
        <v>0</v>
      </c>
      <c r="AW62" s="14">
        <f t="shared" si="90"/>
        <v>3299.78</v>
      </c>
      <c r="AX62" s="12">
        <v>1</v>
      </c>
      <c r="AY62" s="12">
        <v>2.38</v>
      </c>
      <c r="AZ62" s="12">
        <v>1</v>
      </c>
      <c r="BA62" s="43">
        <f t="shared" si="91"/>
        <v>3.38</v>
      </c>
      <c r="BB62" s="12">
        <v>1.15</v>
      </c>
      <c r="BC62" s="9">
        <v>0.5</v>
      </c>
      <c r="BD62" s="44">
        <f t="shared" si="92"/>
        <v>6413.12243</v>
      </c>
      <c r="BN62" s="12">
        <v>3113</v>
      </c>
      <c r="BO62" s="13">
        <v>1.06</v>
      </c>
      <c r="BP62" s="12">
        <v>1</v>
      </c>
      <c r="BQ62" s="12">
        <v>0</v>
      </c>
      <c r="BR62" s="14">
        <f t="shared" si="93"/>
        <v>3299.78</v>
      </c>
      <c r="BS62" s="12">
        <v>1</v>
      </c>
      <c r="BT62" s="12">
        <v>3.18</v>
      </c>
      <c r="BU62" s="12">
        <v>1</v>
      </c>
      <c r="BV62" s="43">
        <f t="shared" si="94"/>
        <v>4.18</v>
      </c>
      <c r="BW62" s="12">
        <v>1.15</v>
      </c>
      <c r="BX62" s="9">
        <v>0.5</v>
      </c>
      <c r="BY62" s="44">
        <f t="shared" si="95"/>
        <v>7931.02123</v>
      </c>
    </row>
    <row r="63" s="1" customFormat="1" customHeight="1" spans="5:79">
      <c r="E63" s="38" t="s">
        <v>28</v>
      </c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Y63" s="12">
        <v>2704</v>
      </c>
      <c r="Z63" s="13">
        <v>0.75</v>
      </c>
      <c r="AA63" s="12">
        <v>1</v>
      </c>
      <c r="AB63" s="12">
        <v>0</v>
      </c>
      <c r="AC63" s="14">
        <f t="shared" si="87"/>
        <v>2028</v>
      </c>
      <c r="AD63" s="12">
        <v>1</v>
      </c>
      <c r="AE63" s="12">
        <v>2.38</v>
      </c>
      <c r="AF63" s="12">
        <v>1</v>
      </c>
      <c r="AG63" s="43">
        <f t="shared" si="88"/>
        <v>3.38</v>
      </c>
      <c r="AH63" s="12">
        <v>1.15</v>
      </c>
      <c r="AI63" s="9">
        <v>0.5</v>
      </c>
      <c r="AJ63" s="44">
        <f t="shared" si="89"/>
        <v>3941.418</v>
      </c>
      <c r="AS63" s="12">
        <v>3113</v>
      </c>
      <c r="AT63" s="13">
        <v>1.31</v>
      </c>
      <c r="AU63" s="12">
        <v>1</v>
      </c>
      <c r="AV63" s="12">
        <v>0</v>
      </c>
      <c r="AW63" s="14">
        <f t="shared" si="90"/>
        <v>4078.03</v>
      </c>
      <c r="AX63" s="12">
        <v>1</v>
      </c>
      <c r="AY63" s="12">
        <v>2.38</v>
      </c>
      <c r="AZ63" s="12">
        <v>1</v>
      </c>
      <c r="BA63" s="43">
        <f t="shared" si="91"/>
        <v>3.38</v>
      </c>
      <c r="BB63" s="12">
        <v>1.15</v>
      </c>
      <c r="BC63" s="9">
        <v>0.5</v>
      </c>
      <c r="BD63" s="44">
        <f t="shared" si="92"/>
        <v>7925.651305</v>
      </c>
      <c r="BN63" s="12">
        <v>3113</v>
      </c>
      <c r="BO63" s="13">
        <v>1.31</v>
      </c>
      <c r="BP63" s="12">
        <v>1</v>
      </c>
      <c r="BQ63" s="12">
        <v>0</v>
      </c>
      <c r="BR63" s="14">
        <f t="shared" si="93"/>
        <v>4078.03</v>
      </c>
      <c r="BS63" s="12">
        <v>1</v>
      </c>
      <c r="BT63" s="12">
        <v>3.18</v>
      </c>
      <c r="BU63" s="12">
        <v>1</v>
      </c>
      <c r="BV63" s="43">
        <f t="shared" si="94"/>
        <v>4.18</v>
      </c>
      <c r="BW63" s="12">
        <v>1.15</v>
      </c>
      <c r="BX63" s="9">
        <v>0.5</v>
      </c>
      <c r="BY63" s="44">
        <f t="shared" si="95"/>
        <v>9801.545105</v>
      </c>
    </row>
    <row r="64" s="1" customFormat="1" customHeight="1" spans="5:79">
      <c r="E64" s="14" t="s">
        <v>5</v>
      </c>
      <c r="F64" s="14"/>
      <c r="G64" s="14"/>
      <c r="H64" s="14"/>
      <c r="I64" s="14"/>
      <c r="J64" s="8" t="s">
        <v>53</v>
      </c>
      <c r="K64" s="8"/>
      <c r="L64" s="8"/>
      <c r="M64" s="8"/>
      <c r="N64" s="9" t="s">
        <v>37</v>
      </c>
      <c r="O64" s="9"/>
      <c r="P64" s="42" t="s">
        <v>9</v>
      </c>
      <c r="Y64" s="12">
        <v>2704</v>
      </c>
      <c r="Z64" s="13">
        <v>1.8</v>
      </c>
      <c r="AA64" s="12">
        <v>1</v>
      </c>
      <c r="AB64" s="12">
        <v>0</v>
      </c>
      <c r="AC64" s="14">
        <f t="shared" si="87"/>
        <v>4867.2</v>
      </c>
      <c r="AD64" s="12">
        <v>1</v>
      </c>
      <c r="AE64" s="12">
        <v>2.38</v>
      </c>
      <c r="AF64" s="12">
        <v>1</v>
      </c>
      <c r="AG64" s="43">
        <f t="shared" si="88"/>
        <v>3.38</v>
      </c>
      <c r="AH64" s="12">
        <v>1.15</v>
      </c>
      <c r="AI64" s="9">
        <v>0.5</v>
      </c>
      <c r="AJ64" s="44">
        <f t="shared" si="89"/>
        <v>9459.4032</v>
      </c>
      <c r="AS64" s="12">
        <v>3113</v>
      </c>
      <c r="AT64" s="13">
        <v>0.75</v>
      </c>
      <c r="AU64" s="12">
        <v>1</v>
      </c>
      <c r="AV64" s="12">
        <v>0</v>
      </c>
      <c r="AW64" s="14">
        <f t="shared" si="90"/>
        <v>2334.75</v>
      </c>
      <c r="AX64" s="12">
        <v>1</v>
      </c>
      <c r="AY64" s="12">
        <v>2.38</v>
      </c>
      <c r="AZ64" s="12">
        <v>1</v>
      </c>
      <c r="BA64" s="43">
        <f t="shared" si="91"/>
        <v>3.38</v>
      </c>
      <c r="BB64" s="12">
        <v>1.15</v>
      </c>
      <c r="BC64" s="9">
        <v>0.5</v>
      </c>
      <c r="BD64" s="44">
        <f t="shared" si="92"/>
        <v>4537.586625</v>
      </c>
      <c r="BN64" s="12">
        <v>3113</v>
      </c>
      <c r="BO64" s="13">
        <v>0.75</v>
      </c>
      <c r="BP64" s="12">
        <v>1</v>
      </c>
      <c r="BQ64" s="12">
        <v>0</v>
      </c>
      <c r="BR64" s="14">
        <f t="shared" si="93"/>
        <v>2334.75</v>
      </c>
      <c r="BS64" s="12">
        <v>1</v>
      </c>
      <c r="BT64" s="12">
        <v>3.18</v>
      </c>
      <c r="BU64" s="12">
        <v>1</v>
      </c>
      <c r="BV64" s="43">
        <f t="shared" si="94"/>
        <v>4.18</v>
      </c>
      <c r="BW64" s="12">
        <v>1.15</v>
      </c>
      <c r="BX64" s="9">
        <v>0.5</v>
      </c>
      <c r="BY64" s="44">
        <f t="shared" si="95"/>
        <v>5611.571625</v>
      </c>
    </row>
    <row r="65" s="1" customFormat="1" customHeight="1" spans="5:77">
      <c r="E65" s="14" t="s">
        <v>54</v>
      </c>
      <c r="F65" s="14" t="s">
        <v>55</v>
      </c>
      <c r="G65" s="14" t="s">
        <v>56</v>
      </c>
      <c r="H65" s="14" t="s">
        <v>57</v>
      </c>
      <c r="I65" s="14" t="s">
        <v>5</v>
      </c>
      <c r="J65" s="8" t="s">
        <v>58</v>
      </c>
      <c r="K65" s="8" t="s">
        <v>23</v>
      </c>
      <c r="L65" s="8" t="s">
        <v>22</v>
      </c>
      <c r="M65" s="43" t="s">
        <v>24</v>
      </c>
      <c r="N65" s="9" t="s">
        <v>59</v>
      </c>
      <c r="O65" s="9" t="s">
        <v>60</v>
      </c>
      <c r="P65" s="42"/>
      <c r="Y65" s="12">
        <v>2704</v>
      </c>
      <c r="Z65" s="13">
        <v>3.21</v>
      </c>
      <c r="AA65" s="12">
        <v>1</v>
      </c>
      <c r="AB65" s="12">
        <v>0</v>
      </c>
      <c r="AC65" s="14">
        <f t="shared" si="87"/>
        <v>8679.84</v>
      </c>
      <c r="AD65" s="12">
        <v>1</v>
      </c>
      <c r="AE65" s="12">
        <v>2.38</v>
      </c>
      <c r="AF65" s="12">
        <v>1</v>
      </c>
      <c r="AG65" s="43">
        <f t="shared" si="88"/>
        <v>3.38</v>
      </c>
      <c r="AH65" s="12">
        <v>1.15</v>
      </c>
      <c r="AI65" s="9">
        <v>0.5</v>
      </c>
      <c r="AJ65" s="44">
        <f t="shared" si="89"/>
        <v>16869.26904</v>
      </c>
      <c r="AS65" s="12">
        <v>3113</v>
      </c>
      <c r="AT65" s="13">
        <v>0.75</v>
      </c>
      <c r="AU65" s="12">
        <v>1</v>
      </c>
      <c r="AV65" s="12">
        <v>0</v>
      </c>
      <c r="AW65" s="14">
        <f t="shared" si="90"/>
        <v>2334.75</v>
      </c>
      <c r="AX65" s="12">
        <v>1</v>
      </c>
      <c r="AY65" s="12">
        <v>2.38</v>
      </c>
      <c r="AZ65" s="12">
        <v>1</v>
      </c>
      <c r="BA65" s="43">
        <f t="shared" si="91"/>
        <v>3.38</v>
      </c>
      <c r="BB65" s="12">
        <v>1.15</v>
      </c>
      <c r="BC65" s="9">
        <v>0.5</v>
      </c>
      <c r="BD65" s="44">
        <f t="shared" si="92"/>
        <v>4537.586625</v>
      </c>
      <c r="BN65" s="12">
        <v>3113</v>
      </c>
      <c r="BO65" s="13">
        <v>0.75</v>
      </c>
      <c r="BP65" s="12">
        <v>1</v>
      </c>
      <c r="BQ65" s="12">
        <v>0</v>
      </c>
      <c r="BR65" s="14">
        <f t="shared" si="93"/>
        <v>2334.75</v>
      </c>
      <c r="BS65" s="12">
        <v>1</v>
      </c>
      <c r="BT65" s="12">
        <v>3.18</v>
      </c>
      <c r="BU65" s="12">
        <v>1</v>
      </c>
      <c r="BV65" s="43">
        <f t="shared" si="94"/>
        <v>4.18</v>
      </c>
      <c r="BW65" s="12">
        <v>1.15</v>
      </c>
      <c r="BX65" s="9">
        <v>0.5</v>
      </c>
      <c r="BY65" s="44">
        <f t="shared" si="95"/>
        <v>5611.571625</v>
      </c>
    </row>
    <row r="66" s="1" customFormat="1" customHeight="1" spans="5:77">
      <c r="E66" s="12">
        <v>2761</v>
      </c>
      <c r="F66" s="13">
        <v>1.728</v>
      </c>
      <c r="G66" s="12">
        <v>1</v>
      </c>
      <c r="H66" s="12">
        <v>0</v>
      </c>
      <c r="I66" s="14">
        <f t="shared" ref="I66:I76" si="96">E66*F66*G66+H66</f>
        <v>4771.008</v>
      </c>
      <c r="J66" s="12">
        <v>1</v>
      </c>
      <c r="K66" s="12">
        <v>1.95</v>
      </c>
      <c r="L66" s="12">
        <v>0.95</v>
      </c>
      <c r="M66" s="43">
        <f t="shared" ref="M66:M76" si="97">K66*L66+1</f>
        <v>2.8525</v>
      </c>
      <c r="N66" s="12">
        <v>1.15</v>
      </c>
      <c r="O66" s="9">
        <v>0.5</v>
      </c>
      <c r="P66" s="44">
        <f t="shared" ref="P66:P76" si="98">I66*J66*M66*N66*O66</f>
        <v>7825.347684</v>
      </c>
      <c r="Y66" s="12">
        <v>2704</v>
      </c>
      <c r="Z66" s="13">
        <v>3.21</v>
      </c>
      <c r="AA66" s="12">
        <v>1</v>
      </c>
      <c r="AB66" s="12">
        <v>0</v>
      </c>
      <c r="AC66" s="14">
        <f t="shared" si="87"/>
        <v>8679.84</v>
      </c>
      <c r="AD66" s="12">
        <v>1</v>
      </c>
      <c r="AE66" s="12">
        <v>2.38</v>
      </c>
      <c r="AF66" s="12">
        <v>1</v>
      </c>
      <c r="AG66" s="43">
        <f t="shared" si="88"/>
        <v>3.38</v>
      </c>
      <c r="AH66" s="12">
        <v>1.15</v>
      </c>
      <c r="AI66" s="9">
        <v>0.5</v>
      </c>
      <c r="AJ66" s="44">
        <f t="shared" si="89"/>
        <v>16869.26904</v>
      </c>
      <c r="AS66" s="12">
        <v>3113</v>
      </c>
      <c r="AT66" s="13">
        <v>1.8</v>
      </c>
      <c r="AU66" s="12">
        <v>1</v>
      </c>
      <c r="AV66" s="12">
        <v>0</v>
      </c>
      <c r="AW66" s="14">
        <f t="shared" si="90"/>
        <v>5603.4</v>
      </c>
      <c r="AX66" s="12">
        <v>1</v>
      </c>
      <c r="AY66" s="12">
        <v>2.38</v>
      </c>
      <c r="AZ66" s="12">
        <v>1</v>
      </c>
      <c r="BA66" s="43">
        <f t="shared" si="91"/>
        <v>3.38</v>
      </c>
      <c r="BB66" s="12">
        <v>1.15</v>
      </c>
      <c r="BC66" s="9">
        <v>0.5</v>
      </c>
      <c r="BD66" s="44">
        <f t="shared" si="92"/>
        <v>10890.2079</v>
      </c>
      <c r="BN66" s="12">
        <v>3113</v>
      </c>
      <c r="BO66" s="13">
        <v>1.8</v>
      </c>
      <c r="BP66" s="12">
        <v>1</v>
      </c>
      <c r="BQ66" s="12">
        <v>0</v>
      </c>
      <c r="BR66" s="14">
        <f t="shared" si="93"/>
        <v>5603.4</v>
      </c>
      <c r="BS66" s="12">
        <v>1</v>
      </c>
      <c r="BT66" s="12">
        <v>3.18</v>
      </c>
      <c r="BU66" s="12">
        <v>1</v>
      </c>
      <c r="BV66" s="43">
        <f t="shared" si="94"/>
        <v>4.18</v>
      </c>
      <c r="BW66" s="12">
        <v>1.15</v>
      </c>
      <c r="BX66" s="9">
        <v>0.5</v>
      </c>
      <c r="BY66" s="44">
        <f t="shared" si="95"/>
        <v>13467.7719</v>
      </c>
    </row>
    <row r="67" s="1" customFormat="1" customHeight="1" spans="5:77">
      <c r="E67" s="12">
        <v>2761</v>
      </c>
      <c r="F67" s="13">
        <v>1.728</v>
      </c>
      <c r="G67" s="12">
        <v>1</v>
      </c>
      <c r="H67" s="12">
        <v>0</v>
      </c>
      <c r="I67" s="14">
        <f t="shared" si="96"/>
        <v>4771.008</v>
      </c>
      <c r="J67" s="12">
        <v>1</v>
      </c>
      <c r="K67" s="12">
        <v>1.95</v>
      </c>
      <c r="L67" s="12">
        <v>0.95</v>
      </c>
      <c r="M67" s="43">
        <f t="shared" si="97"/>
        <v>2.8525</v>
      </c>
      <c r="N67" s="12">
        <v>1.15</v>
      </c>
      <c r="O67" s="9">
        <v>0.5</v>
      </c>
      <c r="P67" s="44">
        <f t="shared" si="98"/>
        <v>7825.347684</v>
      </c>
      <c r="Y67" s="12">
        <v>2704</v>
      </c>
      <c r="Z67" s="13">
        <v>0</v>
      </c>
      <c r="AA67" s="12">
        <v>1</v>
      </c>
      <c r="AB67" s="12">
        <v>0</v>
      </c>
      <c r="AC67" s="14">
        <f t="shared" si="87"/>
        <v>0</v>
      </c>
      <c r="AD67" s="12">
        <v>1</v>
      </c>
      <c r="AE67" s="12">
        <v>2.38</v>
      </c>
      <c r="AF67" s="12">
        <v>1</v>
      </c>
      <c r="AG67" s="43">
        <f t="shared" si="88"/>
        <v>3.38</v>
      </c>
      <c r="AH67" s="12">
        <v>1.15</v>
      </c>
      <c r="AI67" s="9">
        <v>0.5</v>
      </c>
      <c r="AJ67" s="44">
        <f t="shared" si="89"/>
        <v>0</v>
      </c>
      <c r="AS67" s="12">
        <v>3113</v>
      </c>
      <c r="AT67" s="13">
        <v>3.21</v>
      </c>
      <c r="AU67" s="12">
        <v>1</v>
      </c>
      <c r="AV67" s="12">
        <v>0</v>
      </c>
      <c r="AW67" s="14">
        <f t="shared" si="90"/>
        <v>9992.73</v>
      </c>
      <c r="AX67" s="12">
        <v>1</v>
      </c>
      <c r="AY67" s="12">
        <v>2.38</v>
      </c>
      <c r="AZ67" s="12">
        <v>1</v>
      </c>
      <c r="BA67" s="43">
        <f t="shared" si="91"/>
        <v>3.38</v>
      </c>
      <c r="BB67" s="12">
        <v>1.15</v>
      </c>
      <c r="BC67" s="9">
        <v>0.5</v>
      </c>
      <c r="BD67" s="44">
        <f t="shared" si="92"/>
        <v>19420.870755</v>
      </c>
      <c r="BN67" s="12">
        <v>3113</v>
      </c>
      <c r="BO67" s="13">
        <v>3.21</v>
      </c>
      <c r="BP67" s="12">
        <v>1</v>
      </c>
      <c r="BQ67" s="12">
        <v>0</v>
      </c>
      <c r="BR67" s="14">
        <f t="shared" si="93"/>
        <v>9992.73</v>
      </c>
      <c r="BS67" s="12">
        <v>1</v>
      </c>
      <c r="BT67" s="12">
        <v>3.18</v>
      </c>
      <c r="BU67" s="12">
        <v>1</v>
      </c>
      <c r="BV67" s="43">
        <f t="shared" si="94"/>
        <v>4.18</v>
      </c>
      <c r="BW67" s="12">
        <v>1.15</v>
      </c>
      <c r="BX67" s="9">
        <v>0.5</v>
      </c>
      <c r="BY67" s="44">
        <f t="shared" si="95"/>
        <v>24017.526555</v>
      </c>
    </row>
    <row r="68" s="1" customFormat="1" customHeight="1" spans="5:77">
      <c r="E68" s="12">
        <v>2761</v>
      </c>
      <c r="F68" s="13">
        <v>1.728</v>
      </c>
      <c r="G68" s="12">
        <v>1</v>
      </c>
      <c r="H68" s="12">
        <v>0</v>
      </c>
      <c r="I68" s="14">
        <f t="shared" si="96"/>
        <v>4771.008</v>
      </c>
      <c r="J68" s="12">
        <v>1</v>
      </c>
      <c r="K68" s="12">
        <v>1.95</v>
      </c>
      <c r="L68" s="12">
        <v>0.95</v>
      </c>
      <c r="M68" s="43">
        <f t="shared" si="97"/>
        <v>2.8525</v>
      </c>
      <c r="N68" s="12">
        <v>1.15</v>
      </c>
      <c r="O68" s="9">
        <v>0.5</v>
      </c>
      <c r="P68" s="44">
        <f t="shared" si="98"/>
        <v>7825.347684</v>
      </c>
      <c r="Y68" s="45"/>
      <c r="Z68" s="46"/>
      <c r="AA68" s="46"/>
      <c r="AB68" s="46"/>
      <c r="AC68" s="46"/>
      <c r="AD68" s="46"/>
      <c r="AE68" s="46"/>
      <c r="AF68" s="47">
        <f>SUM(AJ53:AJ67)</f>
        <v>104368.74864</v>
      </c>
      <c r="AG68" s="47"/>
      <c r="AH68" s="47"/>
      <c r="AI68" s="47"/>
      <c r="AJ68" s="47"/>
      <c r="AS68" s="12">
        <v>3113</v>
      </c>
      <c r="AT68" s="13">
        <v>3.21</v>
      </c>
      <c r="AU68" s="12">
        <v>1</v>
      </c>
      <c r="AV68" s="12">
        <v>0</v>
      </c>
      <c r="AW68" s="14">
        <f t="shared" si="90"/>
        <v>9992.73</v>
      </c>
      <c r="AX68" s="12">
        <v>1</v>
      </c>
      <c r="AY68" s="12">
        <v>2.38</v>
      </c>
      <c r="AZ68" s="12">
        <v>1</v>
      </c>
      <c r="BA68" s="43">
        <f t="shared" si="91"/>
        <v>3.38</v>
      </c>
      <c r="BB68" s="12">
        <v>1.15</v>
      </c>
      <c r="BC68" s="9">
        <v>0.5</v>
      </c>
      <c r="BD68" s="44">
        <f t="shared" si="92"/>
        <v>19420.870755</v>
      </c>
      <c r="BN68" s="12">
        <v>3113</v>
      </c>
      <c r="BO68" s="13">
        <v>3.21</v>
      </c>
      <c r="BP68" s="12">
        <v>1</v>
      </c>
      <c r="BQ68" s="12">
        <v>0</v>
      </c>
      <c r="BR68" s="14">
        <f t="shared" si="93"/>
        <v>9992.73</v>
      </c>
      <c r="BS68" s="12">
        <v>1</v>
      </c>
      <c r="BT68" s="12">
        <v>3.18</v>
      </c>
      <c r="BU68" s="12">
        <v>1</v>
      </c>
      <c r="BV68" s="43">
        <f t="shared" si="94"/>
        <v>4.18</v>
      </c>
      <c r="BW68" s="12">
        <v>1.15</v>
      </c>
      <c r="BX68" s="9">
        <v>0.5</v>
      </c>
      <c r="BY68" s="44">
        <f t="shared" si="95"/>
        <v>24017.526555</v>
      </c>
    </row>
    <row r="69" s="1" customFormat="1" customHeight="1" spans="5:77">
      <c r="E69" s="12">
        <v>2761</v>
      </c>
      <c r="F69" s="13">
        <v>1.728</v>
      </c>
      <c r="G69" s="12">
        <v>1</v>
      </c>
      <c r="H69" s="12">
        <v>0</v>
      </c>
      <c r="I69" s="14">
        <f t="shared" si="96"/>
        <v>4771.008</v>
      </c>
      <c r="J69" s="12">
        <v>1</v>
      </c>
      <c r="K69" s="12">
        <v>1.95</v>
      </c>
      <c r="L69" s="12">
        <v>0.95</v>
      </c>
      <c r="M69" s="43">
        <f t="shared" si="97"/>
        <v>2.8525</v>
      </c>
      <c r="N69" s="12">
        <v>1.15</v>
      </c>
      <c r="O69" s="9">
        <v>0.5</v>
      </c>
      <c r="P69" s="44">
        <f t="shared" si="98"/>
        <v>7825.347684</v>
      </c>
      <c r="Y69" s="46"/>
      <c r="Z69" s="46"/>
      <c r="AA69" s="46"/>
      <c r="AB69" s="46"/>
      <c r="AC69" s="46"/>
      <c r="AD69" s="46"/>
      <c r="AE69" s="46"/>
      <c r="AF69" s="47"/>
      <c r="AG69" s="47"/>
      <c r="AH69" s="47"/>
      <c r="AI69" s="47"/>
      <c r="AJ69" s="47"/>
      <c r="AS69" s="12">
        <v>3113</v>
      </c>
      <c r="AT69" s="13">
        <v>0</v>
      </c>
      <c r="AU69" s="12">
        <v>1</v>
      </c>
      <c r="AV69" s="12">
        <v>0</v>
      </c>
      <c r="AW69" s="14">
        <f t="shared" si="90"/>
        <v>0</v>
      </c>
      <c r="AX69" s="12">
        <v>1</v>
      </c>
      <c r="AY69" s="12">
        <v>2.38</v>
      </c>
      <c r="AZ69" s="12">
        <v>1</v>
      </c>
      <c r="BA69" s="43">
        <f t="shared" si="91"/>
        <v>3.38</v>
      </c>
      <c r="BB69" s="12">
        <v>1.15</v>
      </c>
      <c r="BC69" s="9">
        <v>0.5</v>
      </c>
      <c r="BD69" s="44">
        <f t="shared" si="92"/>
        <v>0</v>
      </c>
      <c r="BN69" s="12">
        <v>3113</v>
      </c>
      <c r="BO69" s="13">
        <v>0</v>
      </c>
      <c r="BP69" s="12">
        <v>1</v>
      </c>
      <c r="BQ69" s="12">
        <v>0</v>
      </c>
      <c r="BR69" s="14">
        <f t="shared" si="93"/>
        <v>0</v>
      </c>
      <c r="BS69" s="12">
        <v>1</v>
      </c>
      <c r="BT69" s="12">
        <v>3.18</v>
      </c>
      <c r="BU69" s="12">
        <v>1</v>
      </c>
      <c r="BV69" s="43">
        <f t="shared" si="94"/>
        <v>4.18</v>
      </c>
      <c r="BW69" s="12">
        <v>1.15</v>
      </c>
      <c r="BX69" s="9">
        <v>0.5</v>
      </c>
      <c r="BY69" s="44">
        <f t="shared" si="95"/>
        <v>0</v>
      </c>
    </row>
    <row r="70" s="1" customFormat="1" customHeight="1" spans="5:77">
      <c r="E70" s="12">
        <v>2761</v>
      </c>
      <c r="F70" s="13">
        <v>1.728</v>
      </c>
      <c r="G70" s="12">
        <v>1</v>
      </c>
      <c r="H70" s="12">
        <v>0</v>
      </c>
      <c r="I70" s="14">
        <f t="shared" si="96"/>
        <v>4771.008</v>
      </c>
      <c r="J70" s="12">
        <v>1</v>
      </c>
      <c r="K70" s="12">
        <v>1.95</v>
      </c>
      <c r="L70" s="12">
        <v>0.95</v>
      </c>
      <c r="M70" s="43">
        <f t="shared" si="97"/>
        <v>2.8525</v>
      </c>
      <c r="N70" s="12">
        <v>1.15</v>
      </c>
      <c r="O70" s="9">
        <v>0.5</v>
      </c>
      <c r="P70" s="44">
        <f t="shared" si="98"/>
        <v>7825.347684</v>
      </c>
      <c r="Y70" s="46"/>
      <c r="Z70" s="46"/>
      <c r="AA70" s="46"/>
      <c r="AB70" s="46"/>
      <c r="AC70" s="46"/>
      <c r="AD70" s="46"/>
      <c r="AE70" s="46"/>
      <c r="AF70" s="47"/>
      <c r="AG70" s="47"/>
      <c r="AH70" s="47"/>
      <c r="AI70" s="47"/>
      <c r="AJ70" s="47"/>
      <c r="AS70" s="45"/>
      <c r="AT70" s="46"/>
      <c r="AU70" s="46"/>
      <c r="AV70" s="46"/>
      <c r="AW70" s="46"/>
      <c r="AX70" s="46"/>
      <c r="AY70" s="46"/>
      <c r="AZ70" s="47">
        <f>SUM(BD55:BD69)</f>
        <v>120155.29383</v>
      </c>
      <c r="BA70" s="47"/>
      <c r="BB70" s="47"/>
      <c r="BC70" s="47"/>
      <c r="BD70" s="47"/>
      <c r="BN70" s="45"/>
      <c r="BO70" s="46"/>
      <c r="BP70" s="46"/>
      <c r="BQ70" s="46"/>
      <c r="BR70" s="46"/>
      <c r="BS70" s="46"/>
      <c r="BT70" s="46"/>
      <c r="BU70" s="47">
        <f>SUM(BY55:BY69)</f>
        <v>148594.41663</v>
      </c>
      <c r="BV70" s="47"/>
      <c r="BW70" s="47"/>
      <c r="BX70" s="47"/>
      <c r="BY70" s="47"/>
    </row>
    <row r="71" s="1" customFormat="1" customHeight="1" spans="5:77">
      <c r="E71" s="12">
        <v>2761</v>
      </c>
      <c r="F71" s="13">
        <v>1.728</v>
      </c>
      <c r="G71" s="12">
        <v>1</v>
      </c>
      <c r="H71" s="12">
        <v>0</v>
      </c>
      <c r="I71" s="14">
        <f t="shared" si="96"/>
        <v>4771.008</v>
      </c>
      <c r="J71" s="12">
        <v>1</v>
      </c>
      <c r="K71" s="12">
        <v>1.95</v>
      </c>
      <c r="L71" s="12">
        <v>0.95</v>
      </c>
      <c r="M71" s="43">
        <f t="shared" si="97"/>
        <v>2.8525</v>
      </c>
      <c r="N71" s="12">
        <v>0.9</v>
      </c>
      <c r="O71" s="9">
        <v>0.5</v>
      </c>
      <c r="P71" s="44">
        <f t="shared" si="98"/>
        <v>6124.185144</v>
      </c>
      <c r="Y71" s="38" t="s">
        <v>28</v>
      </c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S71" s="46"/>
      <c r="AT71" s="46"/>
      <c r="AU71" s="46"/>
      <c r="AV71" s="46"/>
      <c r="AW71" s="46"/>
      <c r="AX71" s="46"/>
      <c r="AY71" s="46"/>
      <c r="AZ71" s="47"/>
      <c r="BA71" s="47"/>
      <c r="BB71" s="47"/>
      <c r="BC71" s="47"/>
      <c r="BD71" s="47"/>
      <c r="BN71" s="46"/>
      <c r="BO71" s="46"/>
      <c r="BP71" s="46"/>
      <c r="BQ71" s="46"/>
      <c r="BR71" s="46"/>
      <c r="BS71" s="46"/>
      <c r="BT71" s="46"/>
      <c r="BU71" s="47"/>
      <c r="BV71" s="47"/>
      <c r="BW71" s="47"/>
      <c r="BX71" s="47"/>
      <c r="BY71" s="47"/>
    </row>
    <row r="72" s="1" customFormat="1" customHeight="1" spans="5:77">
      <c r="E72" s="12">
        <v>2761</v>
      </c>
      <c r="F72" s="13">
        <v>1.728</v>
      </c>
      <c r="G72" s="12">
        <v>1</v>
      </c>
      <c r="H72" s="12">
        <v>0</v>
      </c>
      <c r="I72" s="14">
        <f t="shared" si="96"/>
        <v>4771.008</v>
      </c>
      <c r="J72" s="12">
        <v>1</v>
      </c>
      <c r="K72" s="12">
        <v>1.95</v>
      </c>
      <c r="L72" s="12">
        <v>0.95</v>
      </c>
      <c r="M72" s="43">
        <f t="shared" si="97"/>
        <v>2.8525</v>
      </c>
      <c r="N72" s="12">
        <v>0.9</v>
      </c>
      <c r="O72" s="9">
        <v>0.5</v>
      </c>
      <c r="P72" s="44">
        <f t="shared" si="98"/>
        <v>6124.185144</v>
      </c>
      <c r="Y72" s="14" t="s">
        <v>5</v>
      </c>
      <c r="Z72" s="14"/>
      <c r="AA72" s="14"/>
      <c r="AB72" s="14"/>
      <c r="AC72" s="14"/>
      <c r="AD72" s="8" t="s">
        <v>53</v>
      </c>
      <c r="AE72" s="8"/>
      <c r="AF72" s="8"/>
      <c r="AG72" s="8"/>
      <c r="AH72" s="9" t="s">
        <v>37</v>
      </c>
      <c r="AI72" s="9"/>
      <c r="AJ72" s="42" t="s">
        <v>9</v>
      </c>
      <c r="AS72" s="46"/>
      <c r="AT72" s="46"/>
      <c r="AU72" s="46"/>
      <c r="AV72" s="46"/>
      <c r="AW72" s="46"/>
      <c r="AX72" s="46"/>
      <c r="AY72" s="46"/>
      <c r="AZ72" s="47"/>
      <c r="BA72" s="47"/>
      <c r="BB72" s="47"/>
      <c r="BC72" s="47"/>
      <c r="BD72" s="47"/>
      <c r="BN72" s="46"/>
      <c r="BO72" s="46"/>
      <c r="BP72" s="46"/>
      <c r="BQ72" s="46"/>
      <c r="BR72" s="46"/>
      <c r="BS72" s="46"/>
      <c r="BT72" s="46"/>
      <c r="BU72" s="47"/>
      <c r="BV72" s="47"/>
      <c r="BW72" s="47"/>
      <c r="BX72" s="47"/>
      <c r="BY72" s="47"/>
    </row>
    <row r="73" s="1" customFormat="1" customHeight="1" spans="5:77">
      <c r="E73" s="12">
        <v>2761</v>
      </c>
      <c r="F73" s="13">
        <v>1.728</v>
      </c>
      <c r="G73" s="12">
        <v>1</v>
      </c>
      <c r="H73" s="12">
        <v>0</v>
      </c>
      <c r="I73" s="14">
        <f t="shared" si="96"/>
        <v>4771.008</v>
      </c>
      <c r="J73" s="12">
        <v>1</v>
      </c>
      <c r="K73" s="12">
        <v>1.95</v>
      </c>
      <c r="L73" s="12">
        <v>0.95</v>
      </c>
      <c r="M73" s="43">
        <f t="shared" si="97"/>
        <v>2.8525</v>
      </c>
      <c r="N73" s="12">
        <v>0.9</v>
      </c>
      <c r="O73" s="9">
        <v>0.5</v>
      </c>
      <c r="P73" s="44">
        <f t="shared" si="98"/>
        <v>6124.185144</v>
      </c>
      <c r="Y73" s="14" t="s">
        <v>54</v>
      </c>
      <c r="Z73" s="14" t="s">
        <v>55</v>
      </c>
      <c r="AA73" s="14" t="s">
        <v>56</v>
      </c>
      <c r="AB73" s="14" t="s">
        <v>57</v>
      </c>
      <c r="AC73" s="14" t="s">
        <v>5</v>
      </c>
      <c r="AD73" s="8" t="s">
        <v>58</v>
      </c>
      <c r="AE73" s="8" t="s">
        <v>23</v>
      </c>
      <c r="AF73" s="8" t="s">
        <v>22</v>
      </c>
      <c r="AG73" s="43" t="s">
        <v>24</v>
      </c>
      <c r="AH73" s="9" t="s">
        <v>59</v>
      </c>
      <c r="AI73" s="9" t="s">
        <v>60</v>
      </c>
      <c r="AJ73" s="42"/>
      <c r="AS73" s="38" t="s">
        <v>28</v>
      </c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N73" s="38" t="s">
        <v>28</v>
      </c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</row>
    <row r="74" s="1" customFormat="1" customHeight="1" spans="5:77">
      <c r="E74" s="12">
        <v>2761</v>
      </c>
      <c r="F74" s="13">
        <v>1.728</v>
      </c>
      <c r="G74" s="12">
        <v>1</v>
      </c>
      <c r="H74" s="12">
        <v>0</v>
      </c>
      <c r="I74" s="14">
        <f t="shared" si="96"/>
        <v>4771.008</v>
      </c>
      <c r="J74" s="12">
        <v>1</v>
      </c>
      <c r="K74" s="12">
        <v>1.95</v>
      </c>
      <c r="L74" s="12">
        <v>0.95</v>
      </c>
      <c r="M74" s="43">
        <f t="shared" si="97"/>
        <v>2.8525</v>
      </c>
      <c r="N74" s="12">
        <v>0.9</v>
      </c>
      <c r="O74" s="9">
        <v>0.5</v>
      </c>
      <c r="P74" s="44">
        <f t="shared" si="98"/>
        <v>6124.185144</v>
      </c>
      <c r="Y74" s="12">
        <v>2630</v>
      </c>
      <c r="Z74" s="13">
        <v>1.728</v>
      </c>
      <c r="AA74" s="12">
        <v>1</v>
      </c>
      <c r="AB74" s="12">
        <v>0</v>
      </c>
      <c r="AC74" s="14">
        <f t="shared" ref="AC74:AC84" si="99">Y74*Z74*AA74+AB74</f>
        <v>4544.64</v>
      </c>
      <c r="AD74" s="12">
        <v>1</v>
      </c>
      <c r="AE74" s="12">
        <v>1.95</v>
      </c>
      <c r="AF74" s="12">
        <v>0.95</v>
      </c>
      <c r="AG74" s="43">
        <f t="shared" ref="AG74:AG84" si="100">AE74*AF74+1</f>
        <v>2.8525</v>
      </c>
      <c r="AH74" s="12">
        <v>1.15</v>
      </c>
      <c r="AI74" s="9">
        <v>0.5</v>
      </c>
      <c r="AJ74" s="44">
        <f t="shared" ref="AJ74:AJ84" si="101">AC74*AD74*AG74*AH74*AI74</f>
        <v>7454.06172</v>
      </c>
      <c r="AS74" s="14" t="s">
        <v>5</v>
      </c>
      <c r="AT74" s="14"/>
      <c r="AU74" s="14"/>
      <c r="AV74" s="14"/>
      <c r="AW74" s="14"/>
      <c r="AX74" s="8" t="s">
        <v>53</v>
      </c>
      <c r="AY74" s="8"/>
      <c r="AZ74" s="8"/>
      <c r="BA74" s="8"/>
      <c r="BB74" s="9" t="s">
        <v>37</v>
      </c>
      <c r="BC74" s="9"/>
      <c r="BD74" s="42" t="s">
        <v>9</v>
      </c>
      <c r="BN74" s="14" t="s">
        <v>5</v>
      </c>
      <c r="BO74" s="14"/>
      <c r="BP74" s="14"/>
      <c r="BQ74" s="14"/>
      <c r="BR74" s="14"/>
      <c r="BS74" s="8" t="s">
        <v>53</v>
      </c>
      <c r="BT74" s="8"/>
      <c r="BU74" s="8"/>
      <c r="BV74" s="8"/>
      <c r="BW74" s="9" t="s">
        <v>37</v>
      </c>
      <c r="BX74" s="9"/>
      <c r="BY74" s="42" t="s">
        <v>9</v>
      </c>
    </row>
    <row r="75" s="1" customFormat="1" customHeight="1" spans="5:77">
      <c r="E75" s="12">
        <v>2761</v>
      </c>
      <c r="F75" s="13">
        <v>1.55</v>
      </c>
      <c r="G75" s="12">
        <v>1</v>
      </c>
      <c r="H75" s="12">
        <v>0</v>
      </c>
      <c r="I75" s="14">
        <f t="shared" si="96"/>
        <v>4279.55</v>
      </c>
      <c r="J75" s="12">
        <v>1</v>
      </c>
      <c r="K75" s="12">
        <v>1.95</v>
      </c>
      <c r="L75" s="12">
        <v>0.95</v>
      </c>
      <c r="M75" s="43">
        <f t="shared" si="97"/>
        <v>2.8525</v>
      </c>
      <c r="N75" s="12">
        <v>0.9</v>
      </c>
      <c r="O75" s="9">
        <v>0.5</v>
      </c>
      <c r="P75" s="44">
        <f t="shared" si="98"/>
        <v>5493.33736875</v>
      </c>
      <c r="Y75" s="12">
        <v>2630</v>
      </c>
      <c r="Z75" s="13">
        <v>1.728</v>
      </c>
      <c r="AA75" s="12">
        <v>1</v>
      </c>
      <c r="AB75" s="12">
        <v>0</v>
      </c>
      <c r="AC75" s="14">
        <f t="shared" si="99"/>
        <v>4544.64</v>
      </c>
      <c r="AD75" s="12">
        <v>1</v>
      </c>
      <c r="AE75" s="12">
        <v>1.95</v>
      </c>
      <c r="AF75" s="12">
        <v>0.95</v>
      </c>
      <c r="AG75" s="43">
        <f t="shared" si="100"/>
        <v>2.8525</v>
      </c>
      <c r="AH75" s="12">
        <v>1.15</v>
      </c>
      <c r="AI75" s="9">
        <v>0.5</v>
      </c>
      <c r="AJ75" s="44">
        <f t="shared" si="101"/>
        <v>7454.06172</v>
      </c>
      <c r="AS75" s="14" t="s">
        <v>54</v>
      </c>
      <c r="AT75" s="14" t="s">
        <v>55</v>
      </c>
      <c r="AU75" s="14" t="s">
        <v>56</v>
      </c>
      <c r="AV75" s="14" t="s">
        <v>57</v>
      </c>
      <c r="AW75" s="14" t="s">
        <v>5</v>
      </c>
      <c r="AX75" s="8" t="s">
        <v>58</v>
      </c>
      <c r="AY75" s="8" t="s">
        <v>23</v>
      </c>
      <c r="AZ75" s="8" t="s">
        <v>22</v>
      </c>
      <c r="BA75" s="43" t="s">
        <v>24</v>
      </c>
      <c r="BB75" s="9" t="s">
        <v>59</v>
      </c>
      <c r="BC75" s="9" t="s">
        <v>60</v>
      </c>
      <c r="BD75" s="42"/>
      <c r="BN75" s="14" t="s">
        <v>54</v>
      </c>
      <c r="BO75" s="14" t="s">
        <v>55</v>
      </c>
      <c r="BP75" s="14" t="s">
        <v>56</v>
      </c>
      <c r="BQ75" s="14" t="s">
        <v>57</v>
      </c>
      <c r="BR75" s="14" t="s">
        <v>5</v>
      </c>
      <c r="BS75" s="8" t="s">
        <v>58</v>
      </c>
      <c r="BT75" s="8" t="s">
        <v>23</v>
      </c>
      <c r="BU75" s="8" t="s">
        <v>22</v>
      </c>
      <c r="BV75" s="43" t="s">
        <v>24</v>
      </c>
      <c r="BW75" s="9" t="s">
        <v>59</v>
      </c>
      <c r="BX75" s="9" t="s">
        <v>60</v>
      </c>
      <c r="BY75" s="42"/>
    </row>
    <row r="76" s="1" customFormat="1" customHeight="1" spans="5:77">
      <c r="E76" s="12">
        <v>2761</v>
      </c>
      <c r="F76" s="13">
        <v>12.18</v>
      </c>
      <c r="G76" s="12">
        <v>1</v>
      </c>
      <c r="H76" s="12">
        <v>0</v>
      </c>
      <c r="I76" s="14">
        <f t="shared" si="96"/>
        <v>33628.98</v>
      </c>
      <c r="J76" s="12">
        <v>1</v>
      </c>
      <c r="K76" s="12">
        <v>1.95</v>
      </c>
      <c r="L76" s="12">
        <v>0.95</v>
      </c>
      <c r="M76" s="43">
        <f t="shared" si="97"/>
        <v>2.8525</v>
      </c>
      <c r="N76" s="12">
        <v>0.9</v>
      </c>
      <c r="O76" s="9">
        <v>0.5</v>
      </c>
      <c r="P76" s="44">
        <f t="shared" si="98"/>
        <v>43166.9994525</v>
      </c>
      <c r="Y76" s="12">
        <v>2630</v>
      </c>
      <c r="Z76" s="13">
        <v>1.728</v>
      </c>
      <c r="AA76" s="12">
        <v>1</v>
      </c>
      <c r="AB76" s="12">
        <v>0</v>
      </c>
      <c r="AC76" s="14">
        <f t="shared" si="99"/>
        <v>4544.64</v>
      </c>
      <c r="AD76" s="12">
        <v>1</v>
      </c>
      <c r="AE76" s="12">
        <v>1.95</v>
      </c>
      <c r="AF76" s="12">
        <v>0.95</v>
      </c>
      <c r="AG76" s="43">
        <f t="shared" si="100"/>
        <v>2.8525</v>
      </c>
      <c r="AH76" s="12">
        <v>1.15</v>
      </c>
      <c r="AI76" s="9">
        <v>0.5</v>
      </c>
      <c r="AJ76" s="44">
        <f t="shared" si="101"/>
        <v>7454.06172</v>
      </c>
      <c r="AS76" s="12">
        <v>2630</v>
      </c>
      <c r="AT76" s="13">
        <v>1.728</v>
      </c>
      <c r="AU76" s="12">
        <v>1</v>
      </c>
      <c r="AV76" s="12">
        <v>0</v>
      </c>
      <c r="AW76" s="14">
        <f t="shared" ref="AW76:AW86" si="102">AS76*AT76*AU76+AV76</f>
        <v>4544.64</v>
      </c>
      <c r="AX76" s="12">
        <v>1</v>
      </c>
      <c r="AY76" s="12">
        <v>1.95</v>
      </c>
      <c r="AZ76" s="12">
        <v>0.95</v>
      </c>
      <c r="BA76" s="43">
        <f t="shared" ref="BA76:BA86" si="103">AY76*AZ76+1</f>
        <v>2.8525</v>
      </c>
      <c r="BB76" s="12">
        <v>1.15</v>
      </c>
      <c r="BC76" s="9">
        <v>0.5</v>
      </c>
      <c r="BD76" s="44">
        <f t="shared" ref="BD76:BD86" si="104">AW76*AX76*BA76*BB76*BC76</f>
        <v>7454.06172</v>
      </c>
      <c r="BN76" s="12">
        <v>2630</v>
      </c>
      <c r="BO76" s="13">
        <v>1.728</v>
      </c>
      <c r="BP76" s="12">
        <v>1</v>
      </c>
      <c r="BQ76" s="12">
        <v>0</v>
      </c>
      <c r="BR76" s="14">
        <f t="shared" ref="BR76:BR86" si="105">BN76*BO76*BP76+BQ76</f>
        <v>4544.64</v>
      </c>
      <c r="BS76" s="12">
        <v>1</v>
      </c>
      <c r="BT76" s="12">
        <v>2.75</v>
      </c>
      <c r="BU76" s="12">
        <v>0.95</v>
      </c>
      <c r="BV76" s="43">
        <f t="shared" ref="BV76:BV86" si="106">BT76*BU76+1</f>
        <v>3.6125</v>
      </c>
      <c r="BW76" s="12">
        <v>1.15</v>
      </c>
      <c r="BX76" s="9">
        <v>0.5</v>
      </c>
      <c r="BY76" s="44">
        <f t="shared" ref="BY76:BY86" si="107">BR76*BS76*BV76*BW76*BX76</f>
        <v>9440.0694</v>
      </c>
    </row>
    <row r="77" s="1" customFormat="1" customHeight="1" spans="5:77">
      <c r="E77" s="45"/>
      <c r="F77" s="46"/>
      <c r="G77" s="46"/>
      <c r="H77" s="46"/>
      <c r="I77" s="46"/>
      <c r="J77" s="46"/>
      <c r="K77" s="46"/>
      <c r="L77" s="47">
        <f>SUM(P66:P76)</f>
        <v>112283.81581725</v>
      </c>
      <c r="M77" s="47"/>
      <c r="N77" s="47"/>
      <c r="O77" s="47"/>
      <c r="P77" s="47"/>
      <c r="Y77" s="12">
        <v>2630</v>
      </c>
      <c r="Z77" s="13">
        <v>1.728</v>
      </c>
      <c r="AA77" s="12">
        <v>1</v>
      </c>
      <c r="AB77" s="12">
        <v>0</v>
      </c>
      <c r="AC77" s="14">
        <f t="shared" si="99"/>
        <v>4544.64</v>
      </c>
      <c r="AD77" s="12">
        <v>1</v>
      </c>
      <c r="AE77" s="12">
        <v>1.95</v>
      </c>
      <c r="AF77" s="12">
        <v>0.95</v>
      </c>
      <c r="AG77" s="43">
        <f t="shared" si="100"/>
        <v>2.8525</v>
      </c>
      <c r="AH77" s="12">
        <v>1.15</v>
      </c>
      <c r="AI77" s="9">
        <v>0.5</v>
      </c>
      <c r="AJ77" s="44">
        <f t="shared" si="101"/>
        <v>7454.06172</v>
      </c>
      <c r="AS77" s="12">
        <v>2630</v>
      </c>
      <c r="AT77" s="13">
        <v>1.728</v>
      </c>
      <c r="AU77" s="12">
        <v>1</v>
      </c>
      <c r="AV77" s="12">
        <v>0</v>
      </c>
      <c r="AW77" s="14">
        <f t="shared" si="102"/>
        <v>4544.64</v>
      </c>
      <c r="AX77" s="12">
        <v>1</v>
      </c>
      <c r="AY77" s="12">
        <v>1.95</v>
      </c>
      <c r="AZ77" s="12">
        <v>0.95</v>
      </c>
      <c r="BA77" s="43">
        <f t="shared" si="103"/>
        <v>2.8525</v>
      </c>
      <c r="BB77" s="12">
        <v>1.15</v>
      </c>
      <c r="BC77" s="9">
        <v>0.5</v>
      </c>
      <c r="BD77" s="44">
        <f t="shared" si="104"/>
        <v>7454.06172</v>
      </c>
      <c r="BN77" s="12">
        <v>2630</v>
      </c>
      <c r="BO77" s="13">
        <v>1.728</v>
      </c>
      <c r="BP77" s="12">
        <v>1</v>
      </c>
      <c r="BQ77" s="12">
        <v>0</v>
      </c>
      <c r="BR77" s="14">
        <f t="shared" si="105"/>
        <v>4544.64</v>
      </c>
      <c r="BS77" s="12">
        <v>1</v>
      </c>
      <c r="BT77" s="12">
        <v>2.75</v>
      </c>
      <c r="BU77" s="12">
        <v>0.95</v>
      </c>
      <c r="BV77" s="43">
        <f t="shared" si="106"/>
        <v>3.6125</v>
      </c>
      <c r="BW77" s="12">
        <v>1.15</v>
      </c>
      <c r="BX77" s="9">
        <v>0.5</v>
      </c>
      <c r="BY77" s="44">
        <f t="shared" si="107"/>
        <v>9440.0694</v>
      </c>
    </row>
    <row r="78" s="1" customFormat="1" customHeight="1" spans="5:77">
      <c r="E78" s="46"/>
      <c r="F78" s="46"/>
      <c r="G78" s="46"/>
      <c r="H78" s="46"/>
      <c r="I78" s="46"/>
      <c r="J78" s="46"/>
      <c r="K78" s="46"/>
      <c r="L78" s="47"/>
      <c r="M78" s="47"/>
      <c r="N78" s="47"/>
      <c r="O78" s="47"/>
      <c r="P78" s="47"/>
      <c r="Y78" s="12">
        <v>2630</v>
      </c>
      <c r="Z78" s="13">
        <v>1.728</v>
      </c>
      <c r="AA78" s="12">
        <v>1</v>
      </c>
      <c r="AB78" s="12">
        <v>0</v>
      </c>
      <c r="AC78" s="14">
        <f t="shared" si="99"/>
        <v>4544.64</v>
      </c>
      <c r="AD78" s="12">
        <v>1</v>
      </c>
      <c r="AE78" s="12">
        <v>1.95</v>
      </c>
      <c r="AF78" s="12">
        <v>0.95</v>
      </c>
      <c r="AG78" s="43">
        <f t="shared" si="100"/>
        <v>2.8525</v>
      </c>
      <c r="AH78" s="12">
        <v>1.15</v>
      </c>
      <c r="AI78" s="9">
        <v>0.5</v>
      </c>
      <c r="AJ78" s="44">
        <f t="shared" si="101"/>
        <v>7454.06172</v>
      </c>
      <c r="AS78" s="12">
        <v>2630</v>
      </c>
      <c r="AT78" s="13">
        <v>1.728</v>
      </c>
      <c r="AU78" s="12">
        <v>1</v>
      </c>
      <c r="AV78" s="12">
        <v>0</v>
      </c>
      <c r="AW78" s="14">
        <f t="shared" si="102"/>
        <v>4544.64</v>
      </c>
      <c r="AX78" s="12">
        <v>1</v>
      </c>
      <c r="AY78" s="12">
        <v>1.95</v>
      </c>
      <c r="AZ78" s="12">
        <v>0.95</v>
      </c>
      <c r="BA78" s="43">
        <f t="shared" si="103"/>
        <v>2.8525</v>
      </c>
      <c r="BB78" s="12">
        <v>1.15</v>
      </c>
      <c r="BC78" s="9">
        <v>0.5</v>
      </c>
      <c r="BD78" s="44">
        <f t="shared" si="104"/>
        <v>7454.06172</v>
      </c>
      <c r="BN78" s="12">
        <v>2630</v>
      </c>
      <c r="BO78" s="13">
        <v>1.728</v>
      </c>
      <c r="BP78" s="12">
        <v>1</v>
      </c>
      <c r="BQ78" s="12">
        <v>0</v>
      </c>
      <c r="BR78" s="14">
        <f t="shared" si="105"/>
        <v>4544.64</v>
      </c>
      <c r="BS78" s="12">
        <v>1</v>
      </c>
      <c r="BT78" s="12">
        <v>2.75</v>
      </c>
      <c r="BU78" s="12">
        <v>0.95</v>
      </c>
      <c r="BV78" s="43">
        <f t="shared" si="106"/>
        <v>3.6125</v>
      </c>
      <c r="BW78" s="12">
        <v>1.15</v>
      </c>
      <c r="BX78" s="9">
        <v>0.5</v>
      </c>
      <c r="BY78" s="44">
        <f t="shared" si="107"/>
        <v>9440.0694</v>
      </c>
    </row>
    <row r="79" s="1" customFormat="1" customHeight="1" spans="5:77">
      <c r="E79" s="46"/>
      <c r="F79" s="46"/>
      <c r="G79" s="46"/>
      <c r="H79" s="46"/>
      <c r="I79" s="46"/>
      <c r="J79" s="46"/>
      <c r="K79" s="46"/>
      <c r="L79" s="47"/>
      <c r="M79" s="47"/>
      <c r="N79" s="47"/>
      <c r="O79" s="47"/>
      <c r="P79" s="47"/>
      <c r="Y79" s="12">
        <v>2630</v>
      </c>
      <c r="Z79" s="13">
        <v>1.728</v>
      </c>
      <c r="AA79" s="12">
        <v>1</v>
      </c>
      <c r="AB79" s="12">
        <v>0</v>
      </c>
      <c r="AC79" s="14">
        <f t="shared" si="99"/>
        <v>4544.64</v>
      </c>
      <c r="AD79" s="12">
        <v>1</v>
      </c>
      <c r="AE79" s="12">
        <v>1.95</v>
      </c>
      <c r="AF79" s="12">
        <v>0.95</v>
      </c>
      <c r="AG79" s="43">
        <f t="shared" si="100"/>
        <v>2.8525</v>
      </c>
      <c r="AH79" s="12">
        <v>0.9</v>
      </c>
      <c r="AI79" s="9">
        <v>0.5</v>
      </c>
      <c r="AJ79" s="44">
        <f t="shared" si="101"/>
        <v>5833.61352</v>
      </c>
      <c r="AS79" s="12">
        <v>2630</v>
      </c>
      <c r="AT79" s="13">
        <v>1.728</v>
      </c>
      <c r="AU79" s="12">
        <v>1</v>
      </c>
      <c r="AV79" s="12">
        <v>0</v>
      </c>
      <c r="AW79" s="14">
        <f t="shared" si="102"/>
        <v>4544.64</v>
      </c>
      <c r="AX79" s="12">
        <v>1</v>
      </c>
      <c r="AY79" s="12">
        <v>1.95</v>
      </c>
      <c r="AZ79" s="12">
        <v>0.95</v>
      </c>
      <c r="BA79" s="43">
        <f t="shared" si="103"/>
        <v>2.8525</v>
      </c>
      <c r="BB79" s="12">
        <v>1.15</v>
      </c>
      <c r="BC79" s="9">
        <v>0.5</v>
      </c>
      <c r="BD79" s="44">
        <f t="shared" si="104"/>
        <v>7454.06172</v>
      </c>
      <c r="BN79" s="12">
        <v>2630</v>
      </c>
      <c r="BO79" s="13">
        <v>1.728</v>
      </c>
      <c r="BP79" s="12">
        <v>1</v>
      </c>
      <c r="BQ79" s="12">
        <v>0</v>
      </c>
      <c r="BR79" s="14">
        <f t="shared" si="105"/>
        <v>4544.64</v>
      </c>
      <c r="BS79" s="12">
        <v>1</v>
      </c>
      <c r="BT79" s="12">
        <v>2.75</v>
      </c>
      <c r="BU79" s="12">
        <v>0.95</v>
      </c>
      <c r="BV79" s="43">
        <f t="shared" si="106"/>
        <v>3.6125</v>
      </c>
      <c r="BW79" s="12">
        <v>1.15</v>
      </c>
      <c r="BX79" s="9">
        <v>0.5</v>
      </c>
      <c r="BY79" s="44">
        <f t="shared" si="107"/>
        <v>9440.0694</v>
      </c>
    </row>
    <row r="80" s="1" customFormat="1" customHeight="1" spans="5:77">
      <c r="Y80" s="12">
        <v>2630</v>
      </c>
      <c r="Z80" s="13">
        <v>1.728</v>
      </c>
      <c r="AA80" s="12">
        <v>1</v>
      </c>
      <c r="AB80" s="12">
        <v>0</v>
      </c>
      <c r="AC80" s="14">
        <f t="shared" si="99"/>
        <v>4544.64</v>
      </c>
      <c r="AD80" s="12">
        <v>1</v>
      </c>
      <c r="AE80" s="12">
        <v>1.95</v>
      </c>
      <c r="AF80" s="12">
        <v>0.95</v>
      </c>
      <c r="AG80" s="43">
        <f t="shared" si="100"/>
        <v>2.8525</v>
      </c>
      <c r="AH80" s="12">
        <v>0.9</v>
      </c>
      <c r="AI80" s="9">
        <v>0.5</v>
      </c>
      <c r="AJ80" s="44">
        <f t="shared" si="101"/>
        <v>5833.61352</v>
      </c>
      <c r="AS80" s="12">
        <v>2630</v>
      </c>
      <c r="AT80" s="13">
        <v>1.728</v>
      </c>
      <c r="AU80" s="12">
        <v>1</v>
      </c>
      <c r="AV80" s="12">
        <v>0</v>
      </c>
      <c r="AW80" s="14">
        <f t="shared" si="102"/>
        <v>4544.64</v>
      </c>
      <c r="AX80" s="12">
        <v>1</v>
      </c>
      <c r="AY80" s="12">
        <v>1.95</v>
      </c>
      <c r="AZ80" s="12">
        <v>0.95</v>
      </c>
      <c r="BA80" s="43">
        <f t="shared" si="103"/>
        <v>2.8525</v>
      </c>
      <c r="BB80" s="12">
        <v>1.15</v>
      </c>
      <c r="BC80" s="9">
        <v>0.5</v>
      </c>
      <c r="BD80" s="44">
        <f t="shared" si="104"/>
        <v>7454.06172</v>
      </c>
      <c r="BN80" s="12">
        <v>2630</v>
      </c>
      <c r="BO80" s="13">
        <v>1.728</v>
      </c>
      <c r="BP80" s="12">
        <v>1</v>
      </c>
      <c r="BQ80" s="12">
        <v>0</v>
      </c>
      <c r="BR80" s="14">
        <f t="shared" si="105"/>
        <v>4544.64</v>
      </c>
      <c r="BS80" s="12">
        <v>1</v>
      </c>
      <c r="BT80" s="12">
        <v>2.75</v>
      </c>
      <c r="BU80" s="12">
        <v>0.95</v>
      </c>
      <c r="BV80" s="43">
        <f t="shared" si="106"/>
        <v>3.6125</v>
      </c>
      <c r="BW80" s="12">
        <v>1.15</v>
      </c>
      <c r="BX80" s="9">
        <v>0.5</v>
      </c>
      <c r="BY80" s="44">
        <f t="shared" si="107"/>
        <v>9440.0694</v>
      </c>
    </row>
    <row r="81" s="1" customFormat="1" customHeight="1" spans="25:77">
      <c r="Y81" s="12">
        <v>2630</v>
      </c>
      <c r="Z81" s="13">
        <v>1.728</v>
      </c>
      <c r="AA81" s="12">
        <v>1</v>
      </c>
      <c r="AB81" s="12">
        <v>0</v>
      </c>
      <c r="AC81" s="14">
        <f t="shared" si="99"/>
        <v>4544.64</v>
      </c>
      <c r="AD81" s="12">
        <v>1</v>
      </c>
      <c r="AE81" s="12">
        <v>1.95</v>
      </c>
      <c r="AF81" s="12">
        <v>0.95</v>
      </c>
      <c r="AG81" s="43">
        <f t="shared" si="100"/>
        <v>2.8525</v>
      </c>
      <c r="AH81" s="12">
        <v>0.9</v>
      </c>
      <c r="AI81" s="9">
        <v>0.5</v>
      </c>
      <c r="AJ81" s="44">
        <f t="shared" si="101"/>
        <v>5833.61352</v>
      </c>
      <c r="AS81" s="12">
        <v>2630</v>
      </c>
      <c r="AT81" s="13">
        <v>1.728</v>
      </c>
      <c r="AU81" s="12">
        <v>1</v>
      </c>
      <c r="AV81" s="12">
        <v>0</v>
      </c>
      <c r="AW81" s="14">
        <f t="shared" si="102"/>
        <v>4544.64</v>
      </c>
      <c r="AX81" s="12">
        <v>1</v>
      </c>
      <c r="AY81" s="12">
        <v>1.95</v>
      </c>
      <c r="AZ81" s="12">
        <v>0.95</v>
      </c>
      <c r="BA81" s="43">
        <f t="shared" si="103"/>
        <v>2.8525</v>
      </c>
      <c r="BB81" s="12">
        <v>0.9</v>
      </c>
      <c r="BC81" s="9">
        <v>0.5</v>
      </c>
      <c r="BD81" s="44">
        <f t="shared" si="104"/>
        <v>5833.61352</v>
      </c>
      <c r="BN81" s="12">
        <v>2630</v>
      </c>
      <c r="BO81" s="13">
        <v>1.728</v>
      </c>
      <c r="BP81" s="12">
        <v>1</v>
      </c>
      <c r="BQ81" s="12">
        <v>0</v>
      </c>
      <c r="BR81" s="14">
        <f t="shared" si="105"/>
        <v>4544.64</v>
      </c>
      <c r="BS81" s="12">
        <v>1</v>
      </c>
      <c r="BT81" s="12">
        <v>2.75</v>
      </c>
      <c r="BU81" s="12">
        <v>0.95</v>
      </c>
      <c r="BV81" s="43">
        <f t="shared" si="106"/>
        <v>3.6125</v>
      </c>
      <c r="BW81" s="12">
        <v>0.9</v>
      </c>
      <c r="BX81" s="9">
        <v>0.5</v>
      </c>
      <c r="BY81" s="44">
        <f t="shared" si="107"/>
        <v>7387.8804</v>
      </c>
    </row>
    <row r="82" s="1" customFormat="1" customHeight="1" spans="25:77">
      <c r="Y82" s="12">
        <v>2630</v>
      </c>
      <c r="Z82" s="13">
        <v>1.728</v>
      </c>
      <c r="AA82" s="12">
        <v>1</v>
      </c>
      <c r="AB82" s="12">
        <v>0</v>
      </c>
      <c r="AC82" s="14">
        <f t="shared" si="99"/>
        <v>4544.64</v>
      </c>
      <c r="AD82" s="12">
        <v>1</v>
      </c>
      <c r="AE82" s="12">
        <v>1.95</v>
      </c>
      <c r="AF82" s="12">
        <v>0.95</v>
      </c>
      <c r="AG82" s="43">
        <f t="shared" si="100"/>
        <v>2.8525</v>
      </c>
      <c r="AH82" s="12">
        <v>0.9</v>
      </c>
      <c r="AI82" s="9">
        <v>0.5</v>
      </c>
      <c r="AJ82" s="44">
        <f t="shared" si="101"/>
        <v>5833.61352</v>
      </c>
      <c r="AS82" s="12">
        <v>2630</v>
      </c>
      <c r="AT82" s="13">
        <v>1.728</v>
      </c>
      <c r="AU82" s="12">
        <v>1</v>
      </c>
      <c r="AV82" s="12">
        <v>0</v>
      </c>
      <c r="AW82" s="14">
        <f t="shared" si="102"/>
        <v>4544.64</v>
      </c>
      <c r="AX82" s="12">
        <v>1</v>
      </c>
      <c r="AY82" s="12">
        <v>1.95</v>
      </c>
      <c r="AZ82" s="12">
        <v>0.95</v>
      </c>
      <c r="BA82" s="43">
        <f t="shared" si="103"/>
        <v>2.8525</v>
      </c>
      <c r="BB82" s="12">
        <v>0.9</v>
      </c>
      <c r="BC82" s="9">
        <v>0.5</v>
      </c>
      <c r="BD82" s="44">
        <f t="shared" si="104"/>
        <v>5833.61352</v>
      </c>
      <c r="BN82" s="12">
        <v>2630</v>
      </c>
      <c r="BO82" s="13">
        <v>1.728</v>
      </c>
      <c r="BP82" s="12">
        <v>1</v>
      </c>
      <c r="BQ82" s="12">
        <v>0</v>
      </c>
      <c r="BR82" s="14">
        <f t="shared" si="105"/>
        <v>4544.64</v>
      </c>
      <c r="BS82" s="12">
        <v>1</v>
      </c>
      <c r="BT82" s="12">
        <v>2.75</v>
      </c>
      <c r="BU82" s="12">
        <v>0.95</v>
      </c>
      <c r="BV82" s="43">
        <f t="shared" si="106"/>
        <v>3.6125</v>
      </c>
      <c r="BW82" s="12">
        <v>0.9</v>
      </c>
      <c r="BX82" s="9">
        <v>0.5</v>
      </c>
      <c r="BY82" s="44">
        <f t="shared" si="107"/>
        <v>7387.8804</v>
      </c>
    </row>
    <row r="83" s="1" customFormat="1" customHeight="1" spans="25:77">
      <c r="Y83" s="12">
        <v>2630</v>
      </c>
      <c r="Z83" s="13">
        <v>1.55</v>
      </c>
      <c r="AA83" s="12">
        <v>1</v>
      </c>
      <c r="AB83" s="12">
        <v>0</v>
      </c>
      <c r="AC83" s="14">
        <f t="shared" si="99"/>
        <v>4076.5</v>
      </c>
      <c r="AD83" s="12">
        <v>1</v>
      </c>
      <c r="AE83" s="12">
        <v>1.95</v>
      </c>
      <c r="AF83" s="12">
        <v>0.95</v>
      </c>
      <c r="AG83" s="43">
        <f t="shared" si="100"/>
        <v>2.8525</v>
      </c>
      <c r="AH83" s="12">
        <v>0.9</v>
      </c>
      <c r="AI83" s="9">
        <v>0.5</v>
      </c>
      <c r="AJ83" s="44">
        <f t="shared" si="101"/>
        <v>5232.6973125</v>
      </c>
      <c r="AS83" s="12">
        <v>2630</v>
      </c>
      <c r="AT83" s="13">
        <v>1.728</v>
      </c>
      <c r="AU83" s="12">
        <v>1</v>
      </c>
      <c r="AV83" s="12">
        <v>0</v>
      </c>
      <c r="AW83" s="14">
        <f t="shared" si="102"/>
        <v>4544.64</v>
      </c>
      <c r="AX83" s="12">
        <v>1</v>
      </c>
      <c r="AY83" s="12">
        <v>1.95</v>
      </c>
      <c r="AZ83" s="12">
        <v>0.95</v>
      </c>
      <c r="BA83" s="43">
        <f t="shared" si="103"/>
        <v>2.8525</v>
      </c>
      <c r="BB83" s="12">
        <v>0.9</v>
      </c>
      <c r="BC83" s="9">
        <v>0.5</v>
      </c>
      <c r="BD83" s="44">
        <f t="shared" si="104"/>
        <v>5833.61352</v>
      </c>
      <c r="BN83" s="12">
        <v>2630</v>
      </c>
      <c r="BO83" s="13">
        <v>1.728</v>
      </c>
      <c r="BP83" s="12">
        <v>1</v>
      </c>
      <c r="BQ83" s="12">
        <v>0</v>
      </c>
      <c r="BR83" s="14">
        <f t="shared" si="105"/>
        <v>4544.64</v>
      </c>
      <c r="BS83" s="12">
        <v>1</v>
      </c>
      <c r="BT83" s="12">
        <v>2.75</v>
      </c>
      <c r="BU83" s="12">
        <v>0.95</v>
      </c>
      <c r="BV83" s="43">
        <f t="shared" si="106"/>
        <v>3.6125</v>
      </c>
      <c r="BW83" s="12">
        <v>0.9</v>
      </c>
      <c r="BX83" s="9">
        <v>0.5</v>
      </c>
      <c r="BY83" s="44">
        <f t="shared" si="107"/>
        <v>7387.8804</v>
      </c>
    </row>
    <row r="84" s="1" customFormat="1" customHeight="1" spans="25:77">
      <c r="Y84" s="12">
        <v>2630</v>
      </c>
      <c r="Z84" s="13">
        <v>12.18</v>
      </c>
      <c r="AA84" s="12">
        <v>1</v>
      </c>
      <c r="AB84" s="12">
        <v>0</v>
      </c>
      <c r="AC84" s="14">
        <f t="shared" si="99"/>
        <v>32033.4</v>
      </c>
      <c r="AD84" s="12">
        <v>1</v>
      </c>
      <c r="AE84" s="12">
        <v>1.95</v>
      </c>
      <c r="AF84" s="12">
        <v>0.95</v>
      </c>
      <c r="AG84" s="43">
        <f t="shared" si="100"/>
        <v>2.8525</v>
      </c>
      <c r="AH84" s="12">
        <v>0.9</v>
      </c>
      <c r="AI84" s="9">
        <v>0.5</v>
      </c>
      <c r="AJ84" s="44">
        <f t="shared" si="101"/>
        <v>41118.873075</v>
      </c>
      <c r="AS84" s="12">
        <v>2630</v>
      </c>
      <c r="AT84" s="13">
        <v>1.728</v>
      </c>
      <c r="AU84" s="12">
        <v>1</v>
      </c>
      <c r="AV84" s="12">
        <v>0</v>
      </c>
      <c r="AW84" s="14">
        <f t="shared" si="102"/>
        <v>4544.64</v>
      </c>
      <c r="AX84" s="12">
        <v>1</v>
      </c>
      <c r="AY84" s="12">
        <v>1.95</v>
      </c>
      <c r="AZ84" s="12">
        <v>0.95</v>
      </c>
      <c r="BA84" s="43">
        <f t="shared" si="103"/>
        <v>2.8525</v>
      </c>
      <c r="BB84" s="12">
        <v>0.9</v>
      </c>
      <c r="BC84" s="9">
        <v>0.5</v>
      </c>
      <c r="BD84" s="44">
        <f t="shared" si="104"/>
        <v>5833.61352</v>
      </c>
      <c r="BN84" s="12">
        <v>2630</v>
      </c>
      <c r="BO84" s="13">
        <v>1.728</v>
      </c>
      <c r="BP84" s="12">
        <v>1</v>
      </c>
      <c r="BQ84" s="12">
        <v>0</v>
      </c>
      <c r="BR84" s="14">
        <f t="shared" si="105"/>
        <v>4544.64</v>
      </c>
      <c r="BS84" s="12">
        <v>1</v>
      </c>
      <c r="BT84" s="12">
        <v>2.75</v>
      </c>
      <c r="BU84" s="12">
        <v>0.95</v>
      </c>
      <c r="BV84" s="43">
        <f t="shared" si="106"/>
        <v>3.6125</v>
      </c>
      <c r="BW84" s="12">
        <v>0.9</v>
      </c>
      <c r="BX84" s="9">
        <v>0.5</v>
      </c>
      <c r="BY84" s="44">
        <f t="shared" si="107"/>
        <v>7387.8804</v>
      </c>
    </row>
    <row r="85" s="1" customFormat="1" customHeight="1" spans="25:77">
      <c r="Y85" s="45"/>
      <c r="Z85" s="46"/>
      <c r="AA85" s="46"/>
      <c r="AB85" s="46"/>
      <c r="AC85" s="46"/>
      <c r="AD85" s="46"/>
      <c r="AE85" s="46"/>
      <c r="AF85" s="47">
        <f>SUM(AJ74:AJ84)</f>
        <v>106956.3330675</v>
      </c>
      <c r="AG85" s="47"/>
      <c r="AH85" s="47"/>
      <c r="AI85" s="47"/>
      <c r="AJ85" s="47"/>
      <c r="AS85" s="12">
        <v>2630</v>
      </c>
      <c r="AT85" s="13">
        <v>1.55</v>
      </c>
      <c r="AU85" s="12">
        <v>1</v>
      </c>
      <c r="AV85" s="12">
        <v>0</v>
      </c>
      <c r="AW85" s="14">
        <f t="shared" si="102"/>
        <v>4076.5</v>
      </c>
      <c r="AX85" s="12">
        <v>1</v>
      </c>
      <c r="AY85" s="12">
        <v>1.95</v>
      </c>
      <c r="AZ85" s="12">
        <v>0.95</v>
      </c>
      <c r="BA85" s="43">
        <f t="shared" si="103"/>
        <v>2.8525</v>
      </c>
      <c r="BB85" s="12">
        <v>0.9</v>
      </c>
      <c r="BC85" s="9">
        <v>0.5</v>
      </c>
      <c r="BD85" s="44">
        <f t="shared" si="104"/>
        <v>5232.6973125</v>
      </c>
      <c r="BN85" s="12">
        <v>2630</v>
      </c>
      <c r="BO85" s="13">
        <v>1.55</v>
      </c>
      <c r="BP85" s="12">
        <v>1</v>
      </c>
      <c r="BQ85" s="12">
        <v>0</v>
      </c>
      <c r="BR85" s="14">
        <f t="shared" si="105"/>
        <v>4076.5</v>
      </c>
      <c r="BS85" s="12">
        <v>1</v>
      </c>
      <c r="BT85" s="12">
        <v>2.75</v>
      </c>
      <c r="BU85" s="12">
        <v>0.95</v>
      </c>
      <c r="BV85" s="43">
        <f t="shared" si="106"/>
        <v>3.6125</v>
      </c>
      <c r="BW85" s="12">
        <v>0.9</v>
      </c>
      <c r="BX85" s="9">
        <v>0.5</v>
      </c>
      <c r="BY85" s="44">
        <f t="shared" si="107"/>
        <v>6626.8603125</v>
      </c>
    </row>
    <row r="86" s="1" customFormat="1" customHeight="1" spans="25:77">
      <c r="Y86" s="46"/>
      <c r="Z86" s="46"/>
      <c r="AA86" s="46"/>
      <c r="AB86" s="46"/>
      <c r="AC86" s="46"/>
      <c r="AD86" s="46"/>
      <c r="AE86" s="46"/>
      <c r="AF86" s="47"/>
      <c r="AG86" s="47"/>
      <c r="AH86" s="47"/>
      <c r="AI86" s="47"/>
      <c r="AJ86" s="47"/>
      <c r="AS86" s="12">
        <v>2630</v>
      </c>
      <c r="AT86" s="13">
        <v>12.18</v>
      </c>
      <c r="AU86" s="12">
        <v>1</v>
      </c>
      <c r="AV86" s="12">
        <v>0</v>
      </c>
      <c r="AW86" s="14">
        <f t="shared" si="102"/>
        <v>32033.4</v>
      </c>
      <c r="AX86" s="12">
        <v>1</v>
      </c>
      <c r="AY86" s="12">
        <v>1.95</v>
      </c>
      <c r="AZ86" s="12">
        <v>0.95</v>
      </c>
      <c r="BA86" s="43">
        <f t="shared" si="103"/>
        <v>2.8525</v>
      </c>
      <c r="BB86" s="12">
        <v>0.9</v>
      </c>
      <c r="BC86" s="9">
        <v>0.5</v>
      </c>
      <c r="BD86" s="44">
        <f t="shared" si="104"/>
        <v>41118.873075</v>
      </c>
      <c r="BN86" s="12">
        <v>2630</v>
      </c>
      <c r="BO86" s="13">
        <v>12.18</v>
      </c>
      <c r="BP86" s="12">
        <v>1</v>
      </c>
      <c r="BQ86" s="12">
        <v>0</v>
      </c>
      <c r="BR86" s="14">
        <f t="shared" si="105"/>
        <v>32033.4</v>
      </c>
      <c r="BS86" s="12">
        <v>1</v>
      </c>
      <c r="BT86" s="12">
        <v>2.75</v>
      </c>
      <c r="BU86" s="12">
        <v>0.95</v>
      </c>
      <c r="BV86" s="43">
        <f t="shared" si="106"/>
        <v>3.6125</v>
      </c>
      <c r="BW86" s="12">
        <v>0.9</v>
      </c>
      <c r="BX86" s="9">
        <v>0.5</v>
      </c>
      <c r="BY86" s="44">
        <f t="shared" si="107"/>
        <v>52074.295875</v>
      </c>
    </row>
    <row r="87" s="1" customFormat="1" customHeight="1" spans="25:77">
      <c r="Y87" s="46"/>
      <c r="Z87" s="46"/>
      <c r="AA87" s="46"/>
      <c r="AB87" s="46"/>
      <c r="AC87" s="46"/>
      <c r="AD87" s="46"/>
      <c r="AE87" s="46"/>
      <c r="AF87" s="47"/>
      <c r="AG87" s="47"/>
      <c r="AH87" s="47"/>
      <c r="AI87" s="47"/>
      <c r="AJ87" s="47"/>
      <c r="AS87" s="45"/>
      <c r="AT87" s="46"/>
      <c r="AU87" s="46"/>
      <c r="AV87" s="46"/>
      <c r="AW87" s="46"/>
      <c r="AX87" s="46"/>
      <c r="AY87" s="46"/>
      <c r="AZ87" s="47">
        <f>SUM(BD76:BD86)</f>
        <v>106956.3330675</v>
      </c>
      <c r="BA87" s="47"/>
      <c r="BB87" s="47"/>
      <c r="BC87" s="47"/>
      <c r="BD87" s="47"/>
      <c r="BN87" s="45"/>
      <c r="BO87" s="46"/>
      <c r="BP87" s="46"/>
      <c r="BQ87" s="46"/>
      <c r="BR87" s="46"/>
      <c r="BS87" s="46"/>
      <c r="BT87" s="46"/>
      <c r="BU87" s="47">
        <f>SUM(BY76:BY86)</f>
        <v>135453.0247875</v>
      </c>
      <c r="BV87" s="47"/>
      <c r="BW87" s="47"/>
      <c r="BX87" s="47"/>
      <c r="BY87" s="47"/>
    </row>
    <row r="88" s="1" customFormat="1" customHeight="1" spans="25:77">
      <c r="Y88" s="38" t="s">
        <v>29</v>
      </c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S88" s="46"/>
      <c r="AT88" s="46"/>
      <c r="AU88" s="46"/>
      <c r="AV88" s="46"/>
      <c r="AW88" s="46"/>
      <c r="AX88" s="46"/>
      <c r="AY88" s="46"/>
      <c r="AZ88" s="47"/>
      <c r="BA88" s="47"/>
      <c r="BB88" s="47"/>
      <c r="BC88" s="47"/>
      <c r="BD88" s="47"/>
      <c r="BN88" s="46"/>
      <c r="BO88" s="46"/>
      <c r="BP88" s="46"/>
      <c r="BQ88" s="46"/>
      <c r="BR88" s="46"/>
      <c r="BS88" s="46"/>
      <c r="BT88" s="46"/>
      <c r="BU88" s="47"/>
      <c r="BV88" s="47"/>
      <c r="BW88" s="47"/>
      <c r="BX88" s="47"/>
      <c r="BY88" s="47"/>
    </row>
    <row r="89" s="1" customFormat="1" customHeight="1" spans="25:77">
      <c r="Y89" s="14" t="s">
        <v>5</v>
      </c>
      <c r="Z89" s="14"/>
      <c r="AA89" s="14"/>
      <c r="AB89" s="14"/>
      <c r="AC89" s="14"/>
      <c r="AD89" s="8" t="s">
        <v>53</v>
      </c>
      <c r="AE89" s="8"/>
      <c r="AF89" s="8"/>
      <c r="AG89" s="8"/>
      <c r="AH89" s="9" t="s">
        <v>37</v>
      </c>
      <c r="AI89" s="9"/>
      <c r="AJ89" s="42" t="s">
        <v>9</v>
      </c>
      <c r="AS89" s="46"/>
      <c r="AT89" s="46"/>
      <c r="AU89" s="46"/>
      <c r="AV89" s="46"/>
      <c r="AW89" s="46"/>
      <c r="AX89" s="46"/>
      <c r="AY89" s="46"/>
      <c r="AZ89" s="47"/>
      <c r="BA89" s="47"/>
      <c r="BB89" s="47"/>
      <c r="BC89" s="47"/>
      <c r="BD89" s="47"/>
      <c r="BN89" s="46"/>
      <c r="BO89" s="46"/>
      <c r="BP89" s="46"/>
      <c r="BQ89" s="46"/>
      <c r="BR89" s="46"/>
      <c r="BS89" s="46"/>
      <c r="BT89" s="46"/>
      <c r="BU89" s="47"/>
      <c r="BV89" s="47"/>
      <c r="BW89" s="47"/>
      <c r="BX89" s="47"/>
      <c r="BY89" s="47"/>
    </row>
    <row r="90" s="1" customFormat="1" customHeight="1" spans="25:77">
      <c r="Y90" s="14" t="s">
        <v>54</v>
      </c>
      <c r="Z90" s="14" t="s">
        <v>55</v>
      </c>
      <c r="AA90" s="14" t="s">
        <v>56</v>
      </c>
      <c r="AB90" s="14" t="s">
        <v>57</v>
      </c>
      <c r="AC90" s="14" t="s">
        <v>5</v>
      </c>
      <c r="AD90" s="8" t="s">
        <v>58</v>
      </c>
      <c r="AE90" s="8" t="s">
        <v>23</v>
      </c>
      <c r="AF90" s="8" t="s">
        <v>22</v>
      </c>
      <c r="AG90" s="43" t="s">
        <v>24</v>
      </c>
      <c r="AH90" s="9" t="s">
        <v>59</v>
      </c>
      <c r="AI90" s="9" t="s">
        <v>60</v>
      </c>
      <c r="AJ90" s="42"/>
      <c r="AS90" s="38" t="s">
        <v>29</v>
      </c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N90" s="38" t="s">
        <v>29</v>
      </c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</row>
    <row r="91" s="1" customFormat="1" customHeight="1" spans="25:77">
      <c r="Y91" s="12">
        <v>34258</v>
      </c>
      <c r="Z91" s="13">
        <v>0.168</v>
      </c>
      <c r="AA91" s="12">
        <v>1</v>
      </c>
      <c r="AB91" s="12">
        <v>0</v>
      </c>
      <c r="AC91" s="14">
        <f t="shared" ref="AC91:AC100" si="108">Y91*Z91*AA91+AB91</f>
        <v>5755.344</v>
      </c>
      <c r="AD91" s="12">
        <v>1</v>
      </c>
      <c r="AE91" s="12">
        <v>2.04</v>
      </c>
      <c r="AF91" s="12">
        <v>0.98</v>
      </c>
      <c r="AG91" s="43">
        <f t="shared" ref="AG91:AG100" si="109">AE91*AF91+1</f>
        <v>2.9992</v>
      </c>
      <c r="AH91" s="12">
        <v>0.9</v>
      </c>
      <c r="AI91" s="9">
        <v>0.5</v>
      </c>
      <c r="AJ91" s="44">
        <f t="shared" ref="AJ91:AJ100" si="110">AC91*AD91*AG91*AH91*AI91</f>
        <v>7767.64247616</v>
      </c>
      <c r="AS91" s="14" t="s">
        <v>5</v>
      </c>
      <c r="AT91" s="14"/>
      <c r="AU91" s="14"/>
      <c r="AV91" s="14"/>
      <c r="AW91" s="14"/>
      <c r="AX91" s="8" t="s">
        <v>53</v>
      </c>
      <c r="AY91" s="8"/>
      <c r="AZ91" s="8"/>
      <c r="BA91" s="8"/>
      <c r="BB91" s="9" t="s">
        <v>37</v>
      </c>
      <c r="BC91" s="9"/>
      <c r="BD91" s="42" t="s">
        <v>9</v>
      </c>
      <c r="BN91" s="14" t="s">
        <v>5</v>
      </c>
      <c r="BO91" s="14"/>
      <c r="BP91" s="14"/>
      <c r="BQ91" s="14"/>
      <c r="BR91" s="14"/>
      <c r="BS91" s="8" t="s">
        <v>53</v>
      </c>
      <c r="BT91" s="8"/>
      <c r="BU91" s="8"/>
      <c r="BV91" s="8"/>
      <c r="BW91" s="9" t="s">
        <v>37</v>
      </c>
      <c r="BX91" s="9"/>
      <c r="BY91" s="42" t="s">
        <v>9</v>
      </c>
    </row>
    <row r="92" s="1" customFormat="1" customHeight="1" spans="25:77">
      <c r="Y92" s="12">
        <v>34258</v>
      </c>
      <c r="Z92" s="13">
        <v>0.168</v>
      </c>
      <c r="AA92" s="12">
        <v>1</v>
      </c>
      <c r="AB92" s="12">
        <v>0</v>
      </c>
      <c r="AC92" s="14">
        <f t="shared" si="108"/>
        <v>5755.344</v>
      </c>
      <c r="AD92" s="12">
        <v>1</v>
      </c>
      <c r="AE92" s="12">
        <v>2.04</v>
      </c>
      <c r="AF92" s="12">
        <v>0.98</v>
      </c>
      <c r="AG92" s="43">
        <f t="shared" si="109"/>
        <v>2.9992</v>
      </c>
      <c r="AH92" s="12">
        <v>0.9</v>
      </c>
      <c r="AI92" s="9">
        <v>0.5</v>
      </c>
      <c r="AJ92" s="44">
        <f t="shared" si="110"/>
        <v>7767.64247616</v>
      </c>
      <c r="AS92" s="14" t="s">
        <v>54</v>
      </c>
      <c r="AT92" s="14" t="s">
        <v>55</v>
      </c>
      <c r="AU92" s="14" t="s">
        <v>56</v>
      </c>
      <c r="AV92" s="14" t="s">
        <v>57</v>
      </c>
      <c r="AW92" s="14" t="s">
        <v>5</v>
      </c>
      <c r="AX92" s="8" t="s">
        <v>58</v>
      </c>
      <c r="AY92" s="8" t="s">
        <v>23</v>
      </c>
      <c r="AZ92" s="8" t="s">
        <v>22</v>
      </c>
      <c r="BA92" s="43" t="s">
        <v>24</v>
      </c>
      <c r="BB92" s="9" t="s">
        <v>59</v>
      </c>
      <c r="BC92" s="9" t="s">
        <v>60</v>
      </c>
      <c r="BD92" s="42"/>
      <c r="BN92" s="14" t="s">
        <v>54</v>
      </c>
      <c r="BO92" s="14" t="s">
        <v>55</v>
      </c>
      <c r="BP92" s="14" t="s">
        <v>56</v>
      </c>
      <c r="BQ92" s="14" t="s">
        <v>57</v>
      </c>
      <c r="BR92" s="14" t="s">
        <v>5</v>
      </c>
      <c r="BS92" s="8" t="s">
        <v>58</v>
      </c>
      <c r="BT92" s="8" t="s">
        <v>23</v>
      </c>
      <c r="BU92" s="8" t="s">
        <v>22</v>
      </c>
      <c r="BV92" s="43" t="s">
        <v>24</v>
      </c>
      <c r="BW92" s="9" t="s">
        <v>59</v>
      </c>
      <c r="BX92" s="9" t="s">
        <v>60</v>
      </c>
      <c r="BY92" s="42"/>
    </row>
    <row r="93" s="1" customFormat="1" customHeight="1" spans="25:77">
      <c r="Y93" s="12">
        <v>34258</v>
      </c>
      <c r="Z93" s="13">
        <v>0.168</v>
      </c>
      <c r="AA93" s="12">
        <v>1</v>
      </c>
      <c r="AB93" s="12">
        <v>0</v>
      </c>
      <c r="AC93" s="14">
        <f t="shared" si="108"/>
        <v>5755.344</v>
      </c>
      <c r="AD93" s="12">
        <v>1</v>
      </c>
      <c r="AE93" s="12">
        <v>2.04</v>
      </c>
      <c r="AF93" s="12">
        <v>0.98</v>
      </c>
      <c r="AG93" s="43">
        <f t="shared" si="109"/>
        <v>2.9992</v>
      </c>
      <c r="AH93" s="12">
        <v>0.9</v>
      </c>
      <c r="AI93" s="9">
        <v>0.5</v>
      </c>
      <c r="AJ93" s="44">
        <f t="shared" si="110"/>
        <v>7767.64247616</v>
      </c>
      <c r="AS93" s="12">
        <v>40871</v>
      </c>
      <c r="AT93" s="13">
        <v>0.168</v>
      </c>
      <c r="AU93" s="12">
        <v>1</v>
      </c>
      <c r="AV93" s="12">
        <v>0</v>
      </c>
      <c r="AW93" s="14">
        <f t="shared" ref="AW93:AW102" si="111">AS93*AT93*AU93+AV93</f>
        <v>6866.328</v>
      </c>
      <c r="AX93" s="12">
        <v>1</v>
      </c>
      <c r="AY93" s="12">
        <v>2.04</v>
      </c>
      <c r="AZ93" s="12">
        <v>0.98</v>
      </c>
      <c r="BA93" s="43">
        <f t="shared" ref="BA93:BA102" si="112">AY93*AZ93+1</f>
        <v>2.9992</v>
      </c>
      <c r="BB93" s="12">
        <v>0.9</v>
      </c>
      <c r="BC93" s="9">
        <v>0.5</v>
      </c>
      <c r="BD93" s="44">
        <f t="shared" ref="BD93:BD102" si="113">AW93*AX93*BA93*BB93*BC93</f>
        <v>9267.07092192</v>
      </c>
      <c r="BN93" s="12">
        <v>40871</v>
      </c>
      <c r="BO93" s="13">
        <v>0.1989</v>
      </c>
      <c r="BP93" s="12">
        <v>1</v>
      </c>
      <c r="BQ93" s="12">
        <v>0</v>
      </c>
      <c r="BR93" s="14">
        <f t="shared" ref="BR93:BR102" si="114">BN93*BO93*BP93+BQ93</f>
        <v>8129.2419</v>
      </c>
      <c r="BS93" s="12">
        <v>1</v>
      </c>
      <c r="BT93" s="12">
        <v>2.04</v>
      </c>
      <c r="BU93" s="12">
        <v>0.98</v>
      </c>
      <c r="BV93" s="43">
        <f t="shared" ref="BV93:BV102" si="115">BT93*BU93+1</f>
        <v>2.9992</v>
      </c>
      <c r="BW93" s="12">
        <v>0.9</v>
      </c>
      <c r="BX93" s="9">
        <v>0.5</v>
      </c>
      <c r="BY93" s="44">
        <f t="shared" ref="BY93:BY102" si="116">BR93*BS93*BV93*BW93*BX93</f>
        <v>10971.550037916</v>
      </c>
    </row>
    <row r="94" s="1" customFormat="1" customHeight="1" spans="25:77">
      <c r="Y94" s="12">
        <v>34258</v>
      </c>
      <c r="Z94" s="13">
        <v>0.168</v>
      </c>
      <c r="AA94" s="12">
        <v>1</v>
      </c>
      <c r="AB94" s="12">
        <v>0</v>
      </c>
      <c r="AC94" s="14">
        <f t="shared" si="108"/>
        <v>5755.344</v>
      </c>
      <c r="AD94" s="12">
        <v>1</v>
      </c>
      <c r="AE94" s="12">
        <v>2.04</v>
      </c>
      <c r="AF94" s="12">
        <v>0.98</v>
      </c>
      <c r="AG94" s="43">
        <f t="shared" si="109"/>
        <v>2.9992</v>
      </c>
      <c r="AH94" s="12">
        <v>0.9</v>
      </c>
      <c r="AI94" s="9">
        <v>0.5</v>
      </c>
      <c r="AJ94" s="44">
        <f t="shared" si="110"/>
        <v>7767.64247616</v>
      </c>
      <c r="AS94" s="12">
        <v>40871</v>
      </c>
      <c r="AT94" s="13">
        <v>0.168</v>
      </c>
      <c r="AU94" s="12">
        <v>1</v>
      </c>
      <c r="AV94" s="12">
        <v>0</v>
      </c>
      <c r="AW94" s="14">
        <f t="shared" si="111"/>
        <v>6866.328</v>
      </c>
      <c r="AX94" s="12">
        <v>1</v>
      </c>
      <c r="AY94" s="12">
        <v>2.04</v>
      </c>
      <c r="AZ94" s="12">
        <v>0.98</v>
      </c>
      <c r="BA94" s="43">
        <f t="shared" si="112"/>
        <v>2.9992</v>
      </c>
      <c r="BB94" s="12">
        <v>0.9</v>
      </c>
      <c r="BC94" s="9">
        <v>0.5</v>
      </c>
      <c r="BD94" s="44">
        <f t="shared" si="113"/>
        <v>9267.07092192</v>
      </c>
      <c r="BN94" s="12">
        <v>40871</v>
      </c>
      <c r="BO94" s="13">
        <v>0.1989</v>
      </c>
      <c r="BP94" s="12">
        <v>1</v>
      </c>
      <c r="BQ94" s="12">
        <v>0</v>
      </c>
      <c r="BR94" s="14">
        <f t="shared" si="114"/>
        <v>8129.2419</v>
      </c>
      <c r="BS94" s="12">
        <v>1</v>
      </c>
      <c r="BT94" s="12">
        <v>2.04</v>
      </c>
      <c r="BU94" s="12">
        <v>0.98</v>
      </c>
      <c r="BV94" s="43">
        <f t="shared" si="115"/>
        <v>2.9992</v>
      </c>
      <c r="BW94" s="12">
        <v>0.9</v>
      </c>
      <c r="BX94" s="9">
        <v>0.5</v>
      </c>
      <c r="BY94" s="44">
        <f t="shared" si="116"/>
        <v>10971.550037916</v>
      </c>
    </row>
    <row r="95" s="1" customFormat="1" customHeight="1" spans="25:77">
      <c r="Y95" s="12">
        <v>34258</v>
      </c>
      <c r="Z95" s="13">
        <v>0.168</v>
      </c>
      <c r="AA95" s="12">
        <v>1</v>
      </c>
      <c r="AB95" s="12">
        <v>0</v>
      </c>
      <c r="AC95" s="14">
        <f t="shared" si="108"/>
        <v>5755.344</v>
      </c>
      <c r="AD95" s="12">
        <v>1</v>
      </c>
      <c r="AE95" s="12">
        <v>2.04</v>
      </c>
      <c r="AF95" s="12">
        <v>0.98</v>
      </c>
      <c r="AG95" s="43">
        <f t="shared" si="109"/>
        <v>2.9992</v>
      </c>
      <c r="AH95" s="12">
        <v>0.9</v>
      </c>
      <c r="AI95" s="9">
        <v>0.5</v>
      </c>
      <c r="AJ95" s="44">
        <f t="shared" si="110"/>
        <v>7767.64247616</v>
      </c>
      <c r="AS95" s="12">
        <v>40871</v>
      </c>
      <c r="AT95" s="13">
        <v>0.168</v>
      </c>
      <c r="AU95" s="12">
        <v>1</v>
      </c>
      <c r="AV95" s="12">
        <v>0</v>
      </c>
      <c r="AW95" s="14">
        <f t="shared" si="111"/>
        <v>6866.328</v>
      </c>
      <c r="AX95" s="12">
        <v>1</v>
      </c>
      <c r="AY95" s="12">
        <v>2.04</v>
      </c>
      <c r="AZ95" s="12">
        <v>0.98</v>
      </c>
      <c r="BA95" s="43">
        <f t="shared" si="112"/>
        <v>2.9992</v>
      </c>
      <c r="BB95" s="12">
        <v>0.9</v>
      </c>
      <c r="BC95" s="9">
        <v>0.5</v>
      </c>
      <c r="BD95" s="44">
        <f t="shared" si="113"/>
        <v>9267.07092192</v>
      </c>
      <c r="BN95" s="12">
        <v>40871</v>
      </c>
      <c r="BO95" s="13">
        <v>0.1989</v>
      </c>
      <c r="BP95" s="12">
        <v>1</v>
      </c>
      <c r="BQ95" s="12">
        <v>0</v>
      </c>
      <c r="BR95" s="14">
        <f t="shared" si="114"/>
        <v>8129.2419</v>
      </c>
      <c r="BS95" s="12">
        <v>1</v>
      </c>
      <c r="BT95" s="12">
        <v>2.04</v>
      </c>
      <c r="BU95" s="12">
        <v>0.98</v>
      </c>
      <c r="BV95" s="43">
        <f t="shared" si="115"/>
        <v>2.9992</v>
      </c>
      <c r="BW95" s="12">
        <v>0.9</v>
      </c>
      <c r="BX95" s="9">
        <v>0.5</v>
      </c>
      <c r="BY95" s="44">
        <f t="shared" si="116"/>
        <v>10971.550037916</v>
      </c>
    </row>
    <row r="96" s="1" customFormat="1" customHeight="1" spans="25:77">
      <c r="Y96" s="12">
        <v>34258</v>
      </c>
      <c r="Z96" s="13">
        <v>0.168</v>
      </c>
      <c r="AA96" s="12">
        <v>1</v>
      </c>
      <c r="AB96" s="12">
        <v>0</v>
      </c>
      <c r="AC96" s="14">
        <f t="shared" si="108"/>
        <v>5755.344</v>
      </c>
      <c r="AD96" s="12">
        <v>1</v>
      </c>
      <c r="AE96" s="12">
        <v>2.04</v>
      </c>
      <c r="AF96" s="12">
        <v>0.98</v>
      </c>
      <c r="AG96" s="43">
        <f t="shared" si="109"/>
        <v>2.9992</v>
      </c>
      <c r="AH96" s="12">
        <v>0.9</v>
      </c>
      <c r="AI96" s="9">
        <v>0.5</v>
      </c>
      <c r="AJ96" s="44">
        <f t="shared" si="110"/>
        <v>7767.64247616</v>
      </c>
      <c r="AS96" s="12">
        <v>40871</v>
      </c>
      <c r="AT96" s="13">
        <v>0.168</v>
      </c>
      <c r="AU96" s="12">
        <v>1</v>
      </c>
      <c r="AV96" s="12">
        <v>0</v>
      </c>
      <c r="AW96" s="14">
        <f t="shared" si="111"/>
        <v>6866.328</v>
      </c>
      <c r="AX96" s="12">
        <v>1</v>
      </c>
      <c r="AY96" s="12">
        <v>2.04</v>
      </c>
      <c r="AZ96" s="12">
        <v>0.98</v>
      </c>
      <c r="BA96" s="43">
        <f t="shared" si="112"/>
        <v>2.9992</v>
      </c>
      <c r="BB96" s="12">
        <v>0.9</v>
      </c>
      <c r="BC96" s="9">
        <v>0.5</v>
      </c>
      <c r="BD96" s="44">
        <f t="shared" si="113"/>
        <v>9267.07092192</v>
      </c>
      <c r="BN96" s="12">
        <v>40871</v>
      </c>
      <c r="BO96" s="13">
        <v>0.1989</v>
      </c>
      <c r="BP96" s="12">
        <v>1</v>
      </c>
      <c r="BQ96" s="12">
        <v>0</v>
      </c>
      <c r="BR96" s="14">
        <f t="shared" si="114"/>
        <v>8129.2419</v>
      </c>
      <c r="BS96" s="12">
        <v>1</v>
      </c>
      <c r="BT96" s="12">
        <v>2.04</v>
      </c>
      <c r="BU96" s="12">
        <v>0.98</v>
      </c>
      <c r="BV96" s="43">
        <f t="shared" si="115"/>
        <v>2.9992</v>
      </c>
      <c r="BW96" s="12">
        <v>0.9</v>
      </c>
      <c r="BX96" s="9">
        <v>0.5</v>
      </c>
      <c r="BY96" s="44">
        <f t="shared" si="116"/>
        <v>10971.550037916</v>
      </c>
    </row>
    <row r="97" s="1" customFormat="1" customHeight="1" spans="1:79">
      <c r="Y97" s="12">
        <v>34258</v>
      </c>
      <c r="Z97" s="13">
        <v>0.168</v>
      </c>
      <c r="AA97" s="12">
        <v>1</v>
      </c>
      <c r="AB97" s="12">
        <v>0</v>
      </c>
      <c r="AC97" s="14">
        <f t="shared" si="108"/>
        <v>5755.344</v>
      </c>
      <c r="AD97" s="12">
        <v>1</v>
      </c>
      <c r="AE97" s="12">
        <v>2.04</v>
      </c>
      <c r="AF97" s="12">
        <v>0.98</v>
      </c>
      <c r="AG97" s="43">
        <f t="shared" si="109"/>
        <v>2.9992</v>
      </c>
      <c r="AH97" s="12">
        <v>0.9</v>
      </c>
      <c r="AI97" s="9">
        <v>0.5</v>
      </c>
      <c r="AJ97" s="44">
        <f t="shared" si="110"/>
        <v>7767.64247616</v>
      </c>
      <c r="AS97" s="12">
        <v>40871</v>
      </c>
      <c r="AT97" s="13">
        <v>0.168</v>
      </c>
      <c r="AU97" s="12">
        <v>1</v>
      </c>
      <c r="AV97" s="12">
        <v>0</v>
      </c>
      <c r="AW97" s="14">
        <f t="shared" si="111"/>
        <v>6866.328</v>
      </c>
      <c r="AX97" s="12">
        <v>1</v>
      </c>
      <c r="AY97" s="12">
        <v>2.04</v>
      </c>
      <c r="AZ97" s="12">
        <v>0.98</v>
      </c>
      <c r="BA97" s="43">
        <f t="shared" si="112"/>
        <v>2.9992</v>
      </c>
      <c r="BB97" s="12">
        <v>0.9</v>
      </c>
      <c r="BC97" s="9">
        <v>0.5</v>
      </c>
      <c r="BD97" s="44">
        <f t="shared" si="113"/>
        <v>9267.07092192</v>
      </c>
      <c r="BN97" s="12">
        <v>40871</v>
      </c>
      <c r="BO97" s="13">
        <v>0.1989</v>
      </c>
      <c r="BP97" s="12">
        <v>1</v>
      </c>
      <c r="BQ97" s="12">
        <v>0</v>
      </c>
      <c r="BR97" s="14">
        <f t="shared" si="114"/>
        <v>8129.2419</v>
      </c>
      <c r="BS97" s="12">
        <v>1</v>
      </c>
      <c r="BT97" s="12">
        <v>2.04</v>
      </c>
      <c r="BU97" s="12">
        <v>0.98</v>
      </c>
      <c r="BV97" s="43">
        <f t="shared" si="115"/>
        <v>2.9992</v>
      </c>
      <c r="BW97" s="12">
        <v>0.9</v>
      </c>
      <c r="BX97" s="9">
        <v>0.5</v>
      </c>
      <c r="BY97" s="44">
        <f t="shared" si="116"/>
        <v>10971.550037916</v>
      </c>
    </row>
    <row r="98" s="1" customFormat="1" customHeight="1" spans="1:79">
      <c r="Y98" s="12">
        <v>34258</v>
      </c>
      <c r="Z98" s="13">
        <v>0.168</v>
      </c>
      <c r="AA98" s="12">
        <v>1</v>
      </c>
      <c r="AB98" s="12">
        <v>0</v>
      </c>
      <c r="AC98" s="14">
        <f t="shared" si="108"/>
        <v>5755.344</v>
      </c>
      <c r="AD98" s="12">
        <v>1</v>
      </c>
      <c r="AE98" s="12">
        <v>2.04</v>
      </c>
      <c r="AF98" s="12">
        <v>0.98</v>
      </c>
      <c r="AG98" s="43">
        <f t="shared" si="109"/>
        <v>2.9992</v>
      </c>
      <c r="AH98" s="12">
        <v>0.9</v>
      </c>
      <c r="AI98" s="9">
        <v>0.5</v>
      </c>
      <c r="AJ98" s="44">
        <f t="shared" si="110"/>
        <v>7767.64247616</v>
      </c>
      <c r="AS98" s="12">
        <v>40871</v>
      </c>
      <c r="AT98" s="13">
        <v>0.168</v>
      </c>
      <c r="AU98" s="12">
        <v>1</v>
      </c>
      <c r="AV98" s="12">
        <v>0</v>
      </c>
      <c r="AW98" s="14">
        <f t="shared" si="111"/>
        <v>6866.328</v>
      </c>
      <c r="AX98" s="12">
        <v>1</v>
      </c>
      <c r="AY98" s="12">
        <v>2.04</v>
      </c>
      <c r="AZ98" s="12">
        <v>0.98</v>
      </c>
      <c r="BA98" s="43">
        <f t="shared" si="112"/>
        <v>2.9992</v>
      </c>
      <c r="BB98" s="12">
        <v>0.9</v>
      </c>
      <c r="BC98" s="9">
        <v>0.5</v>
      </c>
      <c r="BD98" s="44">
        <f t="shared" si="113"/>
        <v>9267.07092192</v>
      </c>
      <c r="BN98" s="12">
        <v>40871</v>
      </c>
      <c r="BO98" s="13">
        <v>0.1989</v>
      </c>
      <c r="BP98" s="12">
        <v>1</v>
      </c>
      <c r="BQ98" s="12">
        <v>0</v>
      </c>
      <c r="BR98" s="14">
        <f t="shared" si="114"/>
        <v>8129.2419</v>
      </c>
      <c r="BS98" s="12">
        <v>1</v>
      </c>
      <c r="BT98" s="12">
        <v>2.04</v>
      </c>
      <c r="BU98" s="12">
        <v>0.98</v>
      </c>
      <c r="BV98" s="43">
        <f t="shared" si="115"/>
        <v>2.9992</v>
      </c>
      <c r="BW98" s="12">
        <v>0.9</v>
      </c>
      <c r="BX98" s="9">
        <v>0.5</v>
      </c>
      <c r="BY98" s="44">
        <f t="shared" si="116"/>
        <v>10971.550037916</v>
      </c>
    </row>
    <row r="99" s="1" customFormat="1" customHeight="1" spans="1:79">
      <c r="Y99" s="12">
        <v>34258</v>
      </c>
      <c r="Z99" s="13">
        <v>0.3</v>
      </c>
      <c r="AA99" s="12">
        <v>1</v>
      </c>
      <c r="AB99" s="12">
        <v>0</v>
      </c>
      <c r="AC99" s="14">
        <f t="shared" si="108"/>
        <v>10277.4</v>
      </c>
      <c r="AD99" s="12">
        <v>1</v>
      </c>
      <c r="AE99" s="12">
        <v>2.04</v>
      </c>
      <c r="AF99" s="12">
        <v>0.98</v>
      </c>
      <c r="AG99" s="43">
        <f t="shared" si="109"/>
        <v>2.9992</v>
      </c>
      <c r="AH99" s="12">
        <v>0.9</v>
      </c>
      <c r="AI99" s="9">
        <v>0.5</v>
      </c>
      <c r="AJ99" s="44">
        <f t="shared" si="110"/>
        <v>13870.790136</v>
      </c>
      <c r="AS99" s="12">
        <v>40871</v>
      </c>
      <c r="AT99" s="13">
        <v>0.168</v>
      </c>
      <c r="AU99" s="12">
        <v>1</v>
      </c>
      <c r="AV99" s="12">
        <v>0</v>
      </c>
      <c r="AW99" s="14">
        <f t="shared" si="111"/>
        <v>6866.328</v>
      </c>
      <c r="AX99" s="12">
        <v>1</v>
      </c>
      <c r="AY99" s="12">
        <v>2.04</v>
      </c>
      <c r="AZ99" s="12">
        <v>0.98</v>
      </c>
      <c r="BA99" s="43">
        <f t="shared" si="112"/>
        <v>2.9992</v>
      </c>
      <c r="BB99" s="12">
        <v>0.9</v>
      </c>
      <c r="BC99" s="9">
        <v>0.5</v>
      </c>
      <c r="BD99" s="44">
        <f t="shared" si="113"/>
        <v>9267.07092192</v>
      </c>
      <c r="BN99" s="12">
        <v>40871</v>
      </c>
      <c r="BO99" s="13">
        <v>0.1989</v>
      </c>
      <c r="BP99" s="12">
        <v>1</v>
      </c>
      <c r="BQ99" s="12">
        <v>0</v>
      </c>
      <c r="BR99" s="14">
        <f t="shared" si="114"/>
        <v>8129.2419</v>
      </c>
      <c r="BS99" s="12">
        <v>1</v>
      </c>
      <c r="BT99" s="12">
        <v>2.04</v>
      </c>
      <c r="BU99" s="12">
        <v>0.98</v>
      </c>
      <c r="BV99" s="43">
        <f t="shared" si="115"/>
        <v>2.9992</v>
      </c>
      <c r="BW99" s="12">
        <v>0.9</v>
      </c>
      <c r="BX99" s="9">
        <v>0.5</v>
      </c>
      <c r="BY99" s="44">
        <f t="shared" si="116"/>
        <v>10971.550037916</v>
      </c>
    </row>
    <row r="100" s="1" customFormat="1" customHeight="1" spans="1:79">
      <c r="Y100" s="12">
        <v>34258</v>
      </c>
      <c r="Z100" s="13">
        <v>0.58</v>
      </c>
      <c r="AA100" s="12">
        <v>1</v>
      </c>
      <c r="AB100" s="12">
        <v>0</v>
      </c>
      <c r="AC100" s="14">
        <f t="shared" si="108"/>
        <v>19869.64</v>
      </c>
      <c r="AD100" s="12">
        <v>1</v>
      </c>
      <c r="AE100" s="12">
        <v>2.04</v>
      </c>
      <c r="AF100" s="12">
        <v>0.98</v>
      </c>
      <c r="AG100" s="43">
        <f t="shared" si="109"/>
        <v>2.9992</v>
      </c>
      <c r="AH100" s="12">
        <v>0.9</v>
      </c>
      <c r="AI100" s="9">
        <v>0.5</v>
      </c>
      <c r="AJ100" s="44">
        <f t="shared" si="110"/>
        <v>26816.8609296</v>
      </c>
      <c r="AS100" s="12">
        <v>40871</v>
      </c>
      <c r="AT100" s="13">
        <v>0.168</v>
      </c>
      <c r="AU100" s="12">
        <v>1</v>
      </c>
      <c r="AV100" s="12">
        <v>0</v>
      </c>
      <c r="AW100" s="14">
        <f t="shared" si="111"/>
        <v>6866.328</v>
      </c>
      <c r="AX100" s="12">
        <v>1</v>
      </c>
      <c r="AY100" s="12">
        <v>2.04</v>
      </c>
      <c r="AZ100" s="12">
        <v>0.98</v>
      </c>
      <c r="BA100" s="43">
        <f t="shared" si="112"/>
        <v>2.9992</v>
      </c>
      <c r="BB100" s="12">
        <v>0.9</v>
      </c>
      <c r="BC100" s="9">
        <v>0.5</v>
      </c>
      <c r="BD100" s="44">
        <f t="shared" si="113"/>
        <v>9267.07092192</v>
      </c>
      <c r="BN100" s="12">
        <v>40871</v>
      </c>
      <c r="BO100" s="13">
        <v>0.1989</v>
      </c>
      <c r="BP100" s="12">
        <v>1</v>
      </c>
      <c r="BQ100" s="12">
        <v>0</v>
      </c>
      <c r="BR100" s="14">
        <f t="shared" si="114"/>
        <v>8129.2419</v>
      </c>
      <c r="BS100" s="12">
        <v>1</v>
      </c>
      <c r="BT100" s="12">
        <v>2.04</v>
      </c>
      <c r="BU100" s="12">
        <v>0.98</v>
      </c>
      <c r="BV100" s="43">
        <f t="shared" si="115"/>
        <v>2.9992</v>
      </c>
      <c r="BW100" s="12">
        <v>0.9</v>
      </c>
      <c r="BX100" s="9">
        <v>0.5</v>
      </c>
      <c r="BY100" s="44">
        <f t="shared" si="116"/>
        <v>10971.550037916</v>
      </c>
    </row>
    <row r="101" s="1" customFormat="1" customHeight="1" spans="1:79">
      <c r="Y101" s="45"/>
      <c r="Z101" s="46"/>
      <c r="AA101" s="46"/>
      <c r="AB101" s="46"/>
      <c r="AC101" s="46"/>
      <c r="AD101" s="46"/>
      <c r="AE101" s="46"/>
      <c r="AF101" s="47">
        <f>SUM(AJ91:AJ100)</f>
        <v>102828.79087488</v>
      </c>
      <c r="AG101" s="47"/>
      <c r="AH101" s="47"/>
      <c r="AI101" s="47"/>
      <c r="AJ101" s="47"/>
      <c r="AS101" s="12">
        <v>40871</v>
      </c>
      <c r="AT101" s="13">
        <v>0.3</v>
      </c>
      <c r="AU101" s="12">
        <v>1</v>
      </c>
      <c r="AV101" s="12">
        <v>0</v>
      </c>
      <c r="AW101" s="14">
        <f t="shared" si="111"/>
        <v>12261.3</v>
      </c>
      <c r="AX101" s="12">
        <v>1</v>
      </c>
      <c r="AY101" s="12">
        <v>2.04</v>
      </c>
      <c r="AZ101" s="12">
        <v>0.98</v>
      </c>
      <c r="BA101" s="43">
        <f t="shared" si="112"/>
        <v>2.9992</v>
      </c>
      <c r="BB101" s="12">
        <v>0.9</v>
      </c>
      <c r="BC101" s="9">
        <v>0.5</v>
      </c>
      <c r="BD101" s="44">
        <f t="shared" si="113"/>
        <v>16548.340932</v>
      </c>
      <c r="BN101" s="12">
        <v>40871</v>
      </c>
      <c r="BO101" s="13">
        <v>0.3553</v>
      </c>
      <c r="BP101" s="12">
        <v>1</v>
      </c>
      <c r="BQ101" s="12">
        <v>0</v>
      </c>
      <c r="BR101" s="14">
        <f t="shared" si="114"/>
        <v>14521.4663</v>
      </c>
      <c r="BS101" s="12">
        <v>1</v>
      </c>
      <c r="BT101" s="12">
        <v>2.04</v>
      </c>
      <c r="BU101" s="12">
        <v>0.98</v>
      </c>
      <c r="BV101" s="43">
        <f t="shared" si="115"/>
        <v>2.9992</v>
      </c>
      <c r="BW101" s="12">
        <v>0.9</v>
      </c>
      <c r="BX101" s="9">
        <v>0.5</v>
      </c>
      <c r="BY101" s="44">
        <f t="shared" si="116"/>
        <v>19598.751777132</v>
      </c>
    </row>
    <row r="102" s="1" customFormat="1" customHeight="1" spans="1:79">
      <c r="Y102" s="46"/>
      <c r="Z102" s="46"/>
      <c r="AA102" s="46"/>
      <c r="AB102" s="46"/>
      <c r="AC102" s="46"/>
      <c r="AD102" s="46"/>
      <c r="AE102" s="46"/>
      <c r="AF102" s="47"/>
      <c r="AG102" s="47"/>
      <c r="AH102" s="47"/>
      <c r="AI102" s="47"/>
      <c r="AJ102" s="47"/>
      <c r="AS102" s="12">
        <v>40871</v>
      </c>
      <c r="AT102" s="13">
        <v>0.58</v>
      </c>
      <c r="AU102" s="12">
        <v>1</v>
      </c>
      <c r="AV102" s="12">
        <v>0</v>
      </c>
      <c r="AW102" s="14">
        <f t="shared" si="111"/>
        <v>23705.18</v>
      </c>
      <c r="AX102" s="12">
        <v>1</v>
      </c>
      <c r="AY102" s="12">
        <v>2.04</v>
      </c>
      <c r="AZ102" s="12">
        <v>0.98</v>
      </c>
      <c r="BA102" s="43">
        <f t="shared" si="112"/>
        <v>2.9992</v>
      </c>
      <c r="BB102" s="12">
        <v>0.9</v>
      </c>
      <c r="BC102" s="9">
        <v>0.5</v>
      </c>
      <c r="BD102" s="44">
        <f t="shared" si="113"/>
        <v>31993.4591352</v>
      </c>
      <c r="BN102" s="12">
        <v>40871</v>
      </c>
      <c r="BO102" s="13">
        <v>0.6851</v>
      </c>
      <c r="BP102" s="12">
        <v>1</v>
      </c>
      <c r="BQ102" s="12">
        <v>0</v>
      </c>
      <c r="BR102" s="14">
        <f t="shared" si="114"/>
        <v>28000.7221</v>
      </c>
      <c r="BS102" s="12">
        <v>1</v>
      </c>
      <c r="BT102" s="12">
        <v>2.04</v>
      </c>
      <c r="BU102" s="12">
        <v>0.98</v>
      </c>
      <c r="BV102" s="43">
        <f t="shared" si="115"/>
        <v>2.9992</v>
      </c>
      <c r="BW102" s="12">
        <v>0.9</v>
      </c>
      <c r="BX102" s="9">
        <v>0.5</v>
      </c>
      <c r="BY102" s="44">
        <f t="shared" si="116"/>
        <v>37790.894575044</v>
      </c>
    </row>
    <row r="103" s="1" customFormat="1" customHeight="1" spans="1:79">
      <c r="Y103" s="46"/>
      <c r="Z103" s="46"/>
      <c r="AA103" s="46"/>
      <c r="AB103" s="46"/>
      <c r="AC103" s="46"/>
      <c r="AD103" s="46"/>
      <c r="AE103" s="46"/>
      <c r="AF103" s="47"/>
      <c r="AG103" s="47"/>
      <c r="AH103" s="47"/>
      <c r="AI103" s="47"/>
      <c r="AJ103" s="47"/>
      <c r="AS103" s="45"/>
      <c r="AT103" s="46"/>
      <c r="AU103" s="46"/>
      <c r="AV103" s="46"/>
      <c r="AW103" s="46"/>
      <c r="AX103" s="46"/>
      <c r="AY103" s="46"/>
      <c r="AZ103" s="47">
        <f>SUM(BD93:BD102)</f>
        <v>122678.36744256</v>
      </c>
      <c r="BA103" s="47"/>
      <c r="BB103" s="47"/>
      <c r="BC103" s="47"/>
      <c r="BD103" s="47"/>
      <c r="BN103" s="45"/>
      <c r="BO103" s="46"/>
      <c r="BP103" s="46"/>
      <c r="BQ103" s="46"/>
      <c r="BR103" s="46"/>
      <c r="BS103" s="46"/>
      <c r="BT103" s="46"/>
      <c r="BU103" s="47">
        <f>SUM(BY93:BY102)</f>
        <v>145162.046655504</v>
      </c>
      <c r="BV103" s="47"/>
      <c r="BW103" s="47"/>
      <c r="BX103" s="47"/>
      <c r="BY103" s="47"/>
    </row>
    <row r="104" s="1" customFormat="1" customHeight="1" spans="1:79">
      <c r="AS104" s="46"/>
      <c r="AT104" s="46"/>
      <c r="AU104" s="46"/>
      <c r="AV104" s="46"/>
      <c r="AW104" s="46"/>
      <c r="AX104" s="46"/>
      <c r="AY104" s="46"/>
      <c r="AZ104" s="47"/>
      <c r="BA104" s="47"/>
      <c r="BB104" s="47"/>
      <c r="BC104" s="47"/>
      <c r="BD104" s="47"/>
      <c r="BN104" s="46"/>
      <c r="BO104" s="46"/>
      <c r="BP104" s="46"/>
      <c r="BQ104" s="46"/>
      <c r="BR104" s="46"/>
      <c r="BS104" s="46"/>
      <c r="BT104" s="46"/>
      <c r="BU104" s="47"/>
      <c r="BV104" s="47"/>
      <c r="BW104" s="47"/>
      <c r="BX104" s="47"/>
      <c r="BY104" s="47"/>
    </row>
    <row r="105" s="1" customFormat="1" customHeight="1" spans="1:79">
      <c r="AS105" s="46"/>
      <c r="AT105" s="46"/>
      <c r="AU105" s="46"/>
      <c r="AV105" s="46"/>
      <c r="AW105" s="46"/>
      <c r="AX105" s="46"/>
      <c r="AY105" s="46"/>
      <c r="AZ105" s="47"/>
      <c r="BA105" s="47"/>
      <c r="BB105" s="47"/>
      <c r="BC105" s="47"/>
      <c r="BD105" s="47"/>
      <c r="BN105" s="46"/>
      <c r="BO105" s="46"/>
      <c r="BP105" s="46"/>
      <c r="BQ105" s="46"/>
      <c r="BR105" s="46"/>
      <c r="BS105" s="46"/>
      <c r="BT105" s="46"/>
      <c r="BU105" s="47"/>
      <c r="BV105" s="47"/>
      <c r="BW105" s="47"/>
      <c r="BX105" s="47"/>
      <c r="BY105" s="47"/>
    </row>
    <row r="108" s="1" customFormat="1" customHeight="1" spans="1:79">
      <c r="A108" s="2" t="s">
        <v>62</v>
      </c>
      <c r="B108" s="2"/>
      <c r="C108" s="2"/>
      <c r="D108" s="2"/>
      <c r="E108" s="3" t="s">
        <v>1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T108" s="2" t="s">
        <v>63</v>
      </c>
      <c r="U108" s="2"/>
      <c r="V108" s="2"/>
      <c r="W108" s="2"/>
      <c r="X108" s="2"/>
      <c r="Y108" s="3" t="s">
        <v>1</v>
      </c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="1" customFormat="1" customHeight="1" spans="1:79">
      <c r="A109" s="2"/>
      <c r="B109" s="2"/>
      <c r="C109" s="2"/>
      <c r="D109" s="2"/>
      <c r="E109" s="4" t="s">
        <v>5</v>
      </c>
      <c r="F109" s="5"/>
      <c r="G109" s="5"/>
      <c r="H109" s="6"/>
      <c r="I109" s="7" t="s">
        <v>6</v>
      </c>
      <c r="J109" s="7"/>
      <c r="K109" s="7"/>
      <c r="L109" s="7"/>
      <c r="M109" s="8" t="s">
        <v>7</v>
      </c>
      <c r="N109" s="8"/>
      <c r="O109" s="8"/>
      <c r="P109" s="9" t="s">
        <v>8</v>
      </c>
      <c r="Q109" s="10" t="s">
        <v>9</v>
      </c>
      <c r="T109" s="2"/>
      <c r="U109" s="2"/>
      <c r="V109" s="2"/>
      <c r="W109" s="2"/>
      <c r="X109" s="2"/>
      <c r="Y109" s="4" t="s">
        <v>5</v>
      </c>
      <c r="Z109" s="5"/>
      <c r="AA109" s="5"/>
      <c r="AB109" s="6"/>
      <c r="AC109" s="7" t="s">
        <v>6</v>
      </c>
      <c r="AD109" s="7"/>
      <c r="AE109" s="7"/>
      <c r="AF109" s="7"/>
      <c r="AG109" s="8" t="s">
        <v>7</v>
      </c>
      <c r="AH109" s="8"/>
      <c r="AI109" s="8"/>
      <c r="AJ109" s="9" t="s">
        <v>8</v>
      </c>
      <c r="AK109" s="10" t="s">
        <v>9</v>
      </c>
    </row>
    <row r="110" s="1" customFormat="1" customHeight="1" spans="1:79">
      <c r="A110" s="1" t="s">
        <v>11</v>
      </c>
      <c r="B110" s="1" t="s">
        <v>12</v>
      </c>
      <c r="C110" s="1" t="s">
        <v>13</v>
      </c>
      <c r="D110" s="1" t="s">
        <v>14</v>
      </c>
      <c r="E110" s="12" t="s">
        <v>15</v>
      </c>
      <c r="F110" s="12" t="s">
        <v>16</v>
      </c>
      <c r="G110" s="13" t="s">
        <v>17</v>
      </c>
      <c r="H110" s="14" t="s">
        <v>5</v>
      </c>
      <c r="I110" s="12" t="s">
        <v>18</v>
      </c>
      <c r="J110" s="12" t="s">
        <v>19</v>
      </c>
      <c r="K110" s="12" t="s">
        <v>20</v>
      </c>
      <c r="L110" s="7" t="s">
        <v>21</v>
      </c>
      <c r="M110" s="12" t="s">
        <v>22</v>
      </c>
      <c r="N110" s="12" t="s">
        <v>23</v>
      </c>
      <c r="O110" s="8" t="s">
        <v>24</v>
      </c>
      <c r="P110" s="9" t="s">
        <v>25</v>
      </c>
      <c r="Q110" s="15"/>
      <c r="T110" s="1" t="s">
        <v>11</v>
      </c>
      <c r="U110" s="1" t="s">
        <v>12</v>
      </c>
      <c r="V110" s="1" t="s">
        <v>13</v>
      </c>
      <c r="W110" s="1" t="s">
        <v>26</v>
      </c>
      <c r="X110" s="1" t="s">
        <v>14</v>
      </c>
      <c r="Y110" s="12" t="s">
        <v>15</v>
      </c>
      <c r="Z110" s="12" t="s">
        <v>16</v>
      </c>
      <c r="AA110" s="13" t="s">
        <v>17</v>
      </c>
      <c r="AB110" s="14" t="s">
        <v>5</v>
      </c>
      <c r="AC110" s="12" t="s">
        <v>18</v>
      </c>
      <c r="AD110" s="12" t="s">
        <v>19</v>
      </c>
      <c r="AE110" s="12" t="s">
        <v>20</v>
      </c>
      <c r="AF110" s="7" t="s">
        <v>21</v>
      </c>
      <c r="AG110" s="12" t="s">
        <v>22</v>
      </c>
      <c r="AH110" s="12" t="s">
        <v>23</v>
      </c>
      <c r="AI110" s="8" t="s">
        <v>24</v>
      </c>
      <c r="AJ110" s="9" t="s">
        <v>25</v>
      </c>
      <c r="AK110" s="15"/>
      <c r="AN110" s="2" t="s">
        <v>64</v>
      </c>
      <c r="AO110" s="2"/>
      <c r="AP110" s="2"/>
      <c r="AQ110" s="2"/>
      <c r="AR110" s="2"/>
      <c r="AS110" s="3" t="s">
        <v>1</v>
      </c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I110" s="2" t="s">
        <v>65</v>
      </c>
      <c r="BJ110" s="2"/>
      <c r="BK110" s="2"/>
      <c r="BL110" s="2"/>
      <c r="BM110" s="2"/>
      <c r="BN110" s="3" t="s">
        <v>1</v>
      </c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</row>
    <row r="111" s="1" customFormat="1" customHeight="1" spans="1:79">
      <c r="A111" s="17">
        <f>L117</f>
        <v>1655346.17666381</v>
      </c>
      <c r="B111" s="17">
        <f>R126+R135</f>
        <v>499225.361993747</v>
      </c>
      <c r="C111" s="17">
        <f>L149</f>
        <v>569736.887541614</v>
      </c>
      <c r="D111" s="17">
        <v>18</v>
      </c>
      <c r="E111" s="12">
        <v>2704</v>
      </c>
      <c r="F111" s="12">
        <v>1.286</v>
      </c>
      <c r="G111" s="13">
        <v>1.28</v>
      </c>
      <c r="H111" s="14">
        <f t="shared" ref="H111:H116" si="117">E111*F111*G111</f>
        <v>4451.00032</v>
      </c>
      <c r="I111" s="12">
        <v>3</v>
      </c>
      <c r="J111" s="12">
        <v>810</v>
      </c>
      <c r="K111" s="12">
        <v>1.74</v>
      </c>
      <c r="L111" s="18">
        <f t="shared" ref="L111:L116" si="118">1+6*J111/(J111+2000)+K111</f>
        <v>4.46953736654804</v>
      </c>
      <c r="M111" s="12">
        <v>1</v>
      </c>
      <c r="N111" s="12">
        <v>2.38</v>
      </c>
      <c r="O111" s="8">
        <f t="shared" ref="O111:O116" si="119">1+M111*N111</f>
        <v>3.38</v>
      </c>
      <c r="P111" s="9">
        <v>1.15</v>
      </c>
      <c r="Q111" s="19">
        <f t="shared" ref="Q111:Q116" si="120">H111*I111*P111*O111*L111</f>
        <v>231982.910732759</v>
      </c>
      <c r="T111" s="17">
        <f>AF117</f>
        <v>1766030.67243423</v>
      </c>
      <c r="U111" s="17">
        <f>AL126+AL135</f>
        <v>898615.62968233</v>
      </c>
      <c r="V111" s="17">
        <f>AF149</f>
        <v>579350.981954694</v>
      </c>
      <c r="W111" s="17">
        <f>AF157</f>
        <v>511707.73677848</v>
      </c>
      <c r="X111" s="17">
        <v>18</v>
      </c>
      <c r="Y111" s="12">
        <v>2704</v>
      </c>
      <c r="Z111" s="12">
        <v>1.286</v>
      </c>
      <c r="AA111" s="13">
        <v>1.35</v>
      </c>
      <c r="AB111" s="14">
        <f t="shared" ref="AB111:AB116" si="121">Y111*Z111*AA111</f>
        <v>4694.4144</v>
      </c>
      <c r="AC111" s="12">
        <v>3</v>
      </c>
      <c r="AD111" s="12">
        <v>810</v>
      </c>
      <c r="AE111" s="12">
        <v>1.79</v>
      </c>
      <c r="AF111" s="18">
        <f t="shared" ref="AF111:AF116" si="122">1+6*AD111/(AD111+2000)+AE111</f>
        <v>4.51953736654804</v>
      </c>
      <c r="AG111" s="12">
        <v>1</v>
      </c>
      <c r="AH111" s="12">
        <v>2.38</v>
      </c>
      <c r="AI111" s="8">
        <f t="shared" ref="AI111:AI116" si="123">1+AG111*AH111</f>
        <v>3.38</v>
      </c>
      <c r="AJ111" s="9">
        <v>1.15</v>
      </c>
      <c r="AK111" s="19">
        <f t="shared" ref="AK111:AK116" si="124">AB111*AC111*AJ111*AI111*AF111</f>
        <v>247406.554479377</v>
      </c>
      <c r="AN111" s="2"/>
      <c r="AO111" s="2"/>
      <c r="AP111" s="2"/>
      <c r="AQ111" s="2"/>
      <c r="AR111" s="2"/>
      <c r="AS111" s="4" t="s">
        <v>5</v>
      </c>
      <c r="AT111" s="5"/>
      <c r="AU111" s="5"/>
      <c r="AV111" s="6"/>
      <c r="AW111" s="7" t="s">
        <v>6</v>
      </c>
      <c r="AX111" s="7"/>
      <c r="AY111" s="7"/>
      <c r="AZ111" s="7"/>
      <c r="BA111" s="8" t="s">
        <v>7</v>
      </c>
      <c r="BB111" s="8"/>
      <c r="BC111" s="8"/>
      <c r="BD111" s="9" t="s">
        <v>8</v>
      </c>
      <c r="BE111" s="11" t="s">
        <v>10</v>
      </c>
      <c r="BF111" s="10" t="s">
        <v>9</v>
      </c>
      <c r="BI111" s="2"/>
      <c r="BJ111" s="2"/>
      <c r="BK111" s="2"/>
      <c r="BL111" s="2"/>
      <c r="BM111" s="2"/>
      <c r="BN111" s="4" t="s">
        <v>5</v>
      </c>
      <c r="BO111" s="5"/>
      <c r="BP111" s="5"/>
      <c r="BQ111" s="6"/>
      <c r="BR111" s="7" t="s">
        <v>6</v>
      </c>
      <c r="BS111" s="7"/>
      <c r="BT111" s="7"/>
      <c r="BU111" s="7"/>
      <c r="BV111" s="8" t="s">
        <v>7</v>
      </c>
      <c r="BW111" s="8"/>
      <c r="BX111" s="8"/>
      <c r="BY111" s="9" t="s">
        <v>8</v>
      </c>
      <c r="BZ111" s="11" t="s">
        <v>10</v>
      </c>
      <c r="CA111" s="10" t="s">
        <v>9</v>
      </c>
    </row>
    <row r="112" s="1" customFormat="1" customHeight="1" spans="1:79">
      <c r="A112" s="1" t="s">
        <v>27</v>
      </c>
      <c r="B112" s="1" t="s">
        <v>28</v>
      </c>
      <c r="E112" s="12">
        <v>2704</v>
      </c>
      <c r="F112" s="12">
        <v>1.871</v>
      </c>
      <c r="G112" s="13">
        <v>1.28</v>
      </c>
      <c r="H112" s="14">
        <f t="shared" si="117"/>
        <v>6475.75552</v>
      </c>
      <c r="I112" s="12">
        <v>3</v>
      </c>
      <c r="J112" s="12">
        <v>810</v>
      </c>
      <c r="K112" s="12">
        <v>1.74</v>
      </c>
      <c r="L112" s="18">
        <f t="shared" si="118"/>
        <v>4.46953736654804</v>
      </c>
      <c r="M112" s="12">
        <v>1</v>
      </c>
      <c r="N112" s="12">
        <v>2.38</v>
      </c>
      <c r="O112" s="8">
        <f t="shared" si="119"/>
        <v>3.38</v>
      </c>
      <c r="P112" s="9">
        <v>1.15</v>
      </c>
      <c r="Q112" s="19">
        <f t="shared" si="120"/>
        <v>337511.684277599</v>
      </c>
      <c r="T112" s="1" t="s">
        <v>27</v>
      </c>
      <c r="U112" s="1" t="s">
        <v>28</v>
      </c>
      <c r="V112" s="1" t="s">
        <v>29</v>
      </c>
      <c r="Y112" s="12">
        <v>2704</v>
      </c>
      <c r="Z112" s="12">
        <v>1.871</v>
      </c>
      <c r="AA112" s="13">
        <v>1.35</v>
      </c>
      <c r="AB112" s="14">
        <f t="shared" si="121"/>
        <v>6829.8984</v>
      </c>
      <c r="AC112" s="12">
        <v>3</v>
      </c>
      <c r="AD112" s="12">
        <v>810</v>
      </c>
      <c r="AE112" s="12">
        <v>1.79</v>
      </c>
      <c r="AF112" s="18">
        <f t="shared" si="122"/>
        <v>4.51953736654804</v>
      </c>
      <c r="AG112" s="12">
        <v>1</v>
      </c>
      <c r="AH112" s="12">
        <v>2.38</v>
      </c>
      <c r="AI112" s="8">
        <f t="shared" si="123"/>
        <v>3.38</v>
      </c>
      <c r="AJ112" s="9">
        <v>1.15</v>
      </c>
      <c r="AK112" s="19">
        <f t="shared" si="124"/>
        <v>359951.52677365</v>
      </c>
      <c r="AN112" s="1" t="s">
        <v>11</v>
      </c>
      <c r="AO112" s="1" t="s">
        <v>12</v>
      </c>
      <c r="AP112" s="1" t="s">
        <v>13</v>
      </c>
      <c r="AQ112" s="1" t="s">
        <v>26</v>
      </c>
      <c r="AR112" s="1" t="s">
        <v>14</v>
      </c>
      <c r="AS112" s="12" t="s">
        <v>15</v>
      </c>
      <c r="AT112" s="12" t="s">
        <v>16</v>
      </c>
      <c r="AU112" s="13" t="s">
        <v>17</v>
      </c>
      <c r="AV112" s="14" t="s">
        <v>5</v>
      </c>
      <c r="AW112" s="12" t="s">
        <v>18</v>
      </c>
      <c r="AX112" s="12" t="s">
        <v>19</v>
      </c>
      <c r="AY112" s="12" t="s">
        <v>20</v>
      </c>
      <c r="AZ112" s="7" t="s">
        <v>21</v>
      </c>
      <c r="BA112" s="12" t="s">
        <v>22</v>
      </c>
      <c r="BB112" s="12" t="s">
        <v>23</v>
      </c>
      <c r="BC112" s="8" t="s">
        <v>24</v>
      </c>
      <c r="BD112" s="9" t="s">
        <v>25</v>
      </c>
      <c r="BE112" s="16"/>
      <c r="BF112" s="15"/>
      <c r="BI112" s="1" t="s">
        <v>11</v>
      </c>
      <c r="BJ112" s="1" t="s">
        <v>12</v>
      </c>
      <c r="BK112" s="1" t="s">
        <v>13</v>
      </c>
      <c r="BL112" s="1" t="s">
        <v>26</v>
      </c>
      <c r="BM112" s="1" t="s">
        <v>14</v>
      </c>
      <c r="BN112" s="12" t="s">
        <v>15</v>
      </c>
      <c r="BO112" s="12" t="s">
        <v>16</v>
      </c>
      <c r="BP112" s="13" t="s">
        <v>17</v>
      </c>
      <c r="BQ112" s="14" t="s">
        <v>5</v>
      </c>
      <c r="BR112" s="12" t="s">
        <v>18</v>
      </c>
      <c r="BS112" s="12" t="s">
        <v>19</v>
      </c>
      <c r="BT112" s="12" t="s">
        <v>20</v>
      </c>
      <c r="BU112" s="7" t="s">
        <v>21</v>
      </c>
      <c r="BV112" s="12" t="s">
        <v>22</v>
      </c>
      <c r="BW112" s="12" t="s">
        <v>23</v>
      </c>
      <c r="BX112" s="8" t="s">
        <v>24</v>
      </c>
      <c r="BY112" s="9" t="s">
        <v>25</v>
      </c>
      <c r="BZ112" s="16"/>
      <c r="CA112" s="15"/>
    </row>
    <row r="113" s="1" customFormat="1" customHeight="1" spans="1:80">
      <c r="A113" s="17">
        <f>L169</f>
        <v>121238.01768</v>
      </c>
      <c r="B113" s="17">
        <f>L186</f>
        <v>112283.81581725</v>
      </c>
      <c r="E113" s="12">
        <v>2704</v>
      </c>
      <c r="F113" s="12">
        <v>1.286</v>
      </c>
      <c r="G113" s="13">
        <v>1.28</v>
      </c>
      <c r="H113" s="14">
        <f t="shared" si="117"/>
        <v>4451.00032</v>
      </c>
      <c r="I113" s="12">
        <v>3</v>
      </c>
      <c r="J113" s="12">
        <v>810</v>
      </c>
      <c r="K113" s="12">
        <v>1.74</v>
      </c>
      <c r="L113" s="18">
        <f t="shared" si="118"/>
        <v>4.46953736654804</v>
      </c>
      <c r="M113" s="12">
        <v>1</v>
      </c>
      <c r="N113" s="12">
        <v>2.38</v>
      </c>
      <c r="O113" s="8">
        <f t="shared" si="119"/>
        <v>3.38</v>
      </c>
      <c r="P113" s="9">
        <v>1.15</v>
      </c>
      <c r="Q113" s="19">
        <f t="shared" si="120"/>
        <v>231982.910732759</v>
      </c>
      <c r="T113" s="17">
        <f>AF177</f>
        <v>121238.01768</v>
      </c>
      <c r="U113" s="17">
        <f>AF194</f>
        <v>106956.3330675</v>
      </c>
      <c r="V113" s="1">
        <f>AF210</f>
        <v>102828.79087488</v>
      </c>
      <c r="Y113" s="12">
        <v>2704</v>
      </c>
      <c r="Z113" s="12">
        <v>1.286</v>
      </c>
      <c r="AA113" s="13">
        <v>1.35</v>
      </c>
      <c r="AB113" s="14">
        <f t="shared" si="121"/>
        <v>4694.4144</v>
      </c>
      <c r="AC113" s="12">
        <v>3</v>
      </c>
      <c r="AD113" s="12">
        <v>810</v>
      </c>
      <c r="AE113" s="12">
        <v>1.79</v>
      </c>
      <c r="AF113" s="18">
        <f t="shared" si="122"/>
        <v>4.51953736654804</v>
      </c>
      <c r="AG113" s="12">
        <v>1</v>
      </c>
      <c r="AH113" s="12">
        <v>2.38</v>
      </c>
      <c r="AI113" s="8">
        <f t="shared" si="123"/>
        <v>3.38</v>
      </c>
      <c r="AJ113" s="9">
        <v>1.15</v>
      </c>
      <c r="AK113" s="19">
        <f t="shared" si="124"/>
        <v>247406.554479377</v>
      </c>
      <c r="AN113" s="17">
        <f>AZ119</f>
        <v>2205974.1232867</v>
      </c>
      <c r="AO113" s="17">
        <f>BG128+BG137</f>
        <v>967988.661636333</v>
      </c>
      <c r="AP113" s="17">
        <f>AZ151</f>
        <v>628595.815420843</v>
      </c>
      <c r="AQ113" s="17">
        <f>AZ161</f>
        <v>1054223.71747611</v>
      </c>
      <c r="AR113" s="17">
        <v>18</v>
      </c>
      <c r="AS113" s="12">
        <v>3113</v>
      </c>
      <c r="AT113" s="12">
        <v>1.286</v>
      </c>
      <c r="AU113" s="13">
        <v>1.35</v>
      </c>
      <c r="AV113" s="14">
        <f t="shared" ref="AV113:AV118" si="125">AS113*AT113*AU113</f>
        <v>5404.4793</v>
      </c>
      <c r="AW113" s="12">
        <v>3</v>
      </c>
      <c r="AX113" s="12">
        <v>810</v>
      </c>
      <c r="AY113" s="12">
        <v>1.79</v>
      </c>
      <c r="AZ113" s="18">
        <f t="shared" ref="AZ113:AZ118" si="126">1+6*AX113/(AX113+2000)+AY113</f>
        <v>4.51953736654804</v>
      </c>
      <c r="BA113" s="12">
        <v>1</v>
      </c>
      <c r="BB113" s="12">
        <v>2.38</v>
      </c>
      <c r="BC113" s="8">
        <f t="shared" ref="BC113:BC118" si="127">1+BA113*BB113</f>
        <v>3.38</v>
      </c>
      <c r="BD113" s="9">
        <v>1.15</v>
      </c>
      <c r="BE113" s="20">
        <v>1.085</v>
      </c>
      <c r="BF113" s="19">
        <f t="shared" ref="BF113:BF118" si="128">AV113*AW113*BD113*BC113*AZ113*BE113</f>
        <v>309039.058965353</v>
      </c>
      <c r="BI113" s="17">
        <f>BU119</f>
        <v>3079242.32712915</v>
      </c>
      <c r="BJ113" s="17">
        <f>CB128+CB137</f>
        <v>1350977.08210973</v>
      </c>
      <c r="BK113" s="17">
        <f>BU151</f>
        <v>905707.172023623</v>
      </c>
      <c r="BL113" s="17">
        <f>BU161</f>
        <v>2218173.88041873</v>
      </c>
      <c r="BM113" s="17">
        <v>18</v>
      </c>
      <c r="BN113" s="12">
        <v>3113</v>
      </c>
      <c r="BO113" s="12">
        <v>1.286</v>
      </c>
      <c r="BP113" s="13">
        <v>1.35</v>
      </c>
      <c r="BQ113" s="14">
        <f t="shared" ref="BQ113:BQ118" si="129">BN113*BO113*BP113</f>
        <v>5404.4793</v>
      </c>
      <c r="BR113" s="12">
        <v>3</v>
      </c>
      <c r="BS113" s="12">
        <v>810</v>
      </c>
      <c r="BT113" s="12">
        <v>1.88</v>
      </c>
      <c r="BU113" s="18">
        <f t="shared" ref="BU113:BU118" si="130">1+6*BS113/(BS113+2000)+BT113</f>
        <v>4.60953736654804</v>
      </c>
      <c r="BV113" s="12">
        <v>1</v>
      </c>
      <c r="BW113" s="12">
        <v>3.18</v>
      </c>
      <c r="BX113" s="8">
        <f t="shared" ref="BX113:BX118" si="131">1+BV113*BW113</f>
        <v>4.18</v>
      </c>
      <c r="BY113" s="9">
        <v>1.15</v>
      </c>
      <c r="BZ113" s="21">
        <v>1.2</v>
      </c>
      <c r="CA113" s="19">
        <f t="shared" ref="CA113:CA118" si="132">BQ113*BR113*BY113*BX113*BU113*BZ113</f>
        <v>431109.725721734</v>
      </c>
    </row>
    <row r="114" s="1" customFormat="1" customHeight="1" spans="1:80">
      <c r="A114" s="22" t="s">
        <v>30</v>
      </c>
      <c r="B114" s="22"/>
      <c r="C114" s="23" t="s">
        <v>31</v>
      </c>
      <c r="D114" s="23"/>
      <c r="E114" s="12">
        <v>2704</v>
      </c>
      <c r="F114" s="12">
        <v>1.871</v>
      </c>
      <c r="G114" s="13">
        <v>1.28</v>
      </c>
      <c r="H114" s="14">
        <f t="shared" si="117"/>
        <v>6475.75552</v>
      </c>
      <c r="I114" s="12">
        <v>3</v>
      </c>
      <c r="J114" s="12">
        <v>810</v>
      </c>
      <c r="K114" s="12">
        <v>1.74</v>
      </c>
      <c r="L114" s="18">
        <f t="shared" si="118"/>
        <v>4.46953736654804</v>
      </c>
      <c r="M114" s="12">
        <v>1</v>
      </c>
      <c r="N114" s="12">
        <v>2.38</v>
      </c>
      <c r="O114" s="8">
        <f t="shared" si="119"/>
        <v>3.38</v>
      </c>
      <c r="P114" s="9">
        <v>1.15</v>
      </c>
      <c r="Q114" s="19">
        <f t="shared" si="120"/>
        <v>337511.684277599</v>
      </c>
      <c r="T114" s="22" t="s">
        <v>30</v>
      </c>
      <c r="U114" s="22"/>
      <c r="V114" s="22"/>
      <c r="W114" s="23" t="s">
        <v>31</v>
      </c>
      <c r="X114" s="23"/>
      <c r="Y114" s="12">
        <v>2704</v>
      </c>
      <c r="Z114" s="12">
        <v>1.871</v>
      </c>
      <c r="AA114" s="13">
        <v>1.35</v>
      </c>
      <c r="AB114" s="14">
        <f t="shared" si="121"/>
        <v>6829.8984</v>
      </c>
      <c r="AC114" s="12">
        <v>3</v>
      </c>
      <c r="AD114" s="12">
        <v>810</v>
      </c>
      <c r="AE114" s="12">
        <v>1.79</v>
      </c>
      <c r="AF114" s="18">
        <f t="shared" si="122"/>
        <v>4.51953736654804</v>
      </c>
      <c r="AG114" s="12">
        <v>1</v>
      </c>
      <c r="AH114" s="12">
        <v>2.38</v>
      </c>
      <c r="AI114" s="8">
        <f t="shared" si="123"/>
        <v>3.38</v>
      </c>
      <c r="AJ114" s="9">
        <v>1.15</v>
      </c>
      <c r="AK114" s="19">
        <f t="shared" si="124"/>
        <v>359951.52677365</v>
      </c>
      <c r="AN114" s="1" t="s">
        <v>27</v>
      </c>
      <c r="AO114" s="1" t="s">
        <v>28</v>
      </c>
      <c r="AP114" s="1" t="s">
        <v>29</v>
      </c>
      <c r="AS114" s="12">
        <v>3113</v>
      </c>
      <c r="AT114" s="12">
        <v>1.871</v>
      </c>
      <c r="AU114" s="13">
        <v>1.35</v>
      </c>
      <c r="AV114" s="14">
        <f t="shared" si="125"/>
        <v>7862.97105</v>
      </c>
      <c r="AW114" s="12">
        <v>3</v>
      </c>
      <c r="AX114" s="12">
        <v>810</v>
      </c>
      <c r="AY114" s="12">
        <v>1.79</v>
      </c>
      <c r="AZ114" s="18">
        <f t="shared" si="126"/>
        <v>4.51953736654804</v>
      </c>
      <c r="BA114" s="12">
        <v>1</v>
      </c>
      <c r="BB114" s="12">
        <v>2.38</v>
      </c>
      <c r="BC114" s="8">
        <f t="shared" si="127"/>
        <v>3.38</v>
      </c>
      <c r="BD114" s="9">
        <v>1.15</v>
      </c>
      <c r="BE114" s="20">
        <v>1.085</v>
      </c>
      <c r="BF114" s="19">
        <f t="shared" si="128"/>
        <v>449620.590454258</v>
      </c>
      <c r="BI114" s="1" t="s">
        <v>27</v>
      </c>
      <c r="BJ114" s="1" t="s">
        <v>28</v>
      </c>
      <c r="BK114" s="1" t="s">
        <v>29</v>
      </c>
      <c r="BN114" s="12">
        <v>3113</v>
      </c>
      <c r="BO114" s="12">
        <v>1.871</v>
      </c>
      <c r="BP114" s="13">
        <v>1.35</v>
      </c>
      <c r="BQ114" s="14">
        <f t="shared" si="129"/>
        <v>7862.97105</v>
      </c>
      <c r="BR114" s="12">
        <v>3</v>
      </c>
      <c r="BS114" s="12">
        <v>810</v>
      </c>
      <c r="BT114" s="12">
        <v>1.88</v>
      </c>
      <c r="BU114" s="18">
        <f t="shared" si="130"/>
        <v>4.60953736654804</v>
      </c>
      <c r="BV114" s="12">
        <v>1</v>
      </c>
      <c r="BW114" s="12">
        <v>3.18</v>
      </c>
      <c r="BX114" s="8">
        <f t="shared" si="131"/>
        <v>4.18</v>
      </c>
      <c r="BY114" s="9">
        <v>1.15</v>
      </c>
      <c r="BZ114" s="21">
        <v>1.2</v>
      </c>
      <c r="CA114" s="19">
        <f t="shared" si="132"/>
        <v>627221.070626255</v>
      </c>
    </row>
    <row r="115" s="1" customFormat="1" customHeight="1" spans="1:80">
      <c r="A115" s="22"/>
      <c r="B115" s="22"/>
      <c r="C115" s="23"/>
      <c r="D115" s="23"/>
      <c r="E115" s="12">
        <v>2704</v>
      </c>
      <c r="F115" s="12">
        <v>1.286</v>
      </c>
      <c r="G115" s="13">
        <v>1.28</v>
      </c>
      <c r="H115" s="14">
        <f t="shared" si="117"/>
        <v>4451.00032</v>
      </c>
      <c r="I115" s="12">
        <v>3</v>
      </c>
      <c r="J115" s="12">
        <v>560</v>
      </c>
      <c r="K115" s="12">
        <v>1.74</v>
      </c>
      <c r="L115" s="18">
        <f t="shared" si="118"/>
        <v>4.0525</v>
      </c>
      <c r="M115" s="12">
        <v>1</v>
      </c>
      <c r="N115" s="12">
        <v>2.38</v>
      </c>
      <c r="O115" s="8">
        <f t="shared" si="119"/>
        <v>3.38</v>
      </c>
      <c r="P115" s="9">
        <v>1.15</v>
      </c>
      <c r="Q115" s="19">
        <f t="shared" si="120"/>
        <v>210337.372449485</v>
      </c>
      <c r="T115" s="22"/>
      <c r="U115" s="22"/>
      <c r="V115" s="22"/>
      <c r="W115" s="23"/>
      <c r="X115" s="23"/>
      <c r="Y115" s="12">
        <v>2704</v>
      </c>
      <c r="Z115" s="12">
        <v>1.286</v>
      </c>
      <c r="AA115" s="13">
        <v>1.35</v>
      </c>
      <c r="AB115" s="14">
        <f t="shared" si="121"/>
        <v>4694.4144</v>
      </c>
      <c r="AC115" s="12">
        <v>3</v>
      </c>
      <c r="AD115" s="12">
        <v>560</v>
      </c>
      <c r="AE115" s="12">
        <v>1.79</v>
      </c>
      <c r="AF115" s="18">
        <f t="shared" si="122"/>
        <v>4.1025</v>
      </c>
      <c r="AG115" s="12">
        <v>1</v>
      </c>
      <c r="AH115" s="12">
        <v>2.38</v>
      </c>
      <c r="AI115" s="8">
        <f t="shared" si="123"/>
        <v>3.38</v>
      </c>
      <c r="AJ115" s="9">
        <v>1.15</v>
      </c>
      <c r="AK115" s="19">
        <f t="shared" si="124"/>
        <v>224577.275821236</v>
      </c>
      <c r="AN115" s="17">
        <f>AZ181</f>
        <v>139576.164585</v>
      </c>
      <c r="AO115" s="17">
        <f>AZ198</f>
        <v>106956.3330675</v>
      </c>
      <c r="AP115" s="1">
        <f>AZ214</f>
        <v>122678.36744256</v>
      </c>
      <c r="AS115" s="12">
        <v>3113</v>
      </c>
      <c r="AT115" s="12">
        <v>1.286</v>
      </c>
      <c r="AU115" s="13">
        <v>1.35</v>
      </c>
      <c r="AV115" s="14">
        <f t="shared" si="125"/>
        <v>5404.4793</v>
      </c>
      <c r="AW115" s="12">
        <v>3</v>
      </c>
      <c r="AX115" s="12">
        <v>810</v>
      </c>
      <c r="AY115" s="12">
        <v>1.79</v>
      </c>
      <c r="AZ115" s="18">
        <f t="shared" si="126"/>
        <v>4.51953736654804</v>
      </c>
      <c r="BA115" s="12">
        <v>1</v>
      </c>
      <c r="BB115" s="12">
        <v>2.38</v>
      </c>
      <c r="BC115" s="8">
        <f t="shared" si="127"/>
        <v>3.38</v>
      </c>
      <c r="BD115" s="9">
        <v>1.15</v>
      </c>
      <c r="BE115" s="20">
        <v>1.085</v>
      </c>
      <c r="BF115" s="19">
        <f t="shared" si="128"/>
        <v>309039.058965353</v>
      </c>
      <c r="BI115" s="17">
        <f>BU181</f>
        <v>172611.943185</v>
      </c>
      <c r="BJ115" s="17">
        <f>BU198</f>
        <v>135453.0247875</v>
      </c>
      <c r="BK115" s="1">
        <f>BU214</f>
        <v>145162.046655504</v>
      </c>
      <c r="BN115" s="12">
        <v>3113</v>
      </c>
      <c r="BO115" s="12">
        <v>1.286</v>
      </c>
      <c r="BP115" s="13">
        <v>1.35</v>
      </c>
      <c r="BQ115" s="14">
        <f t="shared" si="129"/>
        <v>5404.4793</v>
      </c>
      <c r="BR115" s="12">
        <v>3</v>
      </c>
      <c r="BS115" s="12">
        <v>810</v>
      </c>
      <c r="BT115" s="12">
        <v>1.88</v>
      </c>
      <c r="BU115" s="18">
        <f t="shared" si="130"/>
        <v>4.60953736654804</v>
      </c>
      <c r="BV115" s="12">
        <v>1</v>
      </c>
      <c r="BW115" s="12">
        <v>3.18</v>
      </c>
      <c r="BX115" s="8">
        <f t="shared" si="131"/>
        <v>4.18</v>
      </c>
      <c r="BY115" s="9">
        <v>1.15</v>
      </c>
      <c r="BZ115" s="21">
        <v>1.2</v>
      </c>
      <c r="CA115" s="19">
        <f t="shared" si="132"/>
        <v>431109.725721734</v>
      </c>
    </row>
    <row r="116" s="1" customFormat="1" customHeight="1" spans="1:80">
      <c r="A116" s="27">
        <f>A111+B111+C111+A113+B113</f>
        <v>2957830.25969642</v>
      </c>
      <c r="B116" s="27"/>
      <c r="C116" s="28">
        <f>A116/D111</f>
        <v>164323.903316468</v>
      </c>
      <c r="D116" s="28"/>
      <c r="E116" s="12">
        <v>2704</v>
      </c>
      <c r="F116" s="12">
        <v>1.871</v>
      </c>
      <c r="G116" s="13">
        <v>1.28</v>
      </c>
      <c r="H116" s="14">
        <f t="shared" si="117"/>
        <v>6475.75552</v>
      </c>
      <c r="I116" s="12">
        <v>3</v>
      </c>
      <c r="J116" s="12">
        <v>560</v>
      </c>
      <c r="K116" s="12">
        <v>1.74</v>
      </c>
      <c r="L116" s="18">
        <f t="shared" si="118"/>
        <v>4.0525</v>
      </c>
      <c r="M116" s="12">
        <v>1</v>
      </c>
      <c r="N116" s="12">
        <v>2.38</v>
      </c>
      <c r="O116" s="8">
        <f t="shared" si="119"/>
        <v>3.38</v>
      </c>
      <c r="P116" s="9">
        <v>1.15</v>
      </c>
      <c r="Q116" s="19">
        <f t="shared" si="120"/>
        <v>306019.614193613</v>
      </c>
      <c r="T116" s="27">
        <f>T111+U111+V111+W111+T113+U113+V113</f>
        <v>4086728.16247212</v>
      </c>
      <c r="U116" s="27"/>
      <c r="V116" s="27"/>
      <c r="W116" s="28">
        <f>T116/X111</f>
        <v>227040.453470673</v>
      </c>
      <c r="X116" s="28"/>
      <c r="Y116" s="12">
        <v>2704</v>
      </c>
      <c r="Z116" s="12">
        <v>1.871</v>
      </c>
      <c r="AA116" s="13">
        <v>1.35</v>
      </c>
      <c r="AB116" s="14">
        <f t="shared" si="121"/>
        <v>6829.8984</v>
      </c>
      <c r="AC116" s="12">
        <v>3</v>
      </c>
      <c r="AD116" s="12">
        <v>560</v>
      </c>
      <c r="AE116" s="12">
        <v>1.79</v>
      </c>
      <c r="AF116" s="18">
        <f t="shared" si="122"/>
        <v>4.1025</v>
      </c>
      <c r="AG116" s="12">
        <v>1</v>
      </c>
      <c r="AH116" s="12">
        <v>2.38</v>
      </c>
      <c r="AI116" s="8">
        <f t="shared" si="123"/>
        <v>3.38</v>
      </c>
      <c r="AJ116" s="9">
        <v>1.15</v>
      </c>
      <c r="AK116" s="19">
        <f t="shared" si="124"/>
        <v>326737.234106946</v>
      </c>
      <c r="AN116" s="22" t="s">
        <v>30</v>
      </c>
      <c r="AO116" s="22"/>
      <c r="AP116" s="22"/>
      <c r="AQ116" s="23" t="s">
        <v>31</v>
      </c>
      <c r="AR116" s="23"/>
      <c r="AS116" s="12">
        <v>3113</v>
      </c>
      <c r="AT116" s="12">
        <v>1.871</v>
      </c>
      <c r="AU116" s="13">
        <v>1.35</v>
      </c>
      <c r="AV116" s="14">
        <f t="shared" si="125"/>
        <v>7862.97105</v>
      </c>
      <c r="AW116" s="12">
        <v>3</v>
      </c>
      <c r="AX116" s="12">
        <v>810</v>
      </c>
      <c r="AY116" s="12">
        <v>1.79</v>
      </c>
      <c r="AZ116" s="18">
        <f t="shared" si="126"/>
        <v>4.51953736654804</v>
      </c>
      <c r="BA116" s="12">
        <v>1</v>
      </c>
      <c r="BB116" s="12">
        <v>2.38</v>
      </c>
      <c r="BC116" s="8">
        <f t="shared" si="127"/>
        <v>3.38</v>
      </c>
      <c r="BD116" s="9">
        <v>1.15</v>
      </c>
      <c r="BE116" s="20">
        <v>1.085</v>
      </c>
      <c r="BF116" s="19">
        <f t="shared" si="128"/>
        <v>449620.590454258</v>
      </c>
      <c r="BI116" s="22" t="s">
        <v>30</v>
      </c>
      <c r="BJ116" s="22"/>
      <c r="BK116" s="22"/>
      <c r="BL116" s="23" t="s">
        <v>31</v>
      </c>
      <c r="BM116" s="23"/>
      <c r="BN116" s="12">
        <v>3113</v>
      </c>
      <c r="BO116" s="12">
        <v>1.871</v>
      </c>
      <c r="BP116" s="13">
        <v>1.35</v>
      </c>
      <c r="BQ116" s="14">
        <f t="shared" si="129"/>
        <v>7862.97105</v>
      </c>
      <c r="BR116" s="12">
        <v>3</v>
      </c>
      <c r="BS116" s="12">
        <v>810</v>
      </c>
      <c r="BT116" s="12">
        <v>1.88</v>
      </c>
      <c r="BU116" s="18">
        <f t="shared" si="130"/>
        <v>4.60953736654804</v>
      </c>
      <c r="BV116" s="12">
        <v>1</v>
      </c>
      <c r="BW116" s="12">
        <v>3.18</v>
      </c>
      <c r="BX116" s="8">
        <f t="shared" si="131"/>
        <v>4.18</v>
      </c>
      <c r="BY116" s="9">
        <v>1.15</v>
      </c>
      <c r="BZ116" s="21">
        <v>1.2</v>
      </c>
      <c r="CA116" s="19">
        <f t="shared" si="132"/>
        <v>627221.070626255</v>
      </c>
    </row>
    <row r="117" s="1" customFormat="1" customHeight="1" spans="1:80">
      <c r="A117" s="27"/>
      <c r="B117" s="27"/>
      <c r="C117" s="28"/>
      <c r="D117" s="28"/>
      <c r="E117" s="24" t="s">
        <v>66</v>
      </c>
      <c r="F117" s="25"/>
      <c r="G117" s="25"/>
      <c r="H117" s="25"/>
      <c r="I117" s="25"/>
      <c r="J117" s="25"/>
      <c r="K117" s="25"/>
      <c r="L117" s="26">
        <f>SUM(Q111:Q116)</f>
        <v>1655346.17666381</v>
      </c>
      <c r="M117" s="26"/>
      <c r="N117" s="26"/>
      <c r="O117" s="26"/>
      <c r="P117" s="26"/>
      <c r="Q117" s="26"/>
      <c r="T117" s="27"/>
      <c r="U117" s="27"/>
      <c r="V117" s="27"/>
      <c r="W117" s="28"/>
      <c r="X117" s="28"/>
      <c r="Y117" s="24" t="s">
        <v>67</v>
      </c>
      <c r="Z117" s="25"/>
      <c r="AA117" s="25"/>
      <c r="AB117" s="25"/>
      <c r="AC117" s="25"/>
      <c r="AD117" s="25"/>
      <c r="AE117" s="25"/>
      <c r="AF117" s="26">
        <f>SUM(AK111:AK116)</f>
        <v>1766030.67243423</v>
      </c>
      <c r="AG117" s="26"/>
      <c r="AH117" s="26"/>
      <c r="AI117" s="26"/>
      <c r="AJ117" s="26"/>
      <c r="AK117" s="26"/>
      <c r="AN117" s="22"/>
      <c r="AO117" s="22"/>
      <c r="AP117" s="22"/>
      <c r="AQ117" s="23"/>
      <c r="AR117" s="23"/>
      <c r="AS117" s="12">
        <v>3113</v>
      </c>
      <c r="AT117" s="12">
        <v>1.286</v>
      </c>
      <c r="AU117" s="13">
        <v>1.35</v>
      </c>
      <c r="AV117" s="14">
        <f t="shared" si="125"/>
        <v>5404.4793</v>
      </c>
      <c r="AW117" s="12">
        <v>3</v>
      </c>
      <c r="AX117" s="12">
        <v>560</v>
      </c>
      <c r="AY117" s="12">
        <v>1.79</v>
      </c>
      <c r="AZ117" s="18">
        <f t="shared" si="126"/>
        <v>4.1025</v>
      </c>
      <c r="BA117" s="12">
        <v>1</v>
      </c>
      <c r="BB117" s="12">
        <v>2.38</v>
      </c>
      <c r="BC117" s="8">
        <f t="shared" si="127"/>
        <v>3.38</v>
      </c>
      <c r="BD117" s="9">
        <v>1.15</v>
      </c>
      <c r="BE117" s="20">
        <v>1.085</v>
      </c>
      <c r="BF117" s="19">
        <f t="shared" si="128"/>
        <v>280522.68110214</v>
      </c>
      <c r="BI117" s="22"/>
      <c r="BJ117" s="22"/>
      <c r="BK117" s="22"/>
      <c r="BL117" s="23"/>
      <c r="BM117" s="23"/>
      <c r="BN117" s="12">
        <v>3113</v>
      </c>
      <c r="BO117" s="12">
        <v>1.286</v>
      </c>
      <c r="BP117" s="13">
        <v>1.35</v>
      </c>
      <c r="BQ117" s="14">
        <f t="shared" si="129"/>
        <v>5404.4793</v>
      </c>
      <c r="BR117" s="12">
        <v>3</v>
      </c>
      <c r="BS117" s="12">
        <v>560</v>
      </c>
      <c r="BT117" s="12">
        <v>1.88</v>
      </c>
      <c r="BU117" s="18">
        <f t="shared" si="130"/>
        <v>4.1925</v>
      </c>
      <c r="BV117" s="12">
        <v>1</v>
      </c>
      <c r="BW117" s="12">
        <v>3.18</v>
      </c>
      <c r="BX117" s="8">
        <f t="shared" si="131"/>
        <v>4.18</v>
      </c>
      <c r="BY117" s="9">
        <v>1.15</v>
      </c>
      <c r="BZ117" s="21">
        <v>1.2</v>
      </c>
      <c r="CA117" s="19">
        <f t="shared" si="132"/>
        <v>392106.057802044</v>
      </c>
    </row>
    <row r="118" s="1" customFormat="1" customHeight="1" spans="1:80">
      <c r="E118" s="25"/>
      <c r="F118" s="25"/>
      <c r="G118" s="25"/>
      <c r="H118" s="25"/>
      <c r="I118" s="25"/>
      <c r="J118" s="25"/>
      <c r="K118" s="25"/>
      <c r="L118" s="26"/>
      <c r="M118" s="26"/>
      <c r="N118" s="26"/>
      <c r="O118" s="26"/>
      <c r="P118" s="26"/>
      <c r="Q118" s="26"/>
      <c r="T118" s="31" t="s">
        <v>39</v>
      </c>
      <c r="U118" s="31"/>
      <c r="V118" s="32">
        <f>T116/A116-1</f>
        <v>0.381664194243371</v>
      </c>
      <c r="W118" s="32"/>
      <c r="X118" s="32"/>
      <c r="Y118" s="25"/>
      <c r="Z118" s="25"/>
      <c r="AA118" s="25"/>
      <c r="AB118" s="25"/>
      <c r="AC118" s="25"/>
      <c r="AD118" s="25"/>
      <c r="AE118" s="25"/>
      <c r="AF118" s="26"/>
      <c r="AG118" s="26"/>
      <c r="AH118" s="26"/>
      <c r="AI118" s="26"/>
      <c r="AJ118" s="26"/>
      <c r="AK118" s="26"/>
      <c r="AN118" s="27">
        <f>AN113+AO113+AP113+AQ113+AN115+AO115+AP115</f>
        <v>5225993.18291504</v>
      </c>
      <c r="AO118" s="27"/>
      <c r="AP118" s="27"/>
      <c r="AQ118" s="28">
        <f>AN118/AR113</f>
        <v>290332.954606391</v>
      </c>
      <c r="AR118" s="28"/>
      <c r="AS118" s="12">
        <v>3113</v>
      </c>
      <c r="AT118" s="12">
        <v>1.871</v>
      </c>
      <c r="AU118" s="13">
        <v>1.35</v>
      </c>
      <c r="AV118" s="14">
        <f t="shared" si="125"/>
        <v>7862.97105</v>
      </c>
      <c r="AW118" s="12">
        <v>3</v>
      </c>
      <c r="AX118" s="12">
        <v>560</v>
      </c>
      <c r="AY118" s="12">
        <v>1.79</v>
      </c>
      <c r="AZ118" s="18">
        <f t="shared" si="126"/>
        <v>4.1025</v>
      </c>
      <c r="BA118" s="12">
        <v>1</v>
      </c>
      <c r="BB118" s="12">
        <v>2.38</v>
      </c>
      <c r="BC118" s="8">
        <f t="shared" si="127"/>
        <v>3.38</v>
      </c>
      <c r="BD118" s="9">
        <v>1.15</v>
      </c>
      <c r="BE118" s="20">
        <v>1.085</v>
      </c>
      <c r="BF118" s="19">
        <f t="shared" si="128"/>
        <v>408132.143345337</v>
      </c>
      <c r="BI118" s="27">
        <f>BI113+BJ113+BK113+BL113+BI115+BJ115+BK115</f>
        <v>8007327.47630923</v>
      </c>
      <c r="BJ118" s="27"/>
      <c r="BK118" s="27"/>
      <c r="BL118" s="28">
        <f>BI118/BM113</f>
        <v>444851.526461624</v>
      </c>
      <c r="BM118" s="28"/>
      <c r="BN118" s="12">
        <v>3113</v>
      </c>
      <c r="BO118" s="12">
        <v>1.871</v>
      </c>
      <c r="BP118" s="13">
        <v>1.35</v>
      </c>
      <c r="BQ118" s="14">
        <f t="shared" si="129"/>
        <v>7862.97105</v>
      </c>
      <c r="BR118" s="12">
        <v>3</v>
      </c>
      <c r="BS118" s="12">
        <v>560</v>
      </c>
      <c r="BT118" s="12">
        <v>1.88</v>
      </c>
      <c r="BU118" s="18">
        <f t="shared" si="130"/>
        <v>4.1925</v>
      </c>
      <c r="BV118" s="12">
        <v>1</v>
      </c>
      <c r="BW118" s="12">
        <v>3.18</v>
      </c>
      <c r="BX118" s="8">
        <f t="shared" si="131"/>
        <v>4.18</v>
      </c>
      <c r="BY118" s="9">
        <v>1.15</v>
      </c>
      <c r="BZ118" s="21">
        <v>1.2</v>
      </c>
      <c r="CA118" s="19">
        <f t="shared" si="132"/>
        <v>570474.676631123</v>
      </c>
    </row>
    <row r="119" s="1" customFormat="1" customHeight="1" spans="1:80">
      <c r="E119" s="3" t="s">
        <v>34</v>
      </c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T119" s="31"/>
      <c r="U119" s="31"/>
      <c r="V119" s="32"/>
      <c r="W119" s="32"/>
      <c r="X119" s="32"/>
      <c r="Y119" s="3" t="s">
        <v>35</v>
      </c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N119" s="27"/>
      <c r="AO119" s="27"/>
      <c r="AP119" s="27"/>
      <c r="AQ119" s="28"/>
      <c r="AR119" s="28"/>
      <c r="AS119" s="24" t="s">
        <v>67</v>
      </c>
      <c r="AT119" s="25"/>
      <c r="AU119" s="25"/>
      <c r="AV119" s="25"/>
      <c r="AW119" s="25"/>
      <c r="AX119" s="25"/>
      <c r="AY119" s="25"/>
      <c r="AZ119" s="26">
        <f>SUM(BF113:BF118)</f>
        <v>2205974.1232867</v>
      </c>
      <c r="BA119" s="26"/>
      <c r="BB119" s="26"/>
      <c r="BC119" s="26"/>
      <c r="BD119" s="26"/>
      <c r="BE119" s="26"/>
      <c r="BF119" s="26"/>
      <c r="BI119" s="27"/>
      <c r="BJ119" s="27"/>
      <c r="BK119" s="27"/>
      <c r="BL119" s="28"/>
      <c r="BM119" s="28"/>
      <c r="BN119" s="24" t="s">
        <v>67</v>
      </c>
      <c r="BO119" s="25"/>
      <c r="BP119" s="25"/>
      <c r="BQ119" s="25"/>
      <c r="BR119" s="25"/>
      <c r="BS119" s="25"/>
      <c r="BT119" s="25"/>
      <c r="BU119" s="26">
        <f>SUM(CA113:CA118)</f>
        <v>3079242.32712915</v>
      </c>
      <c r="BV119" s="26"/>
      <c r="BW119" s="26"/>
      <c r="BX119" s="26"/>
      <c r="BY119" s="26"/>
      <c r="BZ119" s="26"/>
      <c r="CA119" s="26"/>
    </row>
    <row r="120" s="1" customFormat="1" customHeight="1" spans="1:80">
      <c r="E120" s="29" t="s">
        <v>36</v>
      </c>
      <c r="F120" s="14" t="s">
        <v>5</v>
      </c>
      <c r="G120" s="14"/>
      <c r="H120" s="14"/>
      <c r="I120" s="14"/>
      <c r="J120" s="7" t="s">
        <v>21</v>
      </c>
      <c r="K120" s="7"/>
      <c r="L120" s="7"/>
      <c r="M120" s="8" t="s">
        <v>7</v>
      </c>
      <c r="N120" s="8"/>
      <c r="O120" s="8"/>
      <c r="P120" s="9" t="s">
        <v>37</v>
      </c>
      <c r="Q120" s="30" t="s">
        <v>9</v>
      </c>
      <c r="R120" s="12" t="s">
        <v>38</v>
      </c>
      <c r="T120" s="31"/>
      <c r="U120" s="31"/>
      <c r="V120" s="32"/>
      <c r="W120" s="32"/>
      <c r="X120" s="32"/>
      <c r="Y120" s="29" t="s">
        <v>36</v>
      </c>
      <c r="Z120" s="14" t="s">
        <v>5</v>
      </c>
      <c r="AA120" s="14"/>
      <c r="AB120" s="14"/>
      <c r="AC120" s="14"/>
      <c r="AD120" s="7" t="s">
        <v>21</v>
      </c>
      <c r="AE120" s="7"/>
      <c r="AF120" s="7"/>
      <c r="AG120" s="8" t="s">
        <v>7</v>
      </c>
      <c r="AH120" s="8"/>
      <c r="AI120" s="8"/>
      <c r="AJ120" s="9" t="s">
        <v>37</v>
      </c>
      <c r="AK120" s="30" t="s">
        <v>9</v>
      </c>
      <c r="AL120" s="12" t="s">
        <v>38</v>
      </c>
      <c r="AN120" s="31" t="s">
        <v>39</v>
      </c>
      <c r="AO120" s="31"/>
      <c r="AP120" s="32" t="e">
        <f>AN118/#REF!-1</f>
        <v>#REF!</v>
      </c>
      <c r="AQ120" s="32"/>
      <c r="AR120" s="32"/>
      <c r="AS120" s="25"/>
      <c r="AT120" s="25"/>
      <c r="AU120" s="25"/>
      <c r="AV120" s="25"/>
      <c r="AW120" s="25"/>
      <c r="AX120" s="25"/>
      <c r="AY120" s="25"/>
      <c r="AZ120" s="26"/>
      <c r="BA120" s="26"/>
      <c r="BB120" s="26"/>
      <c r="BC120" s="26"/>
      <c r="BD120" s="26"/>
      <c r="BE120" s="26"/>
      <c r="BF120" s="26"/>
      <c r="BI120" s="31" t="s">
        <v>39</v>
      </c>
      <c r="BJ120" s="31"/>
      <c r="BK120" s="32" t="e">
        <f>BI118/#REF!-1</f>
        <v>#REF!</v>
      </c>
      <c r="BL120" s="32"/>
      <c r="BM120" s="32"/>
      <c r="BN120" s="25"/>
      <c r="BO120" s="25"/>
      <c r="BP120" s="25"/>
      <c r="BQ120" s="25"/>
      <c r="BR120" s="25"/>
      <c r="BS120" s="25"/>
      <c r="BT120" s="25"/>
      <c r="BU120" s="26"/>
      <c r="BV120" s="26"/>
      <c r="BW120" s="26"/>
      <c r="BX120" s="26"/>
      <c r="BY120" s="26"/>
      <c r="BZ120" s="26"/>
      <c r="CA120" s="26"/>
    </row>
    <row r="121" s="1" customFormat="1" customHeight="1" spans="1:80">
      <c r="E121" s="33"/>
      <c r="F121" s="12" t="s">
        <v>40</v>
      </c>
      <c r="G121" s="12" t="s">
        <v>41</v>
      </c>
      <c r="H121" s="12" t="s">
        <v>17</v>
      </c>
      <c r="I121" s="14" t="s">
        <v>5</v>
      </c>
      <c r="J121" s="12" t="s">
        <v>19</v>
      </c>
      <c r="K121" s="12" t="s">
        <v>20</v>
      </c>
      <c r="L121" s="7" t="s">
        <v>21</v>
      </c>
      <c r="M121" s="12" t="s">
        <v>22</v>
      </c>
      <c r="N121" s="12" t="s">
        <v>23</v>
      </c>
      <c r="O121" s="8" t="s">
        <v>24</v>
      </c>
      <c r="P121" s="9" t="s">
        <v>25</v>
      </c>
      <c r="Q121" s="30"/>
      <c r="R121" s="12"/>
      <c r="Y121" s="33"/>
      <c r="Z121" s="12" t="s">
        <v>40</v>
      </c>
      <c r="AA121" s="12" t="s">
        <v>41</v>
      </c>
      <c r="AB121" s="12" t="s">
        <v>17</v>
      </c>
      <c r="AC121" s="14" t="s">
        <v>5</v>
      </c>
      <c r="AD121" s="12" t="s">
        <v>19</v>
      </c>
      <c r="AE121" s="12" t="s">
        <v>20</v>
      </c>
      <c r="AF121" s="7" t="s">
        <v>21</v>
      </c>
      <c r="AG121" s="12" t="s">
        <v>22</v>
      </c>
      <c r="AH121" s="12" t="s">
        <v>23</v>
      </c>
      <c r="AI121" s="8" t="s">
        <v>24</v>
      </c>
      <c r="AJ121" s="9" t="s">
        <v>25</v>
      </c>
      <c r="AK121" s="30"/>
      <c r="AL121" s="12"/>
      <c r="AN121" s="31"/>
      <c r="AO121" s="31"/>
      <c r="AP121" s="32"/>
      <c r="AQ121" s="32"/>
      <c r="AR121" s="32"/>
      <c r="AS121" s="3" t="s">
        <v>35</v>
      </c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I121" s="31"/>
      <c r="BJ121" s="31"/>
      <c r="BK121" s="32"/>
      <c r="BL121" s="32"/>
      <c r="BM121" s="32"/>
      <c r="BN121" s="3" t="s">
        <v>35</v>
      </c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</row>
    <row r="122" s="1" customFormat="1" customHeight="1" spans="1:80">
      <c r="E122" s="12">
        <f>_xlfn.RANK.EQ(Q122,Q122:Q125,0)</f>
        <v>3</v>
      </c>
      <c r="F122" s="12">
        <v>0</v>
      </c>
      <c r="G122" s="12">
        <v>1.8</v>
      </c>
      <c r="H122" s="13">
        <v>1.28</v>
      </c>
      <c r="I122" s="14">
        <f t="shared" ref="I122:I125" si="133">F122*G122*H122</f>
        <v>0</v>
      </c>
      <c r="J122" s="12">
        <v>810</v>
      </c>
      <c r="K122" s="12">
        <v>1.74</v>
      </c>
      <c r="L122" s="34">
        <f t="shared" ref="L122:L125" si="134">1+6*J122/(J122+2000)+K122</f>
        <v>4.46953736654804</v>
      </c>
      <c r="M122" s="12">
        <v>1</v>
      </c>
      <c r="N122" s="12">
        <v>2.38</v>
      </c>
      <c r="O122" s="8">
        <f t="shared" ref="O122:O125" si="135">1+M122*N122</f>
        <v>3.38</v>
      </c>
      <c r="P122" s="9">
        <v>0.9</v>
      </c>
      <c r="Q122" s="19">
        <f t="shared" ref="Q122:Q125" si="136">I122*L122*P122*O122</f>
        <v>0</v>
      </c>
      <c r="R122" s="12">
        <f t="shared" ref="R122:R125" si="137">IF(E122=1,1,(IF(E122=2,2,12)))</f>
        <v>12</v>
      </c>
      <c r="Y122" s="12">
        <f>_xlfn.RANK.EQ(AK122,AK122:AK125,0)</f>
        <v>3</v>
      </c>
      <c r="Z122" s="12">
        <v>0</v>
      </c>
      <c r="AA122" s="12">
        <v>1.8</v>
      </c>
      <c r="AB122" s="13">
        <v>1.35</v>
      </c>
      <c r="AC122" s="14">
        <f t="shared" ref="AC122:AC125" si="138">Z122*AA122*AB122</f>
        <v>0</v>
      </c>
      <c r="AD122" s="12">
        <v>810</v>
      </c>
      <c r="AE122" s="12">
        <v>0</v>
      </c>
      <c r="AF122" s="34">
        <f t="shared" ref="AF122:AF125" si="139">1+6*AD122/(AD122+2000)+AE122</f>
        <v>2.72953736654804</v>
      </c>
      <c r="AG122" s="12">
        <v>1</v>
      </c>
      <c r="AH122" s="12">
        <v>2.38</v>
      </c>
      <c r="AI122" s="8">
        <f t="shared" ref="AI122:AI125" si="140">1+AG122*AH122</f>
        <v>3.38</v>
      </c>
      <c r="AJ122" s="9">
        <v>0.9</v>
      </c>
      <c r="AK122" s="19">
        <f t="shared" ref="AK122:AK125" si="141">AC122*AF122*AJ122*AI122</f>
        <v>0</v>
      </c>
      <c r="AL122" s="12">
        <f t="shared" ref="AL122:AL125" si="142">IF(Y122=1,1,(IF(Y122=2,2,12)))</f>
        <v>12</v>
      </c>
      <c r="AN122" s="31"/>
      <c r="AO122" s="31"/>
      <c r="AP122" s="32"/>
      <c r="AQ122" s="32"/>
      <c r="AR122" s="32"/>
      <c r="AS122" s="29" t="s">
        <v>36</v>
      </c>
      <c r="AT122" s="14" t="s">
        <v>5</v>
      </c>
      <c r="AU122" s="14"/>
      <c r="AV122" s="14"/>
      <c r="AW122" s="14"/>
      <c r="AX122" s="7" t="s">
        <v>21</v>
      </c>
      <c r="AY122" s="7"/>
      <c r="AZ122" s="7"/>
      <c r="BA122" s="8" t="s">
        <v>7</v>
      </c>
      <c r="BB122" s="8"/>
      <c r="BC122" s="8"/>
      <c r="BD122" s="9" t="s">
        <v>37</v>
      </c>
      <c r="BE122" s="11" t="s">
        <v>10</v>
      </c>
      <c r="BF122" s="30" t="s">
        <v>9</v>
      </c>
      <c r="BG122" s="12" t="s">
        <v>38</v>
      </c>
      <c r="BI122" s="31"/>
      <c r="BJ122" s="31"/>
      <c r="BK122" s="32"/>
      <c r="BL122" s="32"/>
      <c r="BM122" s="32"/>
      <c r="BN122" s="29" t="s">
        <v>36</v>
      </c>
      <c r="BO122" s="14" t="s">
        <v>5</v>
      </c>
      <c r="BP122" s="14"/>
      <c r="BQ122" s="14"/>
      <c r="BR122" s="14"/>
      <c r="BS122" s="7" t="s">
        <v>21</v>
      </c>
      <c r="BT122" s="7"/>
      <c r="BU122" s="7"/>
      <c r="BV122" s="8" t="s">
        <v>7</v>
      </c>
      <c r="BW122" s="8"/>
      <c r="BX122" s="8"/>
      <c r="BY122" s="9" t="s">
        <v>37</v>
      </c>
      <c r="BZ122" s="11" t="s">
        <v>10</v>
      </c>
      <c r="CA122" s="30" t="s">
        <v>9</v>
      </c>
      <c r="CB122" s="12" t="s">
        <v>38</v>
      </c>
    </row>
    <row r="123" s="1" customFormat="1" customHeight="1" spans="1:80">
      <c r="E123" s="12">
        <f>_xlfn.RANK.EQ(Q123,Q122:Q125,0)</f>
        <v>1</v>
      </c>
      <c r="F123" s="12">
        <v>1446.85</v>
      </c>
      <c r="G123" s="12">
        <v>1.8</v>
      </c>
      <c r="H123" s="13">
        <v>1.28</v>
      </c>
      <c r="I123" s="14">
        <f t="shared" si="133"/>
        <v>3333.5424</v>
      </c>
      <c r="J123" s="12">
        <v>420</v>
      </c>
      <c r="K123" s="12">
        <v>0.83</v>
      </c>
      <c r="L123" s="34">
        <f t="shared" si="134"/>
        <v>2.87132231404959</v>
      </c>
      <c r="M123" s="12">
        <v>0.95</v>
      </c>
      <c r="N123" s="12">
        <v>1.95</v>
      </c>
      <c r="O123" s="8">
        <f t="shared" si="135"/>
        <v>2.8525</v>
      </c>
      <c r="P123" s="9">
        <v>0.9</v>
      </c>
      <c r="Q123" s="19">
        <f t="shared" si="136"/>
        <v>24572.8818169682</v>
      </c>
      <c r="R123" s="12">
        <f t="shared" si="137"/>
        <v>1</v>
      </c>
      <c r="Y123" s="12">
        <f>_xlfn.RANK.EQ(AK123,AK122:AK125,0)</f>
        <v>2</v>
      </c>
      <c r="Z123" s="12">
        <v>1446.85</v>
      </c>
      <c r="AA123" s="12">
        <v>1.8</v>
      </c>
      <c r="AB123" s="13">
        <v>1.35</v>
      </c>
      <c r="AC123" s="14">
        <f t="shared" si="138"/>
        <v>3515.8455</v>
      </c>
      <c r="AD123" s="12">
        <v>240</v>
      </c>
      <c r="AE123" s="12">
        <v>1.23</v>
      </c>
      <c r="AF123" s="34">
        <f t="shared" si="139"/>
        <v>2.87285714285714</v>
      </c>
      <c r="AG123" s="12">
        <v>0.95</v>
      </c>
      <c r="AH123" s="12">
        <v>1.95</v>
      </c>
      <c r="AI123" s="8">
        <f t="shared" si="140"/>
        <v>2.8525</v>
      </c>
      <c r="AJ123" s="9">
        <v>0.9</v>
      </c>
      <c r="AK123" s="19">
        <f t="shared" si="141"/>
        <v>25930.5647395838</v>
      </c>
      <c r="AL123" s="12">
        <f t="shared" si="142"/>
        <v>2</v>
      </c>
      <c r="AS123" s="33"/>
      <c r="AT123" s="12" t="s">
        <v>40</v>
      </c>
      <c r="AU123" s="12" t="s">
        <v>41</v>
      </c>
      <c r="AV123" s="12" t="s">
        <v>17</v>
      </c>
      <c r="AW123" s="14" t="s">
        <v>5</v>
      </c>
      <c r="AX123" s="12" t="s">
        <v>19</v>
      </c>
      <c r="AY123" s="12" t="s">
        <v>20</v>
      </c>
      <c r="AZ123" s="7" t="s">
        <v>21</v>
      </c>
      <c r="BA123" s="12" t="s">
        <v>22</v>
      </c>
      <c r="BB123" s="12" t="s">
        <v>23</v>
      </c>
      <c r="BC123" s="8" t="s">
        <v>24</v>
      </c>
      <c r="BD123" s="9" t="s">
        <v>25</v>
      </c>
      <c r="BE123" s="16"/>
      <c r="BF123" s="30"/>
      <c r="BG123" s="12"/>
      <c r="BN123" s="33"/>
      <c r="BO123" s="12" t="s">
        <v>40</v>
      </c>
      <c r="BP123" s="12" t="s">
        <v>41</v>
      </c>
      <c r="BQ123" s="12" t="s">
        <v>17</v>
      </c>
      <c r="BR123" s="14" t="s">
        <v>5</v>
      </c>
      <c r="BS123" s="12" t="s">
        <v>19</v>
      </c>
      <c r="BT123" s="12" t="s">
        <v>20</v>
      </c>
      <c r="BU123" s="7" t="s">
        <v>21</v>
      </c>
      <c r="BV123" s="12" t="s">
        <v>22</v>
      </c>
      <c r="BW123" s="12" t="s">
        <v>23</v>
      </c>
      <c r="BX123" s="8" t="s">
        <v>24</v>
      </c>
      <c r="BY123" s="9" t="s">
        <v>25</v>
      </c>
      <c r="BZ123" s="16"/>
      <c r="CA123" s="30"/>
      <c r="CB123" s="12"/>
    </row>
    <row r="124" s="1" customFormat="1" customHeight="1" spans="1:80">
      <c r="E124" s="12">
        <f>_xlfn.RANK.EQ(Q124,Q122:Q125,0)</f>
        <v>2</v>
      </c>
      <c r="F124" s="12">
        <v>1446.85</v>
      </c>
      <c r="G124" s="12">
        <v>1.8</v>
      </c>
      <c r="H124" s="13">
        <v>1.28</v>
      </c>
      <c r="I124" s="14">
        <f t="shared" si="133"/>
        <v>3333.5424</v>
      </c>
      <c r="J124" s="12">
        <v>150</v>
      </c>
      <c r="K124" s="12">
        <v>0.83</v>
      </c>
      <c r="L124" s="34">
        <f t="shared" si="134"/>
        <v>2.24860465116279</v>
      </c>
      <c r="M124" s="12">
        <v>0.2</v>
      </c>
      <c r="N124" s="12">
        <v>0.6</v>
      </c>
      <c r="O124" s="8">
        <f t="shared" si="135"/>
        <v>1.12</v>
      </c>
      <c r="P124" s="9">
        <v>0.9</v>
      </c>
      <c r="Q124" s="19">
        <f t="shared" si="136"/>
        <v>7555.78549705228</v>
      </c>
      <c r="R124" s="12">
        <f t="shared" si="137"/>
        <v>2</v>
      </c>
      <c r="Y124" s="12">
        <f>_xlfn.RANK.EQ(AK124,AK122:AK125,0)</f>
        <v>1</v>
      </c>
      <c r="Z124" s="12">
        <v>1446.85</v>
      </c>
      <c r="AA124" s="12">
        <v>1.8</v>
      </c>
      <c r="AB124" s="13">
        <v>1.35</v>
      </c>
      <c r="AC124" s="14">
        <f t="shared" si="138"/>
        <v>3515.8455</v>
      </c>
      <c r="AD124" s="12">
        <v>200</v>
      </c>
      <c r="AE124" s="12">
        <v>1.83</v>
      </c>
      <c r="AF124" s="34">
        <f t="shared" si="139"/>
        <v>3.37545454545455</v>
      </c>
      <c r="AG124" s="12">
        <v>0.98</v>
      </c>
      <c r="AH124" s="12">
        <v>2.64</v>
      </c>
      <c r="AI124" s="8">
        <f t="shared" si="140"/>
        <v>3.5872</v>
      </c>
      <c r="AJ124" s="9">
        <v>0.9</v>
      </c>
      <c r="AK124" s="19">
        <f t="shared" si="141"/>
        <v>38314.233940769</v>
      </c>
      <c r="AL124" s="12">
        <f t="shared" si="142"/>
        <v>1</v>
      </c>
      <c r="AS124" s="12">
        <f>_xlfn.RANK.EQ(BF124,BF124:BF127,0)</f>
        <v>3</v>
      </c>
      <c r="AT124" s="12">
        <v>0</v>
      </c>
      <c r="AU124" s="12">
        <v>1.8</v>
      </c>
      <c r="AV124" s="13">
        <v>1.35</v>
      </c>
      <c r="AW124" s="14">
        <f t="shared" ref="AW124:AW127" si="143">AT124*AU124*AV124</f>
        <v>0</v>
      </c>
      <c r="AX124" s="12">
        <v>810</v>
      </c>
      <c r="AY124" s="12">
        <v>0</v>
      </c>
      <c r="AZ124" s="34">
        <f t="shared" ref="AZ124:AZ127" si="144">1+6*AX124/(AX124+2000)+AY124</f>
        <v>2.72953736654804</v>
      </c>
      <c r="BA124" s="12">
        <v>1</v>
      </c>
      <c r="BB124" s="12">
        <v>2.38</v>
      </c>
      <c r="BC124" s="8">
        <f t="shared" ref="BC124:BC127" si="145">1+BA124*BB124</f>
        <v>3.38</v>
      </c>
      <c r="BD124" s="9">
        <v>0.9</v>
      </c>
      <c r="BE124" s="20">
        <v>1.085</v>
      </c>
      <c r="BF124" s="19">
        <f t="shared" ref="BF124:BF127" si="146">AW124*AZ124*BD124*BC124*BE124</f>
        <v>0</v>
      </c>
      <c r="BG124" s="12">
        <f t="shared" ref="BG124:BG127" si="147">IF(AS124=1,1,(IF(AS124=2,2,12)))</f>
        <v>12</v>
      </c>
      <c r="BN124" s="12">
        <f>_xlfn.RANK.EQ(CA124,CA124:CA127,0)</f>
        <v>3</v>
      </c>
      <c r="BO124" s="12">
        <v>0</v>
      </c>
      <c r="BP124" s="12">
        <v>1.8</v>
      </c>
      <c r="BQ124" s="13">
        <v>1.35</v>
      </c>
      <c r="BR124" s="14">
        <f t="shared" ref="BR124:BR127" si="148">BO124*BP124*BQ124</f>
        <v>0</v>
      </c>
      <c r="BS124" s="12">
        <v>810</v>
      </c>
      <c r="BT124" s="12">
        <v>0</v>
      </c>
      <c r="BU124" s="34">
        <f t="shared" ref="BU124:BU127" si="149">1+6*BS124/(BS124+2000)+BT124</f>
        <v>2.72953736654804</v>
      </c>
      <c r="BV124" s="12">
        <v>1</v>
      </c>
      <c r="BW124" s="12">
        <v>3.18</v>
      </c>
      <c r="BX124" s="8">
        <f t="shared" ref="BX124:BX127" si="150">1+BV124*BW124</f>
        <v>4.18</v>
      </c>
      <c r="BY124" s="9">
        <v>0.9</v>
      </c>
      <c r="BZ124" s="21">
        <v>1.2</v>
      </c>
      <c r="CA124" s="19">
        <f t="shared" ref="CA124:CA127" si="151">BR124*BU124*BY124*BX124*BZ124</f>
        <v>0</v>
      </c>
      <c r="CB124" s="12">
        <f t="shared" ref="CB124:CB127" si="152">IF(BN124=1,1,(IF(BN124=2,2,12)))</f>
        <v>12</v>
      </c>
    </row>
    <row r="125" s="1" customFormat="1" customHeight="1" spans="1:80">
      <c r="E125" s="12">
        <f>_xlfn.RANK.EQ(Q125,Q122:Q125,0)</f>
        <v>3</v>
      </c>
      <c r="F125" s="12">
        <v>0</v>
      </c>
      <c r="G125" s="12">
        <v>1.8</v>
      </c>
      <c r="H125" s="13">
        <v>1.28</v>
      </c>
      <c r="I125" s="14">
        <f t="shared" si="133"/>
        <v>0</v>
      </c>
      <c r="J125" s="12">
        <v>0</v>
      </c>
      <c r="K125" s="12">
        <v>0.2</v>
      </c>
      <c r="L125" s="34">
        <f t="shared" si="134"/>
        <v>1.2</v>
      </c>
      <c r="M125" s="29">
        <v>0.7</v>
      </c>
      <c r="N125" s="29">
        <v>1.5</v>
      </c>
      <c r="O125" s="8">
        <f t="shared" si="135"/>
        <v>2.05</v>
      </c>
      <c r="P125" s="9">
        <v>0.9</v>
      </c>
      <c r="Q125" s="19">
        <f t="shared" si="136"/>
        <v>0</v>
      </c>
      <c r="R125" s="29">
        <f t="shared" si="137"/>
        <v>12</v>
      </c>
      <c r="Y125" s="12">
        <f>_xlfn.RANK.EQ(AK125,AK122:AK125,0)</f>
        <v>3</v>
      </c>
      <c r="Z125" s="12">
        <v>0</v>
      </c>
      <c r="AA125" s="12">
        <v>1.8</v>
      </c>
      <c r="AB125" s="13">
        <v>1.35</v>
      </c>
      <c r="AC125" s="14">
        <f t="shared" si="138"/>
        <v>0</v>
      </c>
      <c r="AD125" s="12">
        <v>0</v>
      </c>
      <c r="AE125" s="12">
        <v>0.2</v>
      </c>
      <c r="AF125" s="34">
        <f t="shared" si="139"/>
        <v>1.2</v>
      </c>
      <c r="AG125" s="29">
        <v>0.7</v>
      </c>
      <c r="AH125" s="29">
        <v>1.5</v>
      </c>
      <c r="AI125" s="8">
        <f t="shared" si="140"/>
        <v>2.05</v>
      </c>
      <c r="AJ125" s="9">
        <v>0.9</v>
      </c>
      <c r="AK125" s="19">
        <f t="shared" si="141"/>
        <v>0</v>
      </c>
      <c r="AL125" s="29">
        <f t="shared" si="142"/>
        <v>12</v>
      </c>
      <c r="AS125" s="12">
        <f>_xlfn.RANK.EQ(BF125,BF124:BF127,0)</f>
        <v>2</v>
      </c>
      <c r="AT125" s="12">
        <v>1446.85</v>
      </c>
      <c r="AU125" s="12">
        <v>1.8</v>
      </c>
      <c r="AV125" s="13">
        <v>1.35</v>
      </c>
      <c r="AW125" s="14">
        <f t="shared" si="143"/>
        <v>3515.8455</v>
      </c>
      <c r="AX125" s="12">
        <v>240</v>
      </c>
      <c r="AY125" s="12">
        <v>1.23</v>
      </c>
      <c r="AZ125" s="34">
        <f t="shared" si="144"/>
        <v>2.87285714285714</v>
      </c>
      <c r="BA125" s="12">
        <v>0.95</v>
      </c>
      <c r="BB125" s="12">
        <v>1.95</v>
      </c>
      <c r="BC125" s="8">
        <f t="shared" si="145"/>
        <v>2.8525</v>
      </c>
      <c r="BD125" s="9">
        <v>0.9</v>
      </c>
      <c r="BE125" s="20">
        <v>1.085</v>
      </c>
      <c r="BF125" s="19">
        <f t="shared" si="146"/>
        <v>28134.6627424484</v>
      </c>
      <c r="BG125" s="12">
        <f t="shared" si="147"/>
        <v>2</v>
      </c>
      <c r="BN125" s="12">
        <f>_xlfn.RANK.EQ(CA125,CA124:CA127,0)</f>
        <v>2</v>
      </c>
      <c r="BO125" s="12">
        <v>1446.85</v>
      </c>
      <c r="BP125" s="12">
        <v>1.8</v>
      </c>
      <c r="BQ125" s="13">
        <v>1.35</v>
      </c>
      <c r="BR125" s="14">
        <f t="shared" si="148"/>
        <v>3515.8455</v>
      </c>
      <c r="BS125" s="12">
        <v>240</v>
      </c>
      <c r="BT125" s="12">
        <v>1.32</v>
      </c>
      <c r="BU125" s="34">
        <f t="shared" si="149"/>
        <v>2.96285714285714</v>
      </c>
      <c r="BV125" s="12">
        <v>0.95</v>
      </c>
      <c r="BW125" s="12">
        <v>2.75</v>
      </c>
      <c r="BX125" s="8">
        <f t="shared" si="150"/>
        <v>3.6125</v>
      </c>
      <c r="BY125" s="9">
        <v>0.9</v>
      </c>
      <c r="BZ125" s="21">
        <v>1.2</v>
      </c>
      <c r="CA125" s="19">
        <f t="shared" si="151"/>
        <v>40641.7224380721</v>
      </c>
      <c r="CB125" s="12">
        <f t="shared" si="152"/>
        <v>2</v>
      </c>
    </row>
    <row r="126" s="1" customFormat="1" customHeight="1" spans="1:80">
      <c r="E126" s="35" t="s">
        <v>42</v>
      </c>
      <c r="F126" s="36">
        <f>LARGE(Q122:Q125,1)/1</f>
        <v>24572.8818169682</v>
      </c>
      <c r="G126" s="35" t="s">
        <v>43</v>
      </c>
      <c r="H126" s="36">
        <f>LARGE(Q122:Q125,2)/2</f>
        <v>3777.89274852614</v>
      </c>
      <c r="I126" s="35" t="s">
        <v>44</v>
      </c>
      <c r="J126" s="36">
        <f>LARGE(Q122:Q125,3)/12</f>
        <v>0</v>
      </c>
      <c r="K126" s="35" t="s">
        <v>45</v>
      </c>
      <c r="L126" s="37">
        <f>LARGE(Q122:Q125,4)/12</f>
        <v>0</v>
      </c>
      <c r="M126" s="38" t="s">
        <v>46</v>
      </c>
      <c r="N126" s="39">
        <f>F126+H126+J126+L126</f>
        <v>28350.7745654943</v>
      </c>
      <c r="O126" s="38" t="s">
        <v>47</v>
      </c>
      <c r="P126" s="38">
        <v>4</v>
      </c>
      <c r="Q126" s="38" t="s">
        <v>48</v>
      </c>
      <c r="R126" s="39">
        <f>N126*P126</f>
        <v>113403.098261977</v>
      </c>
      <c r="Y126" s="35" t="s">
        <v>42</v>
      </c>
      <c r="Z126" s="36">
        <f>LARGE(AK122:AK125,1)/1</f>
        <v>38314.233940769</v>
      </c>
      <c r="AA126" s="35" t="s">
        <v>43</v>
      </c>
      <c r="AB126" s="36">
        <f>LARGE(AK122:AK125,2)/2</f>
        <v>12965.2823697919</v>
      </c>
      <c r="AC126" s="35" t="s">
        <v>44</v>
      </c>
      <c r="AD126" s="36">
        <f>LARGE(AK122:AK125,3)/12</f>
        <v>0</v>
      </c>
      <c r="AE126" s="35" t="s">
        <v>45</v>
      </c>
      <c r="AF126" s="37">
        <f>LARGE(AK122:AK125,4)/12</f>
        <v>0</v>
      </c>
      <c r="AG126" s="38" t="s">
        <v>46</v>
      </c>
      <c r="AH126" s="39">
        <f>Z126+AB126+AD126+AF126</f>
        <v>51279.5163105609</v>
      </c>
      <c r="AI126" s="38" t="s">
        <v>47</v>
      </c>
      <c r="AJ126" s="38">
        <v>5.3</v>
      </c>
      <c r="AK126" s="38" t="s">
        <v>48</v>
      </c>
      <c r="AL126" s="39">
        <f>AH126*AJ126</f>
        <v>271781.436445973</v>
      </c>
      <c r="AS126" s="12">
        <f>_xlfn.RANK.EQ(BF126,BF124:BF127,0)</f>
        <v>1</v>
      </c>
      <c r="AT126" s="12">
        <v>1446.85</v>
      </c>
      <c r="AU126" s="12">
        <v>1.8</v>
      </c>
      <c r="AV126" s="13">
        <v>1.35</v>
      </c>
      <c r="AW126" s="14">
        <f t="shared" si="143"/>
        <v>3515.8455</v>
      </c>
      <c r="AX126" s="12">
        <v>200</v>
      </c>
      <c r="AY126" s="12">
        <v>1.83</v>
      </c>
      <c r="AZ126" s="34">
        <f t="shared" si="144"/>
        <v>3.37545454545455</v>
      </c>
      <c r="BA126" s="12">
        <v>0.98</v>
      </c>
      <c r="BB126" s="12">
        <v>2.58</v>
      </c>
      <c r="BC126" s="8">
        <f t="shared" si="145"/>
        <v>3.5284</v>
      </c>
      <c r="BD126" s="9">
        <v>0.9</v>
      </c>
      <c r="BE126" s="20">
        <v>1.085</v>
      </c>
      <c r="BF126" s="19">
        <f t="shared" si="146"/>
        <v>40889.5289347461</v>
      </c>
      <c r="BG126" s="12">
        <f t="shared" si="147"/>
        <v>1</v>
      </c>
      <c r="BN126" s="12">
        <f>_xlfn.RANK.EQ(CA126,CA124:CA127,0)</f>
        <v>1</v>
      </c>
      <c r="BO126" s="12">
        <v>1446.85</v>
      </c>
      <c r="BP126" s="12">
        <v>1.8</v>
      </c>
      <c r="BQ126" s="13">
        <v>1.35</v>
      </c>
      <c r="BR126" s="14">
        <f t="shared" si="148"/>
        <v>3515.8455</v>
      </c>
      <c r="BS126" s="12">
        <v>200</v>
      </c>
      <c r="BT126" s="12">
        <v>1.92</v>
      </c>
      <c r="BU126" s="34">
        <f t="shared" si="149"/>
        <v>3.46545454545455</v>
      </c>
      <c r="BV126" s="12">
        <v>0.98</v>
      </c>
      <c r="BW126" s="12">
        <v>3.38</v>
      </c>
      <c r="BX126" s="8">
        <f t="shared" si="150"/>
        <v>4.3124</v>
      </c>
      <c r="BY126" s="9">
        <v>0.9</v>
      </c>
      <c r="BZ126" s="21">
        <v>1.2</v>
      </c>
      <c r="CA126" s="19">
        <f t="shared" si="151"/>
        <v>56745.6770247419</v>
      </c>
      <c r="CB126" s="12">
        <f t="shared" si="152"/>
        <v>1</v>
      </c>
    </row>
    <row r="127" s="1" customFormat="1" customHeight="1" spans="1:80">
      <c r="E127" s="35"/>
      <c r="F127" s="36"/>
      <c r="G127" s="35"/>
      <c r="H127" s="36"/>
      <c r="I127" s="35"/>
      <c r="J127" s="36"/>
      <c r="K127" s="35"/>
      <c r="L127" s="37"/>
      <c r="M127" s="38"/>
      <c r="N127" s="39"/>
      <c r="O127" s="38"/>
      <c r="P127" s="38"/>
      <c r="Q127" s="38"/>
      <c r="R127" s="39"/>
      <c r="Y127" s="35"/>
      <c r="Z127" s="36"/>
      <c r="AA127" s="35"/>
      <c r="AB127" s="36"/>
      <c r="AC127" s="35"/>
      <c r="AD127" s="36"/>
      <c r="AE127" s="35"/>
      <c r="AF127" s="37"/>
      <c r="AG127" s="38"/>
      <c r="AH127" s="39"/>
      <c r="AI127" s="38"/>
      <c r="AJ127" s="38"/>
      <c r="AK127" s="38"/>
      <c r="AL127" s="39"/>
      <c r="AS127" s="12">
        <f>_xlfn.RANK.EQ(BF127,BF124:BF127,0)</f>
        <v>3</v>
      </c>
      <c r="AT127" s="12">
        <v>0</v>
      </c>
      <c r="AU127" s="12">
        <v>1.8</v>
      </c>
      <c r="AV127" s="13">
        <v>1.35</v>
      </c>
      <c r="AW127" s="14">
        <f t="shared" si="143"/>
        <v>0</v>
      </c>
      <c r="AX127" s="12">
        <v>0</v>
      </c>
      <c r="AY127" s="12">
        <v>0.2</v>
      </c>
      <c r="AZ127" s="34">
        <f t="shared" si="144"/>
        <v>1.2</v>
      </c>
      <c r="BA127" s="29">
        <v>0.7</v>
      </c>
      <c r="BB127" s="29">
        <v>1.5</v>
      </c>
      <c r="BC127" s="8">
        <f t="shared" si="145"/>
        <v>2.05</v>
      </c>
      <c r="BD127" s="9">
        <v>0.9</v>
      </c>
      <c r="BE127" s="20">
        <v>1.085</v>
      </c>
      <c r="BF127" s="19">
        <f t="shared" si="146"/>
        <v>0</v>
      </c>
      <c r="BG127" s="29">
        <f t="shared" si="147"/>
        <v>12</v>
      </c>
      <c r="BN127" s="12">
        <f>_xlfn.RANK.EQ(CA127,CA124:CA127,0)</f>
        <v>3</v>
      </c>
      <c r="BO127" s="12">
        <v>0</v>
      </c>
      <c r="BP127" s="12">
        <v>1.8</v>
      </c>
      <c r="BQ127" s="13">
        <v>1.35</v>
      </c>
      <c r="BR127" s="14">
        <f t="shared" si="148"/>
        <v>0</v>
      </c>
      <c r="BS127" s="12">
        <v>0</v>
      </c>
      <c r="BT127" s="12">
        <v>0.6</v>
      </c>
      <c r="BU127" s="34">
        <f t="shared" si="149"/>
        <v>1.6</v>
      </c>
      <c r="BV127" s="29">
        <v>0.7</v>
      </c>
      <c r="BW127" s="29">
        <v>1.5</v>
      </c>
      <c r="BX127" s="8">
        <f t="shared" si="150"/>
        <v>2.05</v>
      </c>
      <c r="BY127" s="9">
        <v>0.9</v>
      </c>
      <c r="BZ127" s="21">
        <v>1.2</v>
      </c>
      <c r="CA127" s="19">
        <f t="shared" si="151"/>
        <v>0</v>
      </c>
      <c r="CB127" s="29">
        <f t="shared" si="152"/>
        <v>12</v>
      </c>
    </row>
    <row r="128" s="1" customFormat="1" customHeight="1" spans="1:80">
      <c r="E128" s="3" t="s">
        <v>49</v>
      </c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Y128" s="3" t="s">
        <v>50</v>
      </c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S128" s="35" t="s">
        <v>42</v>
      </c>
      <c r="AT128" s="36">
        <f>LARGE(BF124:BF127,1)/1</f>
        <v>40889.5289347461</v>
      </c>
      <c r="AU128" s="35" t="s">
        <v>43</v>
      </c>
      <c r="AV128" s="36">
        <f>LARGE(BF124:BF127,2)/2</f>
        <v>14067.3313712242</v>
      </c>
      <c r="AW128" s="35" t="s">
        <v>44</v>
      </c>
      <c r="AX128" s="36">
        <f>LARGE(BF124:BF127,3)/12</f>
        <v>0</v>
      </c>
      <c r="AY128" s="35" t="s">
        <v>45</v>
      </c>
      <c r="AZ128" s="37">
        <f>LARGE(BF124:BF127,4)/12</f>
        <v>0</v>
      </c>
      <c r="BA128" s="38" t="s">
        <v>46</v>
      </c>
      <c r="BB128" s="39">
        <f>AT128+AV128+AX128+AZ128</f>
        <v>54956.8603059703</v>
      </c>
      <c r="BC128" s="38" t="s">
        <v>47</v>
      </c>
      <c r="BD128" s="38">
        <v>5.3</v>
      </c>
      <c r="BE128" s="40"/>
      <c r="BF128" s="38" t="s">
        <v>48</v>
      </c>
      <c r="BG128" s="39">
        <f>BB128*BD128</f>
        <v>291271.359621643</v>
      </c>
      <c r="BN128" s="35" t="s">
        <v>42</v>
      </c>
      <c r="BO128" s="36">
        <f>LARGE(CA124:CA127,1)/1</f>
        <v>56745.6770247419</v>
      </c>
      <c r="BP128" s="35" t="s">
        <v>43</v>
      </c>
      <c r="BQ128" s="36">
        <f>LARGE(CA124:CA127,2)/2</f>
        <v>20320.8612190361</v>
      </c>
      <c r="BR128" s="35" t="s">
        <v>44</v>
      </c>
      <c r="BS128" s="36">
        <f>LARGE(CA124:CA127,3)/12</f>
        <v>0</v>
      </c>
      <c r="BT128" s="35" t="s">
        <v>45</v>
      </c>
      <c r="BU128" s="37">
        <f>LARGE(CA124:CA127,4)/12</f>
        <v>0</v>
      </c>
      <c r="BV128" s="38" t="s">
        <v>46</v>
      </c>
      <c r="BW128" s="39">
        <f>BO128+BQ128+BS128+BU128</f>
        <v>77066.5382437779</v>
      </c>
      <c r="BX128" s="38" t="s">
        <v>47</v>
      </c>
      <c r="BY128" s="38">
        <v>5.3</v>
      </c>
      <c r="BZ128" s="40"/>
      <c r="CA128" s="38" t="s">
        <v>48</v>
      </c>
      <c r="CB128" s="39">
        <f>BW128*BY128</f>
        <v>408452.652692023</v>
      </c>
    </row>
    <row r="129" s="1" customFormat="1" customHeight="1" spans="5:80">
      <c r="E129" s="29" t="s">
        <v>36</v>
      </c>
      <c r="F129" s="14" t="s">
        <v>5</v>
      </c>
      <c r="G129" s="14"/>
      <c r="H129" s="14"/>
      <c r="I129" s="14"/>
      <c r="J129" s="7" t="s">
        <v>21</v>
      </c>
      <c r="K129" s="7"/>
      <c r="L129" s="7"/>
      <c r="M129" s="8" t="s">
        <v>7</v>
      </c>
      <c r="N129" s="8"/>
      <c r="O129" s="8"/>
      <c r="P129" s="9" t="s">
        <v>37</v>
      </c>
      <c r="Q129" s="30" t="s">
        <v>9</v>
      </c>
      <c r="R129" s="12" t="s">
        <v>38</v>
      </c>
      <c r="Y129" s="29" t="s">
        <v>36</v>
      </c>
      <c r="Z129" s="14" t="s">
        <v>5</v>
      </c>
      <c r="AA129" s="14"/>
      <c r="AB129" s="14"/>
      <c r="AC129" s="14"/>
      <c r="AD129" s="7" t="s">
        <v>21</v>
      </c>
      <c r="AE129" s="7"/>
      <c r="AF129" s="7"/>
      <c r="AG129" s="8" t="s">
        <v>7</v>
      </c>
      <c r="AH129" s="8"/>
      <c r="AI129" s="8"/>
      <c r="AJ129" s="9" t="s">
        <v>37</v>
      </c>
      <c r="AK129" s="30" t="s">
        <v>9</v>
      </c>
      <c r="AL129" s="12" t="s">
        <v>38</v>
      </c>
      <c r="AS129" s="35"/>
      <c r="AT129" s="36"/>
      <c r="AU129" s="35"/>
      <c r="AV129" s="36"/>
      <c r="AW129" s="35"/>
      <c r="AX129" s="36"/>
      <c r="AY129" s="35"/>
      <c r="AZ129" s="37"/>
      <c r="BA129" s="38"/>
      <c r="BB129" s="39"/>
      <c r="BC129" s="38"/>
      <c r="BD129" s="38"/>
      <c r="BE129" s="41"/>
      <c r="BF129" s="38"/>
      <c r="BG129" s="39"/>
      <c r="BN129" s="35"/>
      <c r="BO129" s="36"/>
      <c r="BP129" s="35"/>
      <c r="BQ129" s="36"/>
      <c r="BR129" s="35"/>
      <c r="BS129" s="36"/>
      <c r="BT129" s="35"/>
      <c r="BU129" s="37"/>
      <c r="BV129" s="38"/>
      <c r="BW129" s="39"/>
      <c r="BX129" s="38"/>
      <c r="BY129" s="38"/>
      <c r="BZ129" s="41"/>
      <c r="CA129" s="38"/>
      <c r="CB129" s="39"/>
    </row>
    <row r="130" s="1" customFormat="1" customHeight="1" spans="5:80">
      <c r="E130" s="33"/>
      <c r="F130" s="12" t="s">
        <v>40</v>
      </c>
      <c r="G130" s="12" t="s">
        <v>41</v>
      </c>
      <c r="H130" s="12" t="s">
        <v>17</v>
      </c>
      <c r="I130" s="14" t="s">
        <v>5</v>
      </c>
      <c r="J130" s="12" t="s">
        <v>19</v>
      </c>
      <c r="K130" s="12" t="s">
        <v>20</v>
      </c>
      <c r="L130" s="7" t="s">
        <v>21</v>
      </c>
      <c r="M130" s="12" t="s">
        <v>22</v>
      </c>
      <c r="N130" s="12" t="s">
        <v>23</v>
      </c>
      <c r="O130" s="8" t="s">
        <v>24</v>
      </c>
      <c r="P130" s="9" t="s">
        <v>25</v>
      </c>
      <c r="Q130" s="30"/>
      <c r="R130" s="12"/>
      <c r="Y130" s="33"/>
      <c r="Z130" s="12" t="s">
        <v>40</v>
      </c>
      <c r="AA130" s="12" t="s">
        <v>41</v>
      </c>
      <c r="AB130" s="12" t="s">
        <v>17</v>
      </c>
      <c r="AC130" s="14" t="s">
        <v>5</v>
      </c>
      <c r="AD130" s="12" t="s">
        <v>19</v>
      </c>
      <c r="AE130" s="12" t="s">
        <v>20</v>
      </c>
      <c r="AF130" s="7" t="s">
        <v>21</v>
      </c>
      <c r="AG130" s="12" t="s">
        <v>22</v>
      </c>
      <c r="AH130" s="12" t="s">
        <v>23</v>
      </c>
      <c r="AI130" s="8" t="s">
        <v>24</v>
      </c>
      <c r="AJ130" s="9" t="s">
        <v>25</v>
      </c>
      <c r="AK130" s="30"/>
      <c r="AL130" s="12"/>
      <c r="AS130" s="3" t="s">
        <v>50</v>
      </c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N130" s="3" t="s">
        <v>50</v>
      </c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</row>
    <row r="131" s="1" customFormat="1" customHeight="1" spans="5:80">
      <c r="E131" s="12">
        <f>_xlfn.RANK.EQ(Q131,Q131:Q134,0)</f>
        <v>1</v>
      </c>
      <c r="F131" s="12">
        <v>1446.85</v>
      </c>
      <c r="G131" s="12">
        <v>1.8</v>
      </c>
      <c r="H131" s="13">
        <v>1.28</v>
      </c>
      <c r="I131" s="14">
        <f t="shared" ref="I131:I134" si="153">F131*G131*H131</f>
        <v>3333.5424</v>
      </c>
      <c r="J131" s="12">
        <v>810</v>
      </c>
      <c r="K131" s="12">
        <v>1.74</v>
      </c>
      <c r="L131" s="34">
        <f t="shared" ref="L131:L134" si="154">1+6*J131/(J131+2000)+K131</f>
        <v>4.46953736654804</v>
      </c>
      <c r="M131" s="12">
        <v>1</v>
      </c>
      <c r="N131" s="12">
        <v>2.38</v>
      </c>
      <c r="O131" s="8">
        <f t="shared" ref="O131:O134" si="155">1+M131*N131</f>
        <v>3.38</v>
      </c>
      <c r="P131" s="9">
        <v>1.15</v>
      </c>
      <c r="Q131" s="19">
        <f t="shared" ref="Q131:Q134" si="156">I131*L131*P131*O131</f>
        <v>57913.9379469547</v>
      </c>
      <c r="R131" s="12">
        <f t="shared" ref="R131:R134" si="157">IF(E131=1,1,(IF(E131=2,2,12)))</f>
        <v>1</v>
      </c>
      <c r="Y131" s="12">
        <f>_xlfn.RANK.EQ(AK131,AK131:AK134,0)</f>
        <v>1</v>
      </c>
      <c r="Z131" s="12">
        <v>1446.85</v>
      </c>
      <c r="AA131" s="12">
        <v>1.8</v>
      </c>
      <c r="AB131" s="13">
        <v>1.35</v>
      </c>
      <c r="AC131" s="14">
        <f t="shared" ref="AC131:AC134" si="158">Z131*AA131*AB131</f>
        <v>3515.8455</v>
      </c>
      <c r="AD131" s="12">
        <v>810</v>
      </c>
      <c r="AE131" s="12">
        <v>1.79</v>
      </c>
      <c r="AF131" s="34">
        <f t="shared" ref="AF131:AF134" si="159">1+6*AD131/(AD131+2000)+AE131</f>
        <v>4.51953736654804</v>
      </c>
      <c r="AG131" s="12">
        <v>1</v>
      </c>
      <c r="AH131" s="12">
        <v>2.38</v>
      </c>
      <c r="AI131" s="8">
        <f t="shared" ref="AI131:AI134" si="160">1+AG131*AH131</f>
        <v>3.38</v>
      </c>
      <c r="AJ131" s="9">
        <v>1.15</v>
      </c>
      <c r="AK131" s="19">
        <f t="shared" ref="AK131:AK134" si="161">AC131*AF131*AJ131*AI131</f>
        <v>61764.4110013538</v>
      </c>
      <c r="AL131" s="12">
        <f t="shared" ref="AL131:AL134" si="162">IF(Y131=1,1,(IF(Y131=2,2,12)))</f>
        <v>1</v>
      </c>
      <c r="AS131" s="29" t="s">
        <v>36</v>
      </c>
      <c r="AT131" s="14" t="s">
        <v>5</v>
      </c>
      <c r="AU131" s="14"/>
      <c r="AV131" s="14"/>
      <c r="AW131" s="14"/>
      <c r="AX131" s="7" t="s">
        <v>21</v>
      </c>
      <c r="AY131" s="7"/>
      <c r="AZ131" s="7"/>
      <c r="BA131" s="8" t="s">
        <v>7</v>
      </c>
      <c r="BB131" s="8"/>
      <c r="BC131" s="8"/>
      <c r="BD131" s="9" t="s">
        <v>37</v>
      </c>
      <c r="BE131" s="11" t="s">
        <v>10</v>
      </c>
      <c r="BF131" s="30" t="s">
        <v>9</v>
      </c>
      <c r="BG131" s="12" t="s">
        <v>38</v>
      </c>
      <c r="BN131" s="29" t="s">
        <v>36</v>
      </c>
      <c r="BO131" s="14" t="s">
        <v>5</v>
      </c>
      <c r="BP131" s="14"/>
      <c r="BQ131" s="14"/>
      <c r="BR131" s="14"/>
      <c r="BS131" s="7" t="s">
        <v>21</v>
      </c>
      <c r="BT131" s="7"/>
      <c r="BU131" s="7"/>
      <c r="BV131" s="8" t="s">
        <v>7</v>
      </c>
      <c r="BW131" s="8"/>
      <c r="BX131" s="8"/>
      <c r="BY131" s="9" t="s">
        <v>37</v>
      </c>
      <c r="BZ131" s="11" t="s">
        <v>10</v>
      </c>
      <c r="CA131" s="30" t="s">
        <v>9</v>
      </c>
      <c r="CB131" s="12" t="s">
        <v>38</v>
      </c>
    </row>
    <row r="132" s="1" customFormat="1" customHeight="1" spans="5:80">
      <c r="E132" s="12">
        <f>_xlfn.RANK.EQ(Q132,Q131:Q134,0)</f>
        <v>2</v>
      </c>
      <c r="F132" s="12">
        <v>1446.85</v>
      </c>
      <c r="G132" s="12">
        <v>1.8</v>
      </c>
      <c r="H132" s="13">
        <v>1.28</v>
      </c>
      <c r="I132" s="14">
        <f t="shared" si="153"/>
        <v>3333.5424</v>
      </c>
      <c r="J132" s="12">
        <v>670</v>
      </c>
      <c r="K132" s="12">
        <v>0.83</v>
      </c>
      <c r="L132" s="34">
        <f t="shared" si="154"/>
        <v>3.33561797752809</v>
      </c>
      <c r="M132" s="12">
        <v>0.95</v>
      </c>
      <c r="N132" s="12">
        <v>1.95</v>
      </c>
      <c r="O132" s="8">
        <f t="shared" si="155"/>
        <v>2.8525</v>
      </c>
      <c r="P132" s="9">
        <v>1.15</v>
      </c>
      <c r="Q132" s="19">
        <f t="shared" si="156"/>
        <v>36475.8803671826</v>
      </c>
      <c r="R132" s="12">
        <f t="shared" si="157"/>
        <v>2</v>
      </c>
      <c r="Y132" s="12">
        <f>_xlfn.RANK.EQ(AK132,AK131:AK134,0)</f>
        <v>3</v>
      </c>
      <c r="Z132" s="12">
        <v>1446.85</v>
      </c>
      <c r="AA132" s="12">
        <v>1.8</v>
      </c>
      <c r="AB132" s="13">
        <v>1.35</v>
      </c>
      <c r="AC132" s="14">
        <f t="shared" si="158"/>
        <v>3515.8455</v>
      </c>
      <c r="AD132" s="12">
        <v>490</v>
      </c>
      <c r="AE132" s="12">
        <v>1.23</v>
      </c>
      <c r="AF132" s="34">
        <f t="shared" si="159"/>
        <v>3.41072289156626</v>
      </c>
      <c r="AG132" s="12">
        <v>0.95</v>
      </c>
      <c r="AH132" s="12">
        <v>1.95</v>
      </c>
      <c r="AI132" s="8">
        <f t="shared" si="160"/>
        <v>2.8525</v>
      </c>
      <c r="AJ132" s="9">
        <v>1.15</v>
      </c>
      <c r="AK132" s="19">
        <f t="shared" si="161"/>
        <v>39336.8619551214</v>
      </c>
      <c r="AL132" s="12">
        <f t="shared" si="162"/>
        <v>12</v>
      </c>
      <c r="AS132" s="33"/>
      <c r="AT132" s="12" t="s">
        <v>40</v>
      </c>
      <c r="AU132" s="12" t="s">
        <v>41</v>
      </c>
      <c r="AV132" s="12" t="s">
        <v>17</v>
      </c>
      <c r="AW132" s="14" t="s">
        <v>5</v>
      </c>
      <c r="AX132" s="12" t="s">
        <v>19</v>
      </c>
      <c r="AY132" s="12" t="s">
        <v>20</v>
      </c>
      <c r="AZ132" s="7" t="s">
        <v>21</v>
      </c>
      <c r="BA132" s="12" t="s">
        <v>22</v>
      </c>
      <c r="BB132" s="12" t="s">
        <v>23</v>
      </c>
      <c r="BC132" s="8" t="s">
        <v>24</v>
      </c>
      <c r="BD132" s="9" t="s">
        <v>25</v>
      </c>
      <c r="BE132" s="16"/>
      <c r="BF132" s="30"/>
      <c r="BG132" s="12"/>
      <c r="BN132" s="33"/>
      <c r="BO132" s="12" t="s">
        <v>40</v>
      </c>
      <c r="BP132" s="12" t="s">
        <v>41</v>
      </c>
      <c r="BQ132" s="12" t="s">
        <v>17</v>
      </c>
      <c r="BR132" s="14" t="s">
        <v>5</v>
      </c>
      <c r="BS132" s="12" t="s">
        <v>19</v>
      </c>
      <c r="BT132" s="12" t="s">
        <v>20</v>
      </c>
      <c r="BU132" s="7" t="s">
        <v>21</v>
      </c>
      <c r="BV132" s="12" t="s">
        <v>22</v>
      </c>
      <c r="BW132" s="12" t="s">
        <v>23</v>
      </c>
      <c r="BX132" s="8" t="s">
        <v>24</v>
      </c>
      <c r="BY132" s="9" t="s">
        <v>25</v>
      </c>
      <c r="BZ132" s="16"/>
      <c r="CA132" s="30"/>
      <c r="CB132" s="12"/>
    </row>
    <row r="133" s="1" customFormat="1" customHeight="1" spans="5:80">
      <c r="E133" s="12">
        <f>_xlfn.RANK.EQ(Q133,Q131:Q134,0)</f>
        <v>3</v>
      </c>
      <c r="F133" s="12">
        <v>1446.85</v>
      </c>
      <c r="G133" s="12">
        <v>1.8</v>
      </c>
      <c r="H133" s="13">
        <v>1.28</v>
      </c>
      <c r="I133" s="14">
        <f t="shared" si="153"/>
        <v>3333.5424</v>
      </c>
      <c r="J133" s="12">
        <v>400</v>
      </c>
      <c r="K133" s="12">
        <v>0.83</v>
      </c>
      <c r="L133" s="34">
        <f t="shared" si="154"/>
        <v>2.83</v>
      </c>
      <c r="M133" s="12">
        <v>0.2</v>
      </c>
      <c r="N133" s="12">
        <v>0.6</v>
      </c>
      <c r="O133" s="8">
        <f t="shared" si="155"/>
        <v>1.12</v>
      </c>
      <c r="P133" s="9">
        <v>1.15</v>
      </c>
      <c r="Q133" s="19">
        <f t="shared" si="156"/>
        <v>12150.895389696</v>
      </c>
      <c r="R133" s="12">
        <f t="shared" si="157"/>
        <v>12</v>
      </c>
      <c r="Y133" s="12">
        <f>_xlfn.RANK.EQ(AK133,AK131:AK134,0)</f>
        <v>2</v>
      </c>
      <c r="Z133" s="12">
        <v>1446.85</v>
      </c>
      <c r="AA133" s="12">
        <v>1.8</v>
      </c>
      <c r="AB133" s="13">
        <v>1.35</v>
      </c>
      <c r="AC133" s="14">
        <f t="shared" si="158"/>
        <v>3515.8455</v>
      </c>
      <c r="AD133" s="12">
        <v>450</v>
      </c>
      <c r="AE133" s="12">
        <v>1.83</v>
      </c>
      <c r="AF133" s="34">
        <f t="shared" si="159"/>
        <v>3.93204081632653</v>
      </c>
      <c r="AG133" s="12">
        <v>0.98</v>
      </c>
      <c r="AH133" s="12">
        <v>2.64</v>
      </c>
      <c r="AI133" s="8">
        <f t="shared" si="160"/>
        <v>3.5872</v>
      </c>
      <c r="AJ133" s="9">
        <v>1.15</v>
      </c>
      <c r="AK133" s="19">
        <f t="shared" si="161"/>
        <v>57029.7188862719</v>
      </c>
      <c r="AL133" s="12">
        <f t="shared" si="162"/>
        <v>2</v>
      </c>
      <c r="AS133" s="12">
        <f>_xlfn.RANK.EQ(BF133,BF133:BF136,0)</f>
        <v>1</v>
      </c>
      <c r="AT133" s="12">
        <v>1446.85</v>
      </c>
      <c r="AU133" s="12">
        <v>1.8</v>
      </c>
      <c r="AV133" s="13">
        <v>1.35</v>
      </c>
      <c r="AW133" s="14">
        <f t="shared" ref="AW133:AW136" si="163">AT133*AU133*AV133</f>
        <v>3515.8455</v>
      </c>
      <c r="AX133" s="12">
        <v>810</v>
      </c>
      <c r="AY133" s="12">
        <v>1.79</v>
      </c>
      <c r="AZ133" s="34">
        <f t="shared" ref="AZ133:AZ136" si="164">1+6*AX133/(AX133+2000)+AY133</f>
        <v>4.51953736654804</v>
      </c>
      <c r="BA133" s="12">
        <v>1</v>
      </c>
      <c r="BB133" s="12">
        <v>2.38</v>
      </c>
      <c r="BC133" s="8">
        <f t="shared" ref="BC133:BC136" si="165">1+BA133*BB133</f>
        <v>3.38</v>
      </c>
      <c r="BD133" s="9">
        <v>1.15</v>
      </c>
      <c r="BE133" s="20">
        <v>1.085</v>
      </c>
      <c r="BF133" s="19">
        <f t="shared" ref="BF133:BF136" si="166">AW133*AZ133*BD133*BC133*BE133</f>
        <v>67014.3859364689</v>
      </c>
      <c r="BG133" s="12">
        <f t="shared" ref="BG133:BG136" si="167">IF(AS133=1,1,(IF(AS133=2,2,12)))</f>
        <v>1</v>
      </c>
      <c r="BN133" s="12">
        <f>_xlfn.RANK.EQ(CA133,CA133:CA136,0)</f>
        <v>1</v>
      </c>
      <c r="BO133" s="12">
        <v>1446.85</v>
      </c>
      <c r="BP133" s="12">
        <v>1.8</v>
      </c>
      <c r="BQ133" s="13">
        <v>1.35</v>
      </c>
      <c r="BR133" s="14">
        <f t="shared" ref="BR133:BR136" si="168">BO133*BP133*BQ133</f>
        <v>3515.8455</v>
      </c>
      <c r="BS133" s="12">
        <v>810</v>
      </c>
      <c r="BT133" s="12">
        <v>1.88</v>
      </c>
      <c r="BU133" s="34">
        <f t="shared" ref="BU133:BU136" si="169">1+6*BS133/(BS133+2000)+BT133</f>
        <v>4.60953736654804</v>
      </c>
      <c r="BV133" s="12">
        <v>1</v>
      </c>
      <c r="BW133" s="12">
        <v>3.18</v>
      </c>
      <c r="BX133" s="8">
        <f t="shared" ref="BX133:BX136" si="170">1+BV133*BW133</f>
        <v>4.18</v>
      </c>
      <c r="BY133" s="9">
        <v>1.15</v>
      </c>
      <c r="BZ133" s="21">
        <v>1.2</v>
      </c>
      <c r="CA133" s="19">
        <f t="shared" ref="CA133:CA136" si="171">BR133*BU133*BY133*BX133*BZ133</f>
        <v>93485.1200919574</v>
      </c>
      <c r="CB133" s="12">
        <f t="shared" ref="CB133:CB136" si="172">IF(BN133=1,1,(IF(BN133=2,2,12)))</f>
        <v>1</v>
      </c>
    </row>
    <row r="134" s="1" customFormat="1" customHeight="1" spans="5:80">
      <c r="E134" s="12">
        <f>_xlfn.RANK.EQ(Q134,Q131:Q134,0)</f>
        <v>4</v>
      </c>
      <c r="F134" s="12">
        <v>0</v>
      </c>
      <c r="G134" s="12">
        <v>1.8</v>
      </c>
      <c r="H134" s="13">
        <v>1.28</v>
      </c>
      <c r="I134" s="14">
        <f t="shared" si="153"/>
        <v>0</v>
      </c>
      <c r="J134" s="12">
        <v>0</v>
      </c>
      <c r="K134" s="12">
        <v>0.2</v>
      </c>
      <c r="L134" s="34">
        <f t="shared" si="154"/>
        <v>1.2</v>
      </c>
      <c r="M134" s="29">
        <v>0.7</v>
      </c>
      <c r="N134" s="29">
        <v>1.5</v>
      </c>
      <c r="O134" s="8">
        <f t="shared" si="155"/>
        <v>2.05</v>
      </c>
      <c r="P134" s="9">
        <v>1.15</v>
      </c>
      <c r="Q134" s="19">
        <f t="shared" si="156"/>
        <v>0</v>
      </c>
      <c r="R134" s="29">
        <f t="shared" si="157"/>
        <v>12</v>
      </c>
      <c r="Y134" s="12">
        <f>_xlfn.RANK.EQ(AK134,AK131:AK134,0)</f>
        <v>4</v>
      </c>
      <c r="Z134" s="12">
        <v>0</v>
      </c>
      <c r="AA134" s="12">
        <v>1.8</v>
      </c>
      <c r="AB134" s="13">
        <v>1.35</v>
      </c>
      <c r="AC134" s="14">
        <f t="shared" si="158"/>
        <v>0</v>
      </c>
      <c r="AD134" s="12">
        <v>0</v>
      </c>
      <c r="AE134" s="12">
        <v>0.2</v>
      </c>
      <c r="AF134" s="34">
        <f t="shared" si="159"/>
        <v>1.2</v>
      </c>
      <c r="AG134" s="29">
        <v>0.7</v>
      </c>
      <c r="AH134" s="29">
        <v>1.5</v>
      </c>
      <c r="AI134" s="8">
        <f t="shared" si="160"/>
        <v>2.05</v>
      </c>
      <c r="AJ134" s="9">
        <v>1.15</v>
      </c>
      <c r="AK134" s="19">
        <f t="shared" si="161"/>
        <v>0</v>
      </c>
      <c r="AL134" s="29">
        <f t="shared" si="162"/>
        <v>12</v>
      </c>
      <c r="AS134" s="12">
        <f>_xlfn.RANK.EQ(BF134,BF133:BF136,0)</f>
        <v>3</v>
      </c>
      <c r="AT134" s="12">
        <v>1446.85</v>
      </c>
      <c r="AU134" s="12">
        <v>1.8</v>
      </c>
      <c r="AV134" s="13">
        <v>1.35</v>
      </c>
      <c r="AW134" s="14">
        <f t="shared" si="163"/>
        <v>3515.8455</v>
      </c>
      <c r="AX134" s="12">
        <v>490</v>
      </c>
      <c r="AY134" s="12">
        <v>1.23</v>
      </c>
      <c r="AZ134" s="34">
        <f t="shared" si="164"/>
        <v>3.41072289156626</v>
      </c>
      <c r="BA134" s="12">
        <v>0.95</v>
      </c>
      <c r="BB134" s="12">
        <v>1.95</v>
      </c>
      <c r="BC134" s="8">
        <f t="shared" si="165"/>
        <v>2.8525</v>
      </c>
      <c r="BD134" s="9">
        <v>1.15</v>
      </c>
      <c r="BE134" s="20">
        <v>1.085</v>
      </c>
      <c r="BF134" s="19">
        <f t="shared" si="166"/>
        <v>42680.4952213067</v>
      </c>
      <c r="BG134" s="12">
        <f t="shared" si="167"/>
        <v>12</v>
      </c>
      <c r="BN134" s="12">
        <f>_xlfn.RANK.EQ(CA134,CA133:CA136,0)</f>
        <v>3</v>
      </c>
      <c r="BO134" s="12">
        <v>1446.85</v>
      </c>
      <c r="BP134" s="12">
        <v>1.8</v>
      </c>
      <c r="BQ134" s="13">
        <v>1.35</v>
      </c>
      <c r="BR134" s="14">
        <f t="shared" si="168"/>
        <v>3515.8455</v>
      </c>
      <c r="BS134" s="12">
        <v>490</v>
      </c>
      <c r="BT134" s="12">
        <v>1.32</v>
      </c>
      <c r="BU134" s="34">
        <f t="shared" si="169"/>
        <v>3.50072289156626</v>
      </c>
      <c r="BV134" s="12">
        <v>0.95</v>
      </c>
      <c r="BW134" s="12">
        <v>2.75</v>
      </c>
      <c r="BX134" s="8">
        <f t="shared" si="170"/>
        <v>3.6125</v>
      </c>
      <c r="BY134" s="9">
        <v>1.15</v>
      </c>
      <c r="BZ134" s="21">
        <v>1.2</v>
      </c>
      <c r="CA134" s="19">
        <f t="shared" si="171"/>
        <v>61358.4611131316</v>
      </c>
      <c r="CB134" s="12">
        <f t="shared" si="172"/>
        <v>12</v>
      </c>
    </row>
    <row r="135" s="1" customFormat="1" customHeight="1" spans="5:80">
      <c r="E135" s="35" t="s">
        <v>42</v>
      </c>
      <c r="F135" s="36">
        <f>LARGE(Q131:Q134,1)/1</f>
        <v>57913.9379469547</v>
      </c>
      <c r="G135" s="35" t="s">
        <v>43</v>
      </c>
      <c r="H135" s="36">
        <f>LARGE(Q131:Q134,2)/2</f>
        <v>18237.9401835913</v>
      </c>
      <c r="I135" s="35" t="s">
        <v>44</v>
      </c>
      <c r="J135" s="36">
        <f>LARGE(Q131:Q134,3)/12</f>
        <v>1012.574615808</v>
      </c>
      <c r="K135" s="35" t="s">
        <v>45</v>
      </c>
      <c r="L135" s="37">
        <f>LARGE(Q131:Q134,4)/12</f>
        <v>0</v>
      </c>
      <c r="M135" s="38" t="s">
        <v>46</v>
      </c>
      <c r="N135" s="39">
        <f>F135+H135+J135+L135</f>
        <v>77164.452746354</v>
      </c>
      <c r="O135" s="38" t="s">
        <v>47</v>
      </c>
      <c r="P135" s="38">
        <v>5</v>
      </c>
      <c r="Q135" s="38" t="s">
        <v>48</v>
      </c>
      <c r="R135" s="39">
        <f>N135*P135</f>
        <v>385822.26373177</v>
      </c>
      <c r="Y135" s="35" t="s">
        <v>42</v>
      </c>
      <c r="Z135" s="36">
        <f>LARGE(AK131:AK134,1)/1</f>
        <v>61764.4110013538</v>
      </c>
      <c r="AA135" s="35" t="s">
        <v>43</v>
      </c>
      <c r="AB135" s="36">
        <f>LARGE(AK131:AK134,2)/2</f>
        <v>28514.8594431359</v>
      </c>
      <c r="AC135" s="35" t="s">
        <v>44</v>
      </c>
      <c r="AD135" s="36">
        <f>LARGE(AK131:AK134,3)/12</f>
        <v>3278.07182959345</v>
      </c>
      <c r="AE135" s="35" t="s">
        <v>45</v>
      </c>
      <c r="AF135" s="37">
        <f>LARGE(AK131:AK134,4)/12</f>
        <v>0</v>
      </c>
      <c r="AG135" s="38" t="s">
        <v>46</v>
      </c>
      <c r="AH135" s="39">
        <f>Z135+AB135+AD135+AF135</f>
        <v>93557.3422740832</v>
      </c>
      <c r="AI135" s="38" t="s">
        <v>47</v>
      </c>
      <c r="AJ135" s="38">
        <v>6.7</v>
      </c>
      <c r="AK135" s="38" t="s">
        <v>48</v>
      </c>
      <c r="AL135" s="39">
        <f>AH135*AJ135</f>
        <v>626834.193236357</v>
      </c>
      <c r="AS135" s="12">
        <f>_xlfn.RANK.EQ(BF135,BF133:BF136,0)</f>
        <v>2</v>
      </c>
      <c r="AT135" s="12">
        <v>1446.85</v>
      </c>
      <c r="AU135" s="12">
        <v>1.8</v>
      </c>
      <c r="AV135" s="13">
        <v>1.35</v>
      </c>
      <c r="AW135" s="14">
        <f t="shared" si="163"/>
        <v>3515.8455</v>
      </c>
      <c r="AX135" s="12">
        <v>450</v>
      </c>
      <c r="AY135" s="12">
        <v>1.83</v>
      </c>
      <c r="AZ135" s="34">
        <f t="shared" si="164"/>
        <v>3.93204081632653</v>
      </c>
      <c r="BA135" s="12">
        <v>0.98</v>
      </c>
      <c r="BB135" s="12">
        <v>2.58</v>
      </c>
      <c r="BC135" s="8">
        <f t="shared" si="165"/>
        <v>3.5284</v>
      </c>
      <c r="BD135" s="9">
        <v>1.15</v>
      </c>
      <c r="BE135" s="20">
        <v>1.085</v>
      </c>
      <c r="BF135" s="19">
        <f t="shared" si="166"/>
        <v>60862.9770373492</v>
      </c>
      <c r="BG135" s="12">
        <f t="shared" si="167"/>
        <v>2</v>
      </c>
      <c r="BN135" s="12">
        <f>_xlfn.RANK.EQ(CA135,CA133:CA136,0)</f>
        <v>2</v>
      </c>
      <c r="BO135" s="12">
        <v>1446.85</v>
      </c>
      <c r="BP135" s="12">
        <v>1.8</v>
      </c>
      <c r="BQ135" s="13">
        <v>1.35</v>
      </c>
      <c r="BR135" s="14">
        <f t="shared" si="168"/>
        <v>3515.8455</v>
      </c>
      <c r="BS135" s="12">
        <v>450</v>
      </c>
      <c r="BT135" s="12">
        <v>1.92</v>
      </c>
      <c r="BU135" s="34">
        <f t="shared" si="169"/>
        <v>4.02204081632653</v>
      </c>
      <c r="BV135" s="12">
        <v>0.98</v>
      </c>
      <c r="BW135" s="12">
        <v>3.38</v>
      </c>
      <c r="BX135" s="8">
        <f t="shared" si="170"/>
        <v>4.3124</v>
      </c>
      <c r="BY135" s="9">
        <v>1.15</v>
      </c>
      <c r="BZ135" s="21">
        <v>1.2</v>
      </c>
      <c r="CA135" s="19">
        <f t="shared" si="171"/>
        <v>84153.9255761475</v>
      </c>
      <c r="CB135" s="12">
        <f t="shared" si="172"/>
        <v>2</v>
      </c>
    </row>
    <row r="136" s="1" customFormat="1" customHeight="1" spans="5:80">
      <c r="E136" s="35"/>
      <c r="F136" s="36"/>
      <c r="G136" s="35"/>
      <c r="H136" s="36"/>
      <c r="I136" s="35"/>
      <c r="J136" s="36"/>
      <c r="K136" s="35"/>
      <c r="L136" s="37"/>
      <c r="M136" s="38"/>
      <c r="N136" s="39"/>
      <c r="O136" s="38"/>
      <c r="P136" s="38"/>
      <c r="Q136" s="38"/>
      <c r="R136" s="39"/>
      <c r="Y136" s="35"/>
      <c r="Z136" s="36"/>
      <c r="AA136" s="35"/>
      <c r="AB136" s="36"/>
      <c r="AC136" s="35"/>
      <c r="AD136" s="36"/>
      <c r="AE136" s="35"/>
      <c r="AF136" s="37"/>
      <c r="AG136" s="38"/>
      <c r="AH136" s="39"/>
      <c r="AI136" s="38"/>
      <c r="AJ136" s="38"/>
      <c r="AK136" s="38"/>
      <c r="AL136" s="39"/>
      <c r="AS136" s="12">
        <f>_xlfn.RANK.EQ(BF136,BF133:BF136,0)</f>
        <v>4</v>
      </c>
      <c r="AT136" s="12">
        <v>0</v>
      </c>
      <c r="AU136" s="12">
        <v>1.8</v>
      </c>
      <c r="AV136" s="13">
        <v>1.35</v>
      </c>
      <c r="AW136" s="14">
        <f t="shared" si="163"/>
        <v>0</v>
      </c>
      <c r="AX136" s="12">
        <v>0</v>
      </c>
      <c r="AY136" s="12">
        <v>0.2</v>
      </c>
      <c r="AZ136" s="34">
        <f t="shared" si="164"/>
        <v>1.2</v>
      </c>
      <c r="BA136" s="29">
        <v>0.7</v>
      </c>
      <c r="BB136" s="29">
        <v>1.5</v>
      </c>
      <c r="BC136" s="8">
        <f t="shared" si="165"/>
        <v>2.05</v>
      </c>
      <c r="BD136" s="9">
        <v>1.15</v>
      </c>
      <c r="BE136" s="20">
        <v>1.085</v>
      </c>
      <c r="BF136" s="19">
        <f t="shared" si="166"/>
        <v>0</v>
      </c>
      <c r="BG136" s="29">
        <f t="shared" si="167"/>
        <v>12</v>
      </c>
      <c r="BN136" s="12">
        <f>_xlfn.RANK.EQ(CA136,CA133:CA136,0)</f>
        <v>4</v>
      </c>
      <c r="BO136" s="12">
        <v>0</v>
      </c>
      <c r="BP136" s="12">
        <v>1.8</v>
      </c>
      <c r="BQ136" s="13">
        <v>1.35</v>
      </c>
      <c r="BR136" s="14">
        <f t="shared" si="168"/>
        <v>0</v>
      </c>
      <c r="BS136" s="12">
        <v>0</v>
      </c>
      <c r="BT136" s="12">
        <v>0.2</v>
      </c>
      <c r="BU136" s="34">
        <f t="shared" si="169"/>
        <v>1.2</v>
      </c>
      <c r="BV136" s="29">
        <v>0.7</v>
      </c>
      <c r="BW136" s="29">
        <v>1.5</v>
      </c>
      <c r="BX136" s="8">
        <f t="shared" si="170"/>
        <v>2.05</v>
      </c>
      <c r="BY136" s="9">
        <v>1.15</v>
      </c>
      <c r="BZ136" s="21">
        <v>1.2</v>
      </c>
      <c r="CA136" s="19">
        <f t="shared" si="171"/>
        <v>0</v>
      </c>
      <c r="CB136" s="29">
        <f t="shared" si="172"/>
        <v>12</v>
      </c>
    </row>
    <row r="137" s="1" customFormat="1" customHeight="1" spans="5:80">
      <c r="E137" s="3" t="s">
        <v>51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Y137" s="3" t="s">
        <v>51</v>
      </c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S137" s="35" t="s">
        <v>42</v>
      </c>
      <c r="AT137" s="36">
        <f>LARGE(BF133:BF136,1)/1</f>
        <v>67014.3859364689</v>
      </c>
      <c r="AU137" s="35" t="s">
        <v>43</v>
      </c>
      <c r="AV137" s="36">
        <f>LARGE(BF133:BF136,2)/2</f>
        <v>30431.4885186746</v>
      </c>
      <c r="AW137" s="35" t="s">
        <v>44</v>
      </c>
      <c r="AX137" s="36">
        <f>LARGE(BF133:BF136,3)/12</f>
        <v>3556.70793510889</v>
      </c>
      <c r="AY137" s="35" t="s">
        <v>45</v>
      </c>
      <c r="AZ137" s="37">
        <f>LARGE(BF133:BF136,4)/12</f>
        <v>0</v>
      </c>
      <c r="BA137" s="38" t="s">
        <v>46</v>
      </c>
      <c r="BB137" s="39">
        <f>AT137+AV137+AX137+AZ137</f>
        <v>101002.582390252</v>
      </c>
      <c r="BC137" s="38" t="s">
        <v>47</v>
      </c>
      <c r="BD137" s="38">
        <v>6.7</v>
      </c>
      <c r="BE137" s="40"/>
      <c r="BF137" s="38" t="s">
        <v>48</v>
      </c>
      <c r="BG137" s="39">
        <f>BB137*BD137</f>
        <v>676717.302014691</v>
      </c>
      <c r="BN137" s="35" t="s">
        <v>42</v>
      </c>
      <c r="BO137" s="36">
        <f>LARGE(CA133:CA136,1)/1</f>
        <v>93485.1200919574</v>
      </c>
      <c r="BP137" s="35" t="s">
        <v>43</v>
      </c>
      <c r="BQ137" s="36">
        <f>LARGE(CA133:CA136,2)/2</f>
        <v>42076.9627880737</v>
      </c>
      <c r="BR137" s="35" t="s">
        <v>44</v>
      </c>
      <c r="BS137" s="36">
        <f>LARGE(CA133:CA136,3)/12</f>
        <v>5113.20509276096</v>
      </c>
      <c r="BT137" s="35" t="s">
        <v>45</v>
      </c>
      <c r="BU137" s="37">
        <f>LARGE(CA133:CA136,4)/12</f>
        <v>0</v>
      </c>
      <c r="BV137" s="38" t="s">
        <v>46</v>
      </c>
      <c r="BW137" s="39">
        <f>BO137+BQ137+BS137+BU137</f>
        <v>140675.287972792</v>
      </c>
      <c r="BX137" s="38" t="s">
        <v>47</v>
      </c>
      <c r="BY137" s="38">
        <v>6.7</v>
      </c>
      <c r="BZ137" s="40"/>
      <c r="CA137" s="38" t="s">
        <v>48</v>
      </c>
      <c r="CB137" s="39">
        <f>BW137*BY137</f>
        <v>942524.429417707</v>
      </c>
    </row>
    <row r="138" s="1" customFormat="1" customHeight="1" spans="5:80">
      <c r="E138" s="4" t="s">
        <v>5</v>
      </c>
      <c r="F138" s="5"/>
      <c r="G138" s="5"/>
      <c r="H138" s="6"/>
      <c r="I138" s="7" t="s">
        <v>6</v>
      </c>
      <c r="J138" s="7"/>
      <c r="K138" s="7"/>
      <c r="L138" s="7"/>
      <c r="M138" s="8" t="s">
        <v>7</v>
      </c>
      <c r="N138" s="8"/>
      <c r="O138" s="8"/>
      <c r="P138" s="9" t="s">
        <v>8</v>
      </c>
      <c r="Q138" s="10" t="s">
        <v>9</v>
      </c>
      <c r="Y138" s="4" t="s">
        <v>5</v>
      </c>
      <c r="Z138" s="5"/>
      <c r="AA138" s="5"/>
      <c r="AB138" s="6"/>
      <c r="AC138" s="7" t="s">
        <v>6</v>
      </c>
      <c r="AD138" s="7"/>
      <c r="AE138" s="7"/>
      <c r="AF138" s="7"/>
      <c r="AG138" s="8" t="s">
        <v>7</v>
      </c>
      <c r="AH138" s="8"/>
      <c r="AI138" s="8"/>
      <c r="AJ138" s="9" t="s">
        <v>8</v>
      </c>
      <c r="AK138" s="10" t="s">
        <v>9</v>
      </c>
      <c r="AS138" s="35"/>
      <c r="AT138" s="36"/>
      <c r="AU138" s="35"/>
      <c r="AV138" s="36"/>
      <c r="AW138" s="35"/>
      <c r="AX138" s="36"/>
      <c r="AY138" s="35"/>
      <c r="AZ138" s="37"/>
      <c r="BA138" s="38"/>
      <c r="BB138" s="39"/>
      <c r="BC138" s="38"/>
      <c r="BD138" s="38"/>
      <c r="BE138" s="41"/>
      <c r="BF138" s="38"/>
      <c r="BG138" s="39"/>
      <c r="BN138" s="35"/>
      <c r="BO138" s="36"/>
      <c r="BP138" s="35"/>
      <c r="BQ138" s="36"/>
      <c r="BR138" s="35"/>
      <c r="BS138" s="36"/>
      <c r="BT138" s="35"/>
      <c r="BU138" s="37"/>
      <c r="BV138" s="38"/>
      <c r="BW138" s="39"/>
      <c r="BX138" s="38"/>
      <c r="BY138" s="38"/>
      <c r="BZ138" s="41"/>
      <c r="CA138" s="38"/>
      <c r="CB138" s="39"/>
    </row>
    <row r="139" s="1" customFormat="1" customHeight="1" spans="5:80">
      <c r="E139" s="12" t="s">
        <v>15</v>
      </c>
      <c r="F139" s="12" t="s">
        <v>16</v>
      </c>
      <c r="G139" s="13" t="s">
        <v>17</v>
      </c>
      <c r="H139" s="14" t="s">
        <v>5</v>
      </c>
      <c r="I139" s="12" t="s">
        <v>18</v>
      </c>
      <c r="J139" s="12" t="s">
        <v>19</v>
      </c>
      <c r="K139" s="12" t="s">
        <v>20</v>
      </c>
      <c r="L139" s="7" t="s">
        <v>21</v>
      </c>
      <c r="M139" s="12" t="s">
        <v>22</v>
      </c>
      <c r="N139" s="12" t="s">
        <v>23</v>
      </c>
      <c r="O139" s="8" t="s">
        <v>24</v>
      </c>
      <c r="P139" s="9" t="s">
        <v>25</v>
      </c>
      <c r="Q139" s="15"/>
      <c r="Y139" s="12" t="s">
        <v>15</v>
      </c>
      <c r="Z139" s="12" t="s">
        <v>16</v>
      </c>
      <c r="AA139" s="13" t="s">
        <v>17</v>
      </c>
      <c r="AB139" s="14" t="s">
        <v>5</v>
      </c>
      <c r="AC139" s="12" t="s">
        <v>18</v>
      </c>
      <c r="AD139" s="12" t="s">
        <v>19</v>
      </c>
      <c r="AE139" s="12" t="s">
        <v>20</v>
      </c>
      <c r="AF139" s="7" t="s">
        <v>21</v>
      </c>
      <c r="AG139" s="12" t="s">
        <v>22</v>
      </c>
      <c r="AH139" s="12" t="s">
        <v>23</v>
      </c>
      <c r="AI139" s="8" t="s">
        <v>24</v>
      </c>
      <c r="AJ139" s="9" t="s">
        <v>25</v>
      </c>
      <c r="AK139" s="15"/>
      <c r="AS139" s="3" t="s">
        <v>51</v>
      </c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N139" s="3" t="s">
        <v>51</v>
      </c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</row>
    <row r="140" s="1" customFormat="1" customHeight="1" spans="5:80">
      <c r="E140" s="12">
        <v>2761</v>
      </c>
      <c r="F140" s="12">
        <v>0.65</v>
      </c>
      <c r="G140" s="13">
        <v>1.28</v>
      </c>
      <c r="H140" s="14">
        <f t="shared" ref="H140:H148" si="173">E140*F140*G140</f>
        <v>2297.152</v>
      </c>
      <c r="I140" s="12">
        <v>3</v>
      </c>
      <c r="J140" s="12">
        <v>670</v>
      </c>
      <c r="K140" s="12">
        <v>0.83</v>
      </c>
      <c r="L140" s="18">
        <f t="shared" ref="L140:L148" si="174">1+6*J140/(J140+2000)+K140</f>
        <v>3.33561797752809</v>
      </c>
      <c r="M140" s="12">
        <v>0.95</v>
      </c>
      <c r="N140" s="12">
        <v>1.95</v>
      </c>
      <c r="O140" s="8">
        <f t="shared" ref="O140:O148" si="175">1+M140*N140</f>
        <v>2.8525</v>
      </c>
      <c r="P140" s="9">
        <v>1.15</v>
      </c>
      <c r="Q140" s="19">
        <f t="shared" ref="Q140:Q148" si="176">H140*I140*P140*O140*L140</f>
        <v>75406.8478660126</v>
      </c>
      <c r="Y140" s="12">
        <v>2630</v>
      </c>
      <c r="Z140" s="12">
        <v>0.65</v>
      </c>
      <c r="AA140" s="13">
        <v>1.35</v>
      </c>
      <c r="AB140" s="14">
        <f t="shared" ref="AB140:AB148" si="177">Y140*Z140*AA140</f>
        <v>2307.825</v>
      </c>
      <c r="AC140" s="12">
        <v>3</v>
      </c>
      <c r="AD140" s="12">
        <v>490</v>
      </c>
      <c r="AE140" s="12">
        <v>1.23</v>
      </c>
      <c r="AF140" s="18">
        <f t="shared" ref="AF140:AF148" si="178">1+6*AD140/(AD140+2000)+AE140</f>
        <v>3.41072289156626</v>
      </c>
      <c r="AG140" s="12">
        <v>0.95</v>
      </c>
      <c r="AH140" s="12">
        <v>1.95</v>
      </c>
      <c r="AI140" s="8">
        <f t="shared" ref="AI140:AI148" si="179">1+AG140*AH140</f>
        <v>2.8525</v>
      </c>
      <c r="AJ140" s="9">
        <v>1.15</v>
      </c>
      <c r="AK140" s="19">
        <f t="shared" ref="AK140:AK148" si="180">AB140*AC140*AJ140*AI140*AF140</f>
        <v>77462.9545936344</v>
      </c>
      <c r="AS140" s="4" t="s">
        <v>5</v>
      </c>
      <c r="AT140" s="5"/>
      <c r="AU140" s="5"/>
      <c r="AV140" s="6"/>
      <c r="AW140" s="7" t="s">
        <v>6</v>
      </c>
      <c r="AX140" s="7"/>
      <c r="AY140" s="7"/>
      <c r="AZ140" s="7"/>
      <c r="BA140" s="8" t="s">
        <v>7</v>
      </c>
      <c r="BB140" s="8"/>
      <c r="BC140" s="8"/>
      <c r="BD140" s="9" t="s">
        <v>8</v>
      </c>
      <c r="BE140" s="11" t="s">
        <v>10</v>
      </c>
      <c r="BF140" s="10" t="s">
        <v>9</v>
      </c>
      <c r="BN140" s="4" t="s">
        <v>5</v>
      </c>
      <c r="BO140" s="5"/>
      <c r="BP140" s="5"/>
      <c r="BQ140" s="6"/>
      <c r="BR140" s="7" t="s">
        <v>6</v>
      </c>
      <c r="BS140" s="7"/>
      <c r="BT140" s="7"/>
      <c r="BU140" s="7"/>
      <c r="BV140" s="8" t="s">
        <v>7</v>
      </c>
      <c r="BW140" s="8"/>
      <c r="BX140" s="8"/>
      <c r="BY140" s="9" t="s">
        <v>8</v>
      </c>
      <c r="BZ140" s="11" t="s">
        <v>10</v>
      </c>
      <c r="CA140" s="10" t="s">
        <v>9</v>
      </c>
    </row>
    <row r="141" s="1" customFormat="1" customHeight="1" spans="5:80">
      <c r="E141" s="12">
        <v>2761</v>
      </c>
      <c r="F141" s="12">
        <v>0.65</v>
      </c>
      <c r="G141" s="13">
        <v>1.28</v>
      </c>
      <c r="H141" s="14">
        <f t="shared" si="173"/>
        <v>2297.152</v>
      </c>
      <c r="I141" s="12">
        <v>3</v>
      </c>
      <c r="J141" s="12">
        <v>670</v>
      </c>
      <c r="K141" s="12">
        <v>0.83</v>
      </c>
      <c r="L141" s="18">
        <f t="shared" si="174"/>
        <v>3.33561797752809</v>
      </c>
      <c r="M141" s="12">
        <v>0.95</v>
      </c>
      <c r="N141" s="12">
        <v>1.95</v>
      </c>
      <c r="O141" s="8">
        <f t="shared" si="175"/>
        <v>2.8525</v>
      </c>
      <c r="P141" s="9">
        <v>1.15</v>
      </c>
      <c r="Q141" s="19">
        <f t="shared" si="176"/>
        <v>75406.8478660126</v>
      </c>
      <c r="Y141" s="12">
        <v>2630</v>
      </c>
      <c r="Z141" s="12">
        <v>0.65</v>
      </c>
      <c r="AA141" s="13">
        <v>1.35</v>
      </c>
      <c r="AB141" s="14">
        <f t="shared" si="177"/>
        <v>2307.825</v>
      </c>
      <c r="AC141" s="12">
        <v>3</v>
      </c>
      <c r="AD141" s="12">
        <v>490</v>
      </c>
      <c r="AE141" s="12">
        <v>1.23</v>
      </c>
      <c r="AF141" s="18">
        <f t="shared" si="178"/>
        <v>3.41072289156626</v>
      </c>
      <c r="AG141" s="12">
        <v>0.95</v>
      </c>
      <c r="AH141" s="12">
        <v>1.95</v>
      </c>
      <c r="AI141" s="8">
        <f t="shared" si="179"/>
        <v>2.8525</v>
      </c>
      <c r="AJ141" s="9">
        <v>1.15</v>
      </c>
      <c r="AK141" s="19">
        <f t="shared" si="180"/>
        <v>77462.9545936344</v>
      </c>
      <c r="AS141" s="12" t="s">
        <v>15</v>
      </c>
      <c r="AT141" s="12" t="s">
        <v>16</v>
      </c>
      <c r="AU141" s="13" t="s">
        <v>17</v>
      </c>
      <c r="AV141" s="14" t="s">
        <v>5</v>
      </c>
      <c r="AW141" s="12" t="s">
        <v>18</v>
      </c>
      <c r="AX141" s="12" t="s">
        <v>19</v>
      </c>
      <c r="AY141" s="12" t="s">
        <v>20</v>
      </c>
      <c r="AZ141" s="7" t="s">
        <v>21</v>
      </c>
      <c r="BA141" s="12" t="s">
        <v>22</v>
      </c>
      <c r="BB141" s="12" t="s">
        <v>23</v>
      </c>
      <c r="BC141" s="8" t="s">
        <v>24</v>
      </c>
      <c r="BD141" s="9" t="s">
        <v>25</v>
      </c>
      <c r="BE141" s="16"/>
      <c r="BF141" s="15"/>
      <c r="BN141" s="12" t="s">
        <v>15</v>
      </c>
      <c r="BO141" s="12" t="s">
        <v>16</v>
      </c>
      <c r="BP141" s="13" t="s">
        <v>17</v>
      </c>
      <c r="BQ141" s="14" t="s">
        <v>5</v>
      </c>
      <c r="BR141" s="12" t="s">
        <v>18</v>
      </c>
      <c r="BS141" s="12" t="s">
        <v>19</v>
      </c>
      <c r="BT141" s="12" t="s">
        <v>20</v>
      </c>
      <c r="BU141" s="7" t="s">
        <v>21</v>
      </c>
      <c r="BV141" s="12" t="s">
        <v>22</v>
      </c>
      <c r="BW141" s="12" t="s">
        <v>23</v>
      </c>
      <c r="BX141" s="8" t="s">
        <v>24</v>
      </c>
      <c r="BY141" s="9" t="s">
        <v>25</v>
      </c>
      <c r="BZ141" s="16"/>
      <c r="CA141" s="15"/>
    </row>
    <row r="142" s="1" customFormat="1" customHeight="1" spans="5:80">
      <c r="E142" s="12">
        <v>2761</v>
      </c>
      <c r="F142" s="12">
        <v>0.65</v>
      </c>
      <c r="G142" s="13">
        <v>1.28</v>
      </c>
      <c r="H142" s="14">
        <f t="shared" si="173"/>
        <v>2297.152</v>
      </c>
      <c r="I142" s="12">
        <v>3</v>
      </c>
      <c r="J142" s="12">
        <v>670</v>
      </c>
      <c r="K142" s="12">
        <v>0.83</v>
      </c>
      <c r="L142" s="18">
        <f t="shared" si="174"/>
        <v>3.33561797752809</v>
      </c>
      <c r="M142" s="12">
        <v>0.95</v>
      </c>
      <c r="N142" s="12">
        <v>1.95</v>
      </c>
      <c r="O142" s="8">
        <f t="shared" si="175"/>
        <v>2.8525</v>
      </c>
      <c r="P142" s="9">
        <v>1.15</v>
      </c>
      <c r="Q142" s="19">
        <f t="shared" si="176"/>
        <v>75406.8478660126</v>
      </c>
      <c r="Y142" s="12">
        <v>2630</v>
      </c>
      <c r="Z142" s="12">
        <v>0.65</v>
      </c>
      <c r="AA142" s="13">
        <v>1.35</v>
      </c>
      <c r="AB142" s="14">
        <f t="shared" si="177"/>
        <v>2307.825</v>
      </c>
      <c r="AC142" s="12">
        <v>3</v>
      </c>
      <c r="AD142" s="12">
        <v>490</v>
      </c>
      <c r="AE142" s="12">
        <v>1.23</v>
      </c>
      <c r="AF142" s="18">
        <f t="shared" si="178"/>
        <v>3.41072289156626</v>
      </c>
      <c r="AG142" s="12">
        <v>0.95</v>
      </c>
      <c r="AH142" s="12">
        <v>1.95</v>
      </c>
      <c r="AI142" s="8">
        <f t="shared" si="179"/>
        <v>2.8525</v>
      </c>
      <c r="AJ142" s="9">
        <v>1.15</v>
      </c>
      <c r="AK142" s="19">
        <f t="shared" si="180"/>
        <v>77462.9545936344</v>
      </c>
      <c r="AS142" s="12">
        <v>2630</v>
      </c>
      <c r="AT142" s="12">
        <v>0.65</v>
      </c>
      <c r="AU142" s="13">
        <v>1.35</v>
      </c>
      <c r="AV142" s="14">
        <f t="shared" ref="AV142:AV150" si="181">AS142*AT142*AU142</f>
        <v>2307.825</v>
      </c>
      <c r="AW142" s="12">
        <v>3</v>
      </c>
      <c r="AX142" s="12">
        <v>490</v>
      </c>
      <c r="AY142" s="12">
        <v>1.23</v>
      </c>
      <c r="AZ142" s="18">
        <f t="shared" ref="AZ142:AZ150" si="182">1+6*AX142/(AX142+2000)+AY142</f>
        <v>3.41072289156626</v>
      </c>
      <c r="BA142" s="12">
        <v>0.95</v>
      </c>
      <c r="BB142" s="12">
        <v>1.95</v>
      </c>
      <c r="BC142" s="8">
        <f t="shared" ref="BC142:BC150" si="183">1+BA142*BB142</f>
        <v>2.8525</v>
      </c>
      <c r="BD142" s="9">
        <v>1.15</v>
      </c>
      <c r="BE142" s="20">
        <v>1.085</v>
      </c>
      <c r="BF142" s="19">
        <f t="shared" ref="BF142:BF150" si="184">AV142*AW142*BD142*BC142*AZ142*BE142</f>
        <v>84047.3057340933</v>
      </c>
      <c r="BN142" s="12">
        <v>2630</v>
      </c>
      <c r="BO142" s="12">
        <v>0.65</v>
      </c>
      <c r="BP142" s="13">
        <v>1.35</v>
      </c>
      <c r="BQ142" s="14">
        <f t="shared" ref="BQ142:BQ150" si="185">BN142*BO142*BP142</f>
        <v>2307.825</v>
      </c>
      <c r="BR142" s="12">
        <v>3</v>
      </c>
      <c r="BS142" s="12">
        <v>490</v>
      </c>
      <c r="BT142" s="12">
        <v>1.32</v>
      </c>
      <c r="BU142" s="18">
        <f t="shared" ref="BU142:BU150" si="186">1+6*BS142/(BS142+2000)+BT142</f>
        <v>3.50072289156626</v>
      </c>
      <c r="BV142" s="12">
        <v>0.95</v>
      </c>
      <c r="BW142" s="12">
        <v>2.75</v>
      </c>
      <c r="BX142" s="8">
        <f t="shared" ref="BX142:BX150" si="187">1+BV142*BW142</f>
        <v>3.6125</v>
      </c>
      <c r="BY142" s="9">
        <v>1.15</v>
      </c>
      <c r="BZ142" s="21">
        <v>1.2</v>
      </c>
      <c r="CA142" s="19">
        <f t="shared" ref="CA142:CA150" si="188">BQ142*BR142*BY142*BX142*BU142*BZ142</f>
        <v>120828.338888964</v>
      </c>
    </row>
    <row r="143" s="1" customFormat="1" customHeight="1" spans="5:80">
      <c r="E143" s="12">
        <v>2761</v>
      </c>
      <c r="F143" s="12">
        <v>0.65</v>
      </c>
      <c r="G143" s="13">
        <v>1.28</v>
      </c>
      <c r="H143" s="14">
        <f t="shared" si="173"/>
        <v>2297.152</v>
      </c>
      <c r="I143" s="12">
        <v>3</v>
      </c>
      <c r="J143" s="12">
        <v>670</v>
      </c>
      <c r="K143" s="12">
        <v>0.83</v>
      </c>
      <c r="L143" s="18">
        <f t="shared" si="174"/>
        <v>3.33561797752809</v>
      </c>
      <c r="M143" s="12">
        <v>0.95</v>
      </c>
      <c r="N143" s="12">
        <v>1.95</v>
      </c>
      <c r="O143" s="8">
        <f t="shared" si="175"/>
        <v>2.8525</v>
      </c>
      <c r="P143" s="9">
        <v>1.15</v>
      </c>
      <c r="Q143" s="19">
        <f t="shared" si="176"/>
        <v>75406.8478660126</v>
      </c>
      <c r="Y143" s="12">
        <v>2630</v>
      </c>
      <c r="Z143" s="12">
        <v>0.65</v>
      </c>
      <c r="AA143" s="13">
        <v>1.35</v>
      </c>
      <c r="AB143" s="14">
        <f t="shared" si="177"/>
        <v>2307.825</v>
      </c>
      <c r="AC143" s="12">
        <v>3</v>
      </c>
      <c r="AD143" s="12">
        <v>490</v>
      </c>
      <c r="AE143" s="12">
        <v>1.23</v>
      </c>
      <c r="AF143" s="18">
        <f t="shared" si="178"/>
        <v>3.41072289156626</v>
      </c>
      <c r="AG143" s="12">
        <v>0.95</v>
      </c>
      <c r="AH143" s="12">
        <v>1.95</v>
      </c>
      <c r="AI143" s="8">
        <f t="shared" si="179"/>
        <v>2.8525</v>
      </c>
      <c r="AJ143" s="9">
        <v>1.15</v>
      </c>
      <c r="AK143" s="19">
        <f t="shared" si="180"/>
        <v>77462.9545936344</v>
      </c>
      <c r="AS143" s="12">
        <v>2630</v>
      </c>
      <c r="AT143" s="12">
        <v>0.65</v>
      </c>
      <c r="AU143" s="13">
        <v>1.35</v>
      </c>
      <c r="AV143" s="14">
        <f t="shared" si="181"/>
        <v>2307.825</v>
      </c>
      <c r="AW143" s="12">
        <v>3</v>
      </c>
      <c r="AX143" s="12">
        <v>490</v>
      </c>
      <c r="AY143" s="12">
        <v>1.23</v>
      </c>
      <c r="AZ143" s="18">
        <f t="shared" si="182"/>
        <v>3.41072289156626</v>
      </c>
      <c r="BA143" s="12">
        <v>0.95</v>
      </c>
      <c r="BB143" s="12">
        <v>1.95</v>
      </c>
      <c r="BC143" s="8">
        <f t="shared" si="183"/>
        <v>2.8525</v>
      </c>
      <c r="BD143" s="9">
        <v>1.15</v>
      </c>
      <c r="BE143" s="20">
        <v>1.085</v>
      </c>
      <c r="BF143" s="19">
        <f t="shared" si="184"/>
        <v>84047.3057340933</v>
      </c>
      <c r="BN143" s="12">
        <v>2630</v>
      </c>
      <c r="BO143" s="12">
        <v>0.65</v>
      </c>
      <c r="BP143" s="13">
        <v>1.35</v>
      </c>
      <c r="BQ143" s="14">
        <f t="shared" si="185"/>
        <v>2307.825</v>
      </c>
      <c r="BR143" s="12">
        <v>3</v>
      </c>
      <c r="BS143" s="12">
        <v>490</v>
      </c>
      <c r="BT143" s="12">
        <v>1.32</v>
      </c>
      <c r="BU143" s="18">
        <f t="shared" si="186"/>
        <v>3.50072289156626</v>
      </c>
      <c r="BV143" s="12">
        <v>0.95</v>
      </c>
      <c r="BW143" s="12">
        <v>2.75</v>
      </c>
      <c r="BX143" s="8">
        <f t="shared" si="187"/>
        <v>3.6125</v>
      </c>
      <c r="BY143" s="9">
        <v>1.15</v>
      </c>
      <c r="BZ143" s="21">
        <v>1.2</v>
      </c>
      <c r="CA143" s="19">
        <f t="shared" si="188"/>
        <v>120828.338888964</v>
      </c>
    </row>
    <row r="144" s="1" customFormat="1" customHeight="1" spans="5:80">
      <c r="E144" s="12">
        <v>2761</v>
      </c>
      <c r="F144" s="12">
        <v>0.65</v>
      </c>
      <c r="G144" s="13">
        <v>1.28</v>
      </c>
      <c r="H144" s="14">
        <f t="shared" si="173"/>
        <v>2297.152</v>
      </c>
      <c r="I144" s="12">
        <v>3</v>
      </c>
      <c r="J144" s="12">
        <v>420</v>
      </c>
      <c r="K144" s="12">
        <v>0.83</v>
      </c>
      <c r="L144" s="18">
        <f t="shared" si="174"/>
        <v>2.87132231404959</v>
      </c>
      <c r="M144" s="12">
        <v>0.95</v>
      </c>
      <c r="N144" s="12">
        <v>1.95</v>
      </c>
      <c r="O144" s="8">
        <f t="shared" si="175"/>
        <v>2.8525</v>
      </c>
      <c r="P144" s="9">
        <v>1.15</v>
      </c>
      <c r="Q144" s="19">
        <f t="shared" si="176"/>
        <v>64910.7201029891</v>
      </c>
      <c r="Y144" s="12">
        <v>2630</v>
      </c>
      <c r="Z144" s="12">
        <v>0.65</v>
      </c>
      <c r="AA144" s="13">
        <v>1.35</v>
      </c>
      <c r="AB144" s="14">
        <f t="shared" si="177"/>
        <v>2307.825</v>
      </c>
      <c r="AC144" s="12">
        <v>3</v>
      </c>
      <c r="AD144" s="12">
        <v>240</v>
      </c>
      <c r="AE144" s="12">
        <v>1.23</v>
      </c>
      <c r="AF144" s="18">
        <f t="shared" si="178"/>
        <v>2.87285714285714</v>
      </c>
      <c r="AG144" s="12">
        <v>0.95</v>
      </c>
      <c r="AH144" s="12">
        <v>1.95</v>
      </c>
      <c r="AI144" s="8">
        <f t="shared" si="179"/>
        <v>2.8525</v>
      </c>
      <c r="AJ144" s="9">
        <v>1.15</v>
      </c>
      <c r="AK144" s="19">
        <f t="shared" si="180"/>
        <v>65247.1659194062</v>
      </c>
      <c r="AS144" s="12">
        <v>2630</v>
      </c>
      <c r="AT144" s="12">
        <v>0.65</v>
      </c>
      <c r="AU144" s="13">
        <v>1.35</v>
      </c>
      <c r="AV144" s="14">
        <f t="shared" si="181"/>
        <v>2307.825</v>
      </c>
      <c r="AW144" s="12">
        <v>3</v>
      </c>
      <c r="AX144" s="12">
        <v>490</v>
      </c>
      <c r="AY144" s="12">
        <v>1.23</v>
      </c>
      <c r="AZ144" s="18">
        <f t="shared" si="182"/>
        <v>3.41072289156626</v>
      </c>
      <c r="BA144" s="12">
        <v>0.95</v>
      </c>
      <c r="BB144" s="12">
        <v>1.95</v>
      </c>
      <c r="BC144" s="8">
        <f t="shared" si="183"/>
        <v>2.8525</v>
      </c>
      <c r="BD144" s="9">
        <v>1.15</v>
      </c>
      <c r="BE144" s="20">
        <v>1.085</v>
      </c>
      <c r="BF144" s="19">
        <f t="shared" si="184"/>
        <v>84047.3057340933</v>
      </c>
      <c r="BN144" s="12">
        <v>2630</v>
      </c>
      <c r="BO144" s="12">
        <v>0.65</v>
      </c>
      <c r="BP144" s="13">
        <v>1.35</v>
      </c>
      <c r="BQ144" s="14">
        <f t="shared" si="185"/>
        <v>2307.825</v>
      </c>
      <c r="BR144" s="12">
        <v>3</v>
      </c>
      <c r="BS144" s="12">
        <v>490</v>
      </c>
      <c r="BT144" s="12">
        <v>1.32</v>
      </c>
      <c r="BU144" s="18">
        <f t="shared" si="186"/>
        <v>3.50072289156626</v>
      </c>
      <c r="BV144" s="12">
        <v>0.95</v>
      </c>
      <c r="BW144" s="12">
        <v>2.75</v>
      </c>
      <c r="BX144" s="8">
        <f t="shared" si="187"/>
        <v>3.6125</v>
      </c>
      <c r="BY144" s="9">
        <v>1.15</v>
      </c>
      <c r="BZ144" s="21">
        <v>1.2</v>
      </c>
      <c r="CA144" s="19">
        <f t="shared" si="188"/>
        <v>120828.338888964</v>
      </c>
    </row>
    <row r="145" s="1" customFormat="1" customHeight="1" spans="5:79">
      <c r="E145" s="12">
        <v>2761</v>
      </c>
      <c r="F145" s="12">
        <v>0.65</v>
      </c>
      <c r="G145" s="13">
        <v>1.28</v>
      </c>
      <c r="H145" s="14">
        <f t="shared" si="173"/>
        <v>2297.152</v>
      </c>
      <c r="I145" s="12">
        <v>3</v>
      </c>
      <c r="J145" s="12">
        <v>420</v>
      </c>
      <c r="K145" s="12">
        <v>0.83</v>
      </c>
      <c r="L145" s="18">
        <f t="shared" si="174"/>
        <v>2.87132231404959</v>
      </c>
      <c r="M145" s="12">
        <v>0.95</v>
      </c>
      <c r="N145" s="12">
        <v>1.95</v>
      </c>
      <c r="O145" s="8">
        <f t="shared" si="175"/>
        <v>2.8525</v>
      </c>
      <c r="P145" s="9">
        <v>0.9</v>
      </c>
      <c r="Q145" s="19">
        <f t="shared" si="176"/>
        <v>50799.6939936436</v>
      </c>
      <c r="Y145" s="12">
        <v>2630</v>
      </c>
      <c r="Z145" s="12">
        <v>0.65</v>
      </c>
      <c r="AA145" s="13">
        <v>1.35</v>
      </c>
      <c r="AB145" s="14">
        <f t="shared" si="177"/>
        <v>2307.825</v>
      </c>
      <c r="AC145" s="12">
        <v>3</v>
      </c>
      <c r="AD145" s="12">
        <v>240</v>
      </c>
      <c r="AE145" s="12">
        <v>1.23</v>
      </c>
      <c r="AF145" s="18">
        <f t="shared" si="178"/>
        <v>2.87285714285714</v>
      </c>
      <c r="AG145" s="12">
        <v>0.95</v>
      </c>
      <c r="AH145" s="12">
        <v>1.95</v>
      </c>
      <c r="AI145" s="8">
        <f t="shared" si="179"/>
        <v>2.8525</v>
      </c>
      <c r="AJ145" s="9">
        <v>0.9</v>
      </c>
      <c r="AK145" s="19">
        <f t="shared" si="180"/>
        <v>51062.9994151875</v>
      </c>
      <c r="AS145" s="12">
        <v>2630</v>
      </c>
      <c r="AT145" s="12">
        <v>0.65</v>
      </c>
      <c r="AU145" s="13">
        <v>1.35</v>
      </c>
      <c r="AV145" s="14">
        <f t="shared" si="181"/>
        <v>2307.825</v>
      </c>
      <c r="AW145" s="12">
        <v>3</v>
      </c>
      <c r="AX145" s="12">
        <v>490</v>
      </c>
      <c r="AY145" s="12">
        <v>1.23</v>
      </c>
      <c r="AZ145" s="18">
        <f t="shared" si="182"/>
        <v>3.41072289156626</v>
      </c>
      <c r="BA145" s="12">
        <v>0.95</v>
      </c>
      <c r="BB145" s="12">
        <v>1.95</v>
      </c>
      <c r="BC145" s="8">
        <f t="shared" si="183"/>
        <v>2.8525</v>
      </c>
      <c r="BD145" s="9">
        <v>1.15</v>
      </c>
      <c r="BE145" s="20">
        <v>1.085</v>
      </c>
      <c r="BF145" s="19">
        <f t="shared" si="184"/>
        <v>84047.3057340933</v>
      </c>
      <c r="BN145" s="12">
        <v>2630</v>
      </c>
      <c r="BO145" s="12">
        <v>0.65</v>
      </c>
      <c r="BP145" s="13">
        <v>1.35</v>
      </c>
      <c r="BQ145" s="14">
        <f t="shared" si="185"/>
        <v>2307.825</v>
      </c>
      <c r="BR145" s="12">
        <v>3</v>
      </c>
      <c r="BS145" s="12">
        <v>490</v>
      </c>
      <c r="BT145" s="12">
        <v>1.32</v>
      </c>
      <c r="BU145" s="18">
        <f t="shared" si="186"/>
        <v>3.50072289156626</v>
      </c>
      <c r="BV145" s="12">
        <v>0.95</v>
      </c>
      <c r="BW145" s="12">
        <v>2.75</v>
      </c>
      <c r="BX145" s="8">
        <f t="shared" si="187"/>
        <v>3.6125</v>
      </c>
      <c r="BY145" s="9">
        <v>1.15</v>
      </c>
      <c r="BZ145" s="21">
        <v>1.2</v>
      </c>
      <c r="CA145" s="19">
        <f t="shared" si="188"/>
        <v>120828.338888964</v>
      </c>
    </row>
    <row r="146" s="1" customFormat="1" customHeight="1" spans="5:79">
      <c r="E146" s="12">
        <v>2761</v>
      </c>
      <c r="F146" s="12">
        <v>0.65</v>
      </c>
      <c r="G146" s="13">
        <v>1.28</v>
      </c>
      <c r="H146" s="14">
        <f t="shared" si="173"/>
        <v>2297.152</v>
      </c>
      <c r="I146" s="12">
        <v>3</v>
      </c>
      <c r="J146" s="12">
        <v>420</v>
      </c>
      <c r="K146" s="12">
        <v>0.83</v>
      </c>
      <c r="L146" s="18">
        <f t="shared" si="174"/>
        <v>2.87132231404959</v>
      </c>
      <c r="M146" s="12">
        <v>0.95</v>
      </c>
      <c r="N146" s="12">
        <v>1.95</v>
      </c>
      <c r="O146" s="8">
        <f t="shared" si="175"/>
        <v>2.8525</v>
      </c>
      <c r="P146" s="9">
        <v>0.9</v>
      </c>
      <c r="Q146" s="19">
        <f t="shared" si="176"/>
        <v>50799.6939936436</v>
      </c>
      <c r="Y146" s="12">
        <v>2630</v>
      </c>
      <c r="Z146" s="12">
        <v>0.65</v>
      </c>
      <c r="AA146" s="13">
        <v>1.35</v>
      </c>
      <c r="AB146" s="14">
        <f t="shared" si="177"/>
        <v>2307.825</v>
      </c>
      <c r="AC146" s="12">
        <v>3</v>
      </c>
      <c r="AD146" s="12">
        <v>240</v>
      </c>
      <c r="AE146" s="12">
        <v>1.23</v>
      </c>
      <c r="AF146" s="18">
        <f t="shared" si="178"/>
        <v>2.87285714285714</v>
      </c>
      <c r="AG146" s="12">
        <v>0.95</v>
      </c>
      <c r="AH146" s="12">
        <v>1.95</v>
      </c>
      <c r="AI146" s="8">
        <f t="shared" si="179"/>
        <v>2.8525</v>
      </c>
      <c r="AJ146" s="9">
        <v>0.9</v>
      </c>
      <c r="AK146" s="19">
        <f t="shared" si="180"/>
        <v>51062.9994151875</v>
      </c>
      <c r="AS146" s="12">
        <v>2630</v>
      </c>
      <c r="AT146" s="12">
        <v>0.65</v>
      </c>
      <c r="AU146" s="13">
        <v>1.35</v>
      </c>
      <c r="AV146" s="14">
        <f t="shared" si="181"/>
        <v>2307.825</v>
      </c>
      <c r="AW146" s="12">
        <v>3</v>
      </c>
      <c r="AX146" s="12">
        <v>240</v>
      </c>
      <c r="AY146" s="12">
        <v>1.23</v>
      </c>
      <c r="AZ146" s="18">
        <f t="shared" si="182"/>
        <v>2.87285714285714</v>
      </c>
      <c r="BA146" s="12">
        <v>0.95</v>
      </c>
      <c r="BB146" s="12">
        <v>1.95</v>
      </c>
      <c r="BC146" s="8">
        <f t="shared" si="183"/>
        <v>2.8525</v>
      </c>
      <c r="BD146" s="9">
        <v>1.15</v>
      </c>
      <c r="BE146" s="20">
        <v>1.085</v>
      </c>
      <c r="BF146" s="19">
        <f t="shared" si="184"/>
        <v>70793.1750225558</v>
      </c>
      <c r="BN146" s="12">
        <v>2630</v>
      </c>
      <c r="BO146" s="12">
        <v>0.65</v>
      </c>
      <c r="BP146" s="13">
        <v>1.35</v>
      </c>
      <c r="BQ146" s="14">
        <f t="shared" si="185"/>
        <v>2307.825</v>
      </c>
      <c r="BR146" s="12">
        <v>3</v>
      </c>
      <c r="BS146" s="12">
        <v>240</v>
      </c>
      <c r="BT146" s="12">
        <v>1.32</v>
      </c>
      <c r="BU146" s="18">
        <f t="shared" si="186"/>
        <v>2.96285714285714</v>
      </c>
      <c r="BV146" s="12">
        <v>0.95</v>
      </c>
      <c r="BW146" s="12">
        <v>2.75</v>
      </c>
      <c r="BX146" s="8">
        <f t="shared" si="187"/>
        <v>3.6125</v>
      </c>
      <c r="BY146" s="9">
        <v>1.15</v>
      </c>
      <c r="BZ146" s="21">
        <v>1.2</v>
      </c>
      <c r="CA146" s="19">
        <f t="shared" si="188"/>
        <v>102263.766092196</v>
      </c>
    </row>
    <row r="147" s="1" customFormat="1" customHeight="1" spans="5:79">
      <c r="E147" s="12">
        <v>2761</v>
      </c>
      <c r="F147" s="12">
        <v>0.65</v>
      </c>
      <c r="G147" s="13">
        <v>1.28</v>
      </c>
      <c r="H147" s="14">
        <f t="shared" si="173"/>
        <v>2297.152</v>
      </c>
      <c r="I147" s="12">
        <v>3</v>
      </c>
      <c r="J147" s="12">
        <v>420</v>
      </c>
      <c r="K147" s="12">
        <v>0.83</v>
      </c>
      <c r="L147" s="18">
        <f t="shared" si="174"/>
        <v>2.87132231404959</v>
      </c>
      <c r="M147" s="12">
        <v>0.95</v>
      </c>
      <c r="N147" s="12">
        <v>1.95</v>
      </c>
      <c r="O147" s="8">
        <f t="shared" si="175"/>
        <v>2.8525</v>
      </c>
      <c r="P147" s="9">
        <v>0.9</v>
      </c>
      <c r="Q147" s="19">
        <f t="shared" si="176"/>
        <v>50799.6939936436</v>
      </c>
      <c r="Y147" s="12">
        <v>2630</v>
      </c>
      <c r="Z147" s="12">
        <v>0.65</v>
      </c>
      <c r="AA147" s="13">
        <v>1.35</v>
      </c>
      <c r="AB147" s="14">
        <f t="shared" si="177"/>
        <v>2307.825</v>
      </c>
      <c r="AC147" s="12">
        <v>3</v>
      </c>
      <c r="AD147" s="12">
        <v>240</v>
      </c>
      <c r="AE147" s="12">
        <v>1.23</v>
      </c>
      <c r="AF147" s="18">
        <f t="shared" si="178"/>
        <v>2.87285714285714</v>
      </c>
      <c r="AG147" s="12">
        <v>0.95</v>
      </c>
      <c r="AH147" s="12">
        <v>1.95</v>
      </c>
      <c r="AI147" s="8">
        <f t="shared" si="179"/>
        <v>2.8525</v>
      </c>
      <c r="AJ147" s="9">
        <v>0.9</v>
      </c>
      <c r="AK147" s="19">
        <f t="shared" si="180"/>
        <v>51062.9994151875</v>
      </c>
      <c r="AS147" s="12">
        <v>2630</v>
      </c>
      <c r="AT147" s="12">
        <v>0.65</v>
      </c>
      <c r="AU147" s="13">
        <v>1.35</v>
      </c>
      <c r="AV147" s="14">
        <f t="shared" si="181"/>
        <v>2307.825</v>
      </c>
      <c r="AW147" s="12">
        <v>3</v>
      </c>
      <c r="AX147" s="12">
        <v>240</v>
      </c>
      <c r="AY147" s="12">
        <v>1.23</v>
      </c>
      <c r="AZ147" s="18">
        <f t="shared" si="182"/>
        <v>2.87285714285714</v>
      </c>
      <c r="BA147" s="12">
        <v>0.95</v>
      </c>
      <c r="BB147" s="12">
        <v>1.95</v>
      </c>
      <c r="BC147" s="8">
        <f t="shared" si="183"/>
        <v>2.8525</v>
      </c>
      <c r="BD147" s="9">
        <v>0.9</v>
      </c>
      <c r="BE147" s="20">
        <v>1.085</v>
      </c>
      <c r="BF147" s="19">
        <f t="shared" si="184"/>
        <v>55403.3543654784</v>
      </c>
      <c r="BN147" s="12">
        <v>2630</v>
      </c>
      <c r="BO147" s="12">
        <v>0.65</v>
      </c>
      <c r="BP147" s="13">
        <v>1.35</v>
      </c>
      <c r="BQ147" s="14">
        <f t="shared" si="185"/>
        <v>2307.825</v>
      </c>
      <c r="BR147" s="12">
        <v>3</v>
      </c>
      <c r="BS147" s="12">
        <v>240</v>
      </c>
      <c r="BT147" s="12">
        <v>1.32</v>
      </c>
      <c r="BU147" s="18">
        <f t="shared" si="186"/>
        <v>2.96285714285714</v>
      </c>
      <c r="BV147" s="12">
        <v>0.95</v>
      </c>
      <c r="BW147" s="12">
        <v>2.75</v>
      </c>
      <c r="BX147" s="8">
        <f t="shared" si="187"/>
        <v>3.6125</v>
      </c>
      <c r="BY147" s="9">
        <v>0.9</v>
      </c>
      <c r="BZ147" s="21">
        <v>1.2</v>
      </c>
      <c r="CA147" s="19">
        <f t="shared" si="188"/>
        <v>80032.5125938929</v>
      </c>
    </row>
    <row r="148" s="1" customFormat="1" customHeight="1" spans="5:79">
      <c r="E148" s="12">
        <v>2761</v>
      </c>
      <c r="F148" s="12">
        <v>0.65</v>
      </c>
      <c r="G148" s="13">
        <v>1.28</v>
      </c>
      <c r="H148" s="14">
        <f t="shared" si="173"/>
        <v>2297.152</v>
      </c>
      <c r="I148" s="12">
        <v>3</v>
      </c>
      <c r="J148" s="12">
        <v>420</v>
      </c>
      <c r="K148" s="12">
        <v>0.83</v>
      </c>
      <c r="L148" s="18">
        <f t="shared" si="174"/>
        <v>2.87132231404959</v>
      </c>
      <c r="M148" s="12">
        <v>0.95</v>
      </c>
      <c r="N148" s="12">
        <v>1.95</v>
      </c>
      <c r="O148" s="8">
        <f t="shared" si="175"/>
        <v>2.8525</v>
      </c>
      <c r="P148" s="9">
        <v>0.9</v>
      </c>
      <c r="Q148" s="19">
        <f t="shared" si="176"/>
        <v>50799.6939936436</v>
      </c>
      <c r="Y148" s="12">
        <v>2630</v>
      </c>
      <c r="Z148" s="12">
        <v>0.65</v>
      </c>
      <c r="AA148" s="13">
        <v>1.35</v>
      </c>
      <c r="AB148" s="14">
        <f t="shared" si="177"/>
        <v>2307.825</v>
      </c>
      <c r="AC148" s="12">
        <v>3</v>
      </c>
      <c r="AD148" s="12">
        <v>240</v>
      </c>
      <c r="AE148" s="12">
        <v>1.23</v>
      </c>
      <c r="AF148" s="18">
        <f t="shared" si="178"/>
        <v>2.87285714285714</v>
      </c>
      <c r="AG148" s="12">
        <v>0.95</v>
      </c>
      <c r="AH148" s="12">
        <v>1.95</v>
      </c>
      <c r="AI148" s="8">
        <f t="shared" si="179"/>
        <v>2.8525</v>
      </c>
      <c r="AJ148" s="9">
        <v>0.9</v>
      </c>
      <c r="AK148" s="19">
        <f t="shared" si="180"/>
        <v>51062.9994151875</v>
      </c>
      <c r="AS148" s="12">
        <v>2630</v>
      </c>
      <c r="AT148" s="12">
        <v>0.65</v>
      </c>
      <c r="AU148" s="13">
        <v>1.35</v>
      </c>
      <c r="AV148" s="14">
        <f t="shared" si="181"/>
        <v>2307.825</v>
      </c>
      <c r="AW148" s="12">
        <v>3</v>
      </c>
      <c r="AX148" s="12">
        <v>240</v>
      </c>
      <c r="AY148" s="12">
        <v>1.23</v>
      </c>
      <c r="AZ148" s="18">
        <f t="shared" si="182"/>
        <v>2.87285714285714</v>
      </c>
      <c r="BA148" s="12">
        <v>0.95</v>
      </c>
      <c r="BB148" s="12">
        <v>1.95</v>
      </c>
      <c r="BC148" s="8">
        <f t="shared" si="183"/>
        <v>2.8525</v>
      </c>
      <c r="BD148" s="9">
        <v>0.9</v>
      </c>
      <c r="BE148" s="20">
        <v>1.085</v>
      </c>
      <c r="BF148" s="19">
        <f t="shared" si="184"/>
        <v>55403.3543654784</v>
      </c>
      <c r="BN148" s="12">
        <v>2630</v>
      </c>
      <c r="BO148" s="12">
        <v>0.65</v>
      </c>
      <c r="BP148" s="13">
        <v>1.35</v>
      </c>
      <c r="BQ148" s="14">
        <f t="shared" si="185"/>
        <v>2307.825</v>
      </c>
      <c r="BR148" s="12">
        <v>3</v>
      </c>
      <c r="BS148" s="12">
        <v>240</v>
      </c>
      <c r="BT148" s="12">
        <v>1.32</v>
      </c>
      <c r="BU148" s="18">
        <f t="shared" si="186"/>
        <v>2.96285714285714</v>
      </c>
      <c r="BV148" s="12">
        <v>0.95</v>
      </c>
      <c r="BW148" s="12">
        <v>2.75</v>
      </c>
      <c r="BX148" s="8">
        <f t="shared" si="187"/>
        <v>3.6125</v>
      </c>
      <c r="BY148" s="9">
        <v>0.9</v>
      </c>
      <c r="BZ148" s="21">
        <v>1.2</v>
      </c>
      <c r="CA148" s="19">
        <f t="shared" si="188"/>
        <v>80032.5125938929</v>
      </c>
    </row>
    <row r="149" s="1" customFormat="1" customHeight="1" spans="5:79">
      <c r="E149" s="24" t="s">
        <v>66</v>
      </c>
      <c r="F149" s="25"/>
      <c r="G149" s="25"/>
      <c r="H149" s="25"/>
      <c r="I149" s="25"/>
      <c r="J149" s="25"/>
      <c r="K149" s="25"/>
      <c r="L149" s="26">
        <f>SUM(Q140:Q148)</f>
        <v>569736.887541614</v>
      </c>
      <c r="M149" s="26"/>
      <c r="N149" s="26"/>
      <c r="O149" s="26"/>
      <c r="P149" s="26"/>
      <c r="Q149" s="26"/>
      <c r="Y149" s="24" t="s">
        <v>67</v>
      </c>
      <c r="Z149" s="25"/>
      <c r="AA149" s="25"/>
      <c r="AB149" s="25"/>
      <c r="AC149" s="25"/>
      <c r="AD149" s="25"/>
      <c r="AE149" s="25"/>
      <c r="AF149" s="26">
        <f>SUM(AK140:AK148)</f>
        <v>579350.981954694</v>
      </c>
      <c r="AG149" s="26"/>
      <c r="AH149" s="26"/>
      <c r="AI149" s="26"/>
      <c r="AJ149" s="26"/>
      <c r="AK149" s="26"/>
      <c r="AS149" s="12">
        <v>2630</v>
      </c>
      <c r="AT149" s="12">
        <v>0.65</v>
      </c>
      <c r="AU149" s="13">
        <v>1.35</v>
      </c>
      <c r="AV149" s="14">
        <f t="shared" si="181"/>
        <v>2307.825</v>
      </c>
      <c r="AW149" s="12">
        <v>3</v>
      </c>
      <c r="AX149" s="12">
        <v>240</v>
      </c>
      <c r="AY149" s="12">
        <v>1.23</v>
      </c>
      <c r="AZ149" s="18">
        <f t="shared" si="182"/>
        <v>2.87285714285714</v>
      </c>
      <c r="BA149" s="12">
        <v>0.95</v>
      </c>
      <c r="BB149" s="12">
        <v>1.95</v>
      </c>
      <c r="BC149" s="8">
        <f t="shared" si="183"/>
        <v>2.8525</v>
      </c>
      <c r="BD149" s="9">
        <v>0.9</v>
      </c>
      <c r="BE149" s="20">
        <v>1.085</v>
      </c>
      <c r="BF149" s="19">
        <f t="shared" si="184"/>
        <v>55403.3543654784</v>
      </c>
      <c r="BN149" s="12">
        <v>2630</v>
      </c>
      <c r="BO149" s="12">
        <v>0.65</v>
      </c>
      <c r="BP149" s="13">
        <v>1.35</v>
      </c>
      <c r="BQ149" s="14">
        <f t="shared" si="185"/>
        <v>2307.825</v>
      </c>
      <c r="BR149" s="12">
        <v>3</v>
      </c>
      <c r="BS149" s="12">
        <v>240</v>
      </c>
      <c r="BT149" s="12">
        <v>1.32</v>
      </c>
      <c r="BU149" s="18">
        <f t="shared" si="186"/>
        <v>2.96285714285714</v>
      </c>
      <c r="BV149" s="12">
        <v>0.95</v>
      </c>
      <c r="BW149" s="12">
        <v>2.75</v>
      </c>
      <c r="BX149" s="8">
        <f t="shared" si="187"/>
        <v>3.6125</v>
      </c>
      <c r="BY149" s="9">
        <v>0.9</v>
      </c>
      <c r="BZ149" s="21">
        <v>1.2</v>
      </c>
      <c r="CA149" s="19">
        <f t="shared" si="188"/>
        <v>80032.5125938929</v>
      </c>
    </row>
    <row r="150" s="1" customFormat="1" customHeight="1" spans="5:79">
      <c r="E150" s="25"/>
      <c r="F150" s="25"/>
      <c r="G150" s="25"/>
      <c r="H150" s="25"/>
      <c r="I150" s="25"/>
      <c r="J150" s="25"/>
      <c r="K150" s="25"/>
      <c r="L150" s="26"/>
      <c r="M150" s="26"/>
      <c r="N150" s="26"/>
      <c r="O150" s="26"/>
      <c r="P150" s="26"/>
      <c r="Q150" s="26"/>
      <c r="Y150" s="25"/>
      <c r="Z150" s="25"/>
      <c r="AA150" s="25"/>
      <c r="AB150" s="25"/>
      <c r="AC150" s="25"/>
      <c r="AD150" s="25"/>
      <c r="AE150" s="25"/>
      <c r="AF150" s="26"/>
      <c r="AG150" s="26"/>
      <c r="AH150" s="26"/>
      <c r="AI150" s="26"/>
      <c r="AJ150" s="26"/>
      <c r="AK150" s="26"/>
      <c r="AS150" s="12">
        <v>2630</v>
      </c>
      <c r="AT150" s="12">
        <v>0.65</v>
      </c>
      <c r="AU150" s="13">
        <v>1.35</v>
      </c>
      <c r="AV150" s="14">
        <f t="shared" si="181"/>
        <v>2307.825</v>
      </c>
      <c r="AW150" s="12">
        <v>3</v>
      </c>
      <c r="AX150" s="12">
        <v>240</v>
      </c>
      <c r="AY150" s="12">
        <v>1.23</v>
      </c>
      <c r="AZ150" s="18">
        <f t="shared" si="182"/>
        <v>2.87285714285714</v>
      </c>
      <c r="BA150" s="12">
        <v>0.95</v>
      </c>
      <c r="BB150" s="12">
        <v>1.95</v>
      </c>
      <c r="BC150" s="8">
        <f t="shared" si="183"/>
        <v>2.8525</v>
      </c>
      <c r="BD150" s="9">
        <v>0.9</v>
      </c>
      <c r="BE150" s="20">
        <v>1.085</v>
      </c>
      <c r="BF150" s="19">
        <f t="shared" si="184"/>
        <v>55403.3543654784</v>
      </c>
      <c r="BN150" s="12">
        <v>2630</v>
      </c>
      <c r="BO150" s="12">
        <v>0.65</v>
      </c>
      <c r="BP150" s="13">
        <v>1.35</v>
      </c>
      <c r="BQ150" s="14">
        <f t="shared" si="185"/>
        <v>2307.825</v>
      </c>
      <c r="BR150" s="12">
        <v>3</v>
      </c>
      <c r="BS150" s="12">
        <v>240</v>
      </c>
      <c r="BT150" s="12">
        <v>1.32</v>
      </c>
      <c r="BU150" s="18">
        <f t="shared" si="186"/>
        <v>2.96285714285714</v>
      </c>
      <c r="BV150" s="12">
        <v>0.95</v>
      </c>
      <c r="BW150" s="12">
        <v>2.75</v>
      </c>
      <c r="BX150" s="8">
        <f t="shared" si="187"/>
        <v>3.6125</v>
      </c>
      <c r="BY150" s="9">
        <v>0.9</v>
      </c>
      <c r="BZ150" s="21">
        <v>1.2</v>
      </c>
      <c r="CA150" s="19">
        <f t="shared" si="188"/>
        <v>80032.5125938929</v>
      </c>
    </row>
    <row r="151" s="1" customFormat="1" customHeight="1" spans="5:79">
      <c r="E151" s="38" t="s">
        <v>27</v>
      </c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Y151" s="3" t="s">
        <v>52</v>
      </c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S151" s="24" t="s">
        <v>67</v>
      </c>
      <c r="AT151" s="25"/>
      <c r="AU151" s="25"/>
      <c r="AV151" s="25"/>
      <c r="AW151" s="25"/>
      <c r="AX151" s="25"/>
      <c r="AY151" s="25"/>
      <c r="AZ151" s="26">
        <f>SUM(BF142:BF150)</f>
        <v>628595.815420843</v>
      </c>
      <c r="BA151" s="26"/>
      <c r="BB151" s="26"/>
      <c r="BC151" s="26"/>
      <c r="BD151" s="26"/>
      <c r="BE151" s="26"/>
      <c r="BF151" s="26"/>
      <c r="BN151" s="24"/>
      <c r="BO151" s="25"/>
      <c r="BP151" s="25"/>
      <c r="BQ151" s="25"/>
      <c r="BR151" s="25"/>
      <c r="BS151" s="25"/>
      <c r="BT151" s="25"/>
      <c r="BU151" s="26">
        <f>SUM(CA142:CA150)</f>
        <v>905707.172023623</v>
      </c>
      <c r="BV151" s="26"/>
      <c r="BW151" s="26"/>
      <c r="BX151" s="26"/>
      <c r="BY151" s="26"/>
      <c r="BZ151" s="26"/>
      <c r="CA151" s="26"/>
    </row>
    <row r="152" s="1" customFormat="1" customHeight="1" spans="5:79">
      <c r="E152" s="14" t="s">
        <v>5</v>
      </c>
      <c r="F152" s="14"/>
      <c r="G152" s="14"/>
      <c r="H152" s="14"/>
      <c r="I152" s="14"/>
      <c r="J152" s="8" t="s">
        <v>53</v>
      </c>
      <c r="K152" s="8"/>
      <c r="L152" s="8"/>
      <c r="M152" s="8"/>
      <c r="N152" s="9" t="s">
        <v>37</v>
      </c>
      <c r="O152" s="9"/>
      <c r="P152" s="42" t="s">
        <v>9</v>
      </c>
      <c r="Y152" s="4" t="s">
        <v>5</v>
      </c>
      <c r="Z152" s="5"/>
      <c r="AA152" s="5"/>
      <c r="AB152" s="6"/>
      <c r="AC152" s="7" t="s">
        <v>6</v>
      </c>
      <c r="AD152" s="7"/>
      <c r="AE152" s="7"/>
      <c r="AF152" s="7"/>
      <c r="AG152" s="8" t="s">
        <v>7</v>
      </c>
      <c r="AH152" s="8"/>
      <c r="AI152" s="8"/>
      <c r="AJ152" s="9" t="s">
        <v>8</v>
      </c>
      <c r="AK152" s="10" t="s">
        <v>9</v>
      </c>
      <c r="AS152" s="25"/>
      <c r="AT152" s="25"/>
      <c r="AU152" s="25"/>
      <c r="AV152" s="25"/>
      <c r="AW152" s="25"/>
      <c r="AX152" s="25"/>
      <c r="AY152" s="25"/>
      <c r="AZ152" s="26"/>
      <c r="BA152" s="26"/>
      <c r="BB152" s="26"/>
      <c r="BC152" s="26"/>
      <c r="BD152" s="26"/>
      <c r="BE152" s="26"/>
      <c r="BF152" s="26"/>
      <c r="BN152" s="25"/>
      <c r="BO152" s="25"/>
      <c r="BP152" s="25"/>
      <c r="BQ152" s="25"/>
      <c r="BR152" s="25"/>
      <c r="BS152" s="25"/>
      <c r="BT152" s="25"/>
      <c r="BU152" s="26"/>
      <c r="BV152" s="26"/>
      <c r="BW152" s="26"/>
      <c r="BX152" s="26"/>
      <c r="BY152" s="26"/>
      <c r="BZ152" s="26"/>
      <c r="CA152" s="26"/>
    </row>
    <row r="153" s="1" customFormat="1" customHeight="1" spans="5:79">
      <c r="E153" s="14" t="s">
        <v>54</v>
      </c>
      <c r="F153" s="14" t="s">
        <v>55</v>
      </c>
      <c r="G153" s="14" t="s">
        <v>56</v>
      </c>
      <c r="H153" s="14" t="s">
        <v>57</v>
      </c>
      <c r="I153" s="14" t="s">
        <v>5</v>
      </c>
      <c r="J153" s="8" t="s">
        <v>58</v>
      </c>
      <c r="K153" s="8" t="s">
        <v>23</v>
      </c>
      <c r="L153" s="8" t="s">
        <v>22</v>
      </c>
      <c r="M153" s="43" t="s">
        <v>24</v>
      </c>
      <c r="N153" s="9" t="s">
        <v>59</v>
      </c>
      <c r="O153" s="9" t="s">
        <v>60</v>
      </c>
      <c r="P153" s="42"/>
      <c r="Y153" s="12" t="s">
        <v>61</v>
      </c>
      <c r="Z153" s="12" t="s">
        <v>16</v>
      </c>
      <c r="AA153" s="13" t="s">
        <v>17</v>
      </c>
      <c r="AB153" s="14" t="s">
        <v>5</v>
      </c>
      <c r="AC153" s="12" t="s">
        <v>18</v>
      </c>
      <c r="AD153" s="12" t="s">
        <v>19</v>
      </c>
      <c r="AE153" s="12" t="s">
        <v>20</v>
      </c>
      <c r="AF153" s="7" t="s">
        <v>21</v>
      </c>
      <c r="AG153" s="12" t="s">
        <v>22</v>
      </c>
      <c r="AH153" s="12" t="s">
        <v>23</v>
      </c>
      <c r="AI153" s="8" t="s">
        <v>24</v>
      </c>
      <c r="AJ153" s="9" t="s">
        <v>25</v>
      </c>
      <c r="AK153" s="15"/>
      <c r="AS153" s="3" t="s">
        <v>52</v>
      </c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N153" s="3" t="s">
        <v>52</v>
      </c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</row>
    <row r="154" s="1" customFormat="1" customHeight="1" spans="5:79">
      <c r="E154" s="12">
        <v>2704</v>
      </c>
      <c r="F154" s="13">
        <v>1.05</v>
      </c>
      <c r="G154" s="12">
        <v>1</v>
      </c>
      <c r="H154" s="12">
        <v>0</v>
      </c>
      <c r="I154" s="14">
        <f t="shared" ref="I154:I168" si="189">E154*F154*G154+H154</f>
        <v>2839.2</v>
      </c>
      <c r="J154" s="12">
        <v>1</v>
      </c>
      <c r="K154" s="12">
        <v>2.38</v>
      </c>
      <c r="L154" s="12">
        <v>1</v>
      </c>
      <c r="M154" s="43">
        <f t="shared" ref="M154:M168" si="190">K154*L154+1</f>
        <v>3.38</v>
      </c>
      <c r="N154" s="12">
        <v>1.15</v>
      </c>
      <c r="O154" s="9">
        <v>0.5</v>
      </c>
      <c r="P154" s="44">
        <f t="shared" ref="P154:P168" si="191">I154*J154*M154*N154*O154</f>
        <v>5517.9852</v>
      </c>
      <c r="Y154" s="12">
        <v>34993</v>
      </c>
      <c r="Z154" s="12">
        <v>0.0847</v>
      </c>
      <c r="AA154" s="13">
        <v>1.35</v>
      </c>
      <c r="AB154" s="14">
        <f t="shared" ref="AB154:AB156" si="192">Y154*Z154*AA154</f>
        <v>4001.274585</v>
      </c>
      <c r="AC154" s="12">
        <v>3</v>
      </c>
      <c r="AD154" s="12">
        <v>450</v>
      </c>
      <c r="AE154" s="12">
        <v>1.83</v>
      </c>
      <c r="AF154" s="18">
        <f t="shared" ref="AF154:AF156" si="193">1+6*AD154/(AD154+2000)+AE154</f>
        <v>3.93204081632653</v>
      </c>
      <c r="AG154" s="12">
        <v>0.98</v>
      </c>
      <c r="AH154" s="12">
        <v>2.58</v>
      </c>
      <c r="AI154" s="8">
        <f t="shared" ref="AI154:AI156" si="194">1+AG154*AH154</f>
        <v>3.5284</v>
      </c>
      <c r="AJ154" s="9">
        <v>1.15</v>
      </c>
      <c r="AK154" s="19">
        <f t="shared" ref="AK154:AK156" si="195">AB154*AC154*AJ154*AI154*AF154</f>
        <v>191519.6244356</v>
      </c>
      <c r="AS154" s="4" t="s">
        <v>5</v>
      </c>
      <c r="AT154" s="5"/>
      <c r="AU154" s="5"/>
      <c r="AV154" s="6"/>
      <c r="AW154" s="7" t="s">
        <v>6</v>
      </c>
      <c r="AX154" s="7"/>
      <c r="AY154" s="7"/>
      <c r="AZ154" s="7"/>
      <c r="BA154" s="8" t="s">
        <v>7</v>
      </c>
      <c r="BB154" s="8"/>
      <c r="BC154" s="8"/>
      <c r="BD154" s="9" t="s">
        <v>8</v>
      </c>
      <c r="BE154" s="11" t="s">
        <v>10</v>
      </c>
      <c r="BF154" s="10" t="s">
        <v>9</v>
      </c>
      <c r="BN154" s="4" t="s">
        <v>5</v>
      </c>
      <c r="BO154" s="5"/>
      <c r="BP154" s="5"/>
      <c r="BQ154" s="6"/>
      <c r="BR154" s="7" t="s">
        <v>6</v>
      </c>
      <c r="BS154" s="7"/>
      <c r="BT154" s="7"/>
      <c r="BU154" s="7"/>
      <c r="BV154" s="8" t="s">
        <v>7</v>
      </c>
      <c r="BW154" s="8"/>
      <c r="BX154" s="8"/>
      <c r="BY154" s="9" t="s">
        <v>8</v>
      </c>
      <c r="BZ154" s="11" t="s">
        <v>10</v>
      </c>
      <c r="CA154" s="10" t="s">
        <v>9</v>
      </c>
    </row>
    <row r="155" s="1" customFormat="1" customHeight="1" spans="5:79">
      <c r="E155" s="12">
        <v>2704</v>
      </c>
      <c r="F155" s="13">
        <v>1.06</v>
      </c>
      <c r="G155" s="12">
        <v>1</v>
      </c>
      <c r="H155" s="12">
        <v>0</v>
      </c>
      <c r="I155" s="14">
        <f t="shared" si="189"/>
        <v>2866.24</v>
      </c>
      <c r="J155" s="12">
        <v>1</v>
      </c>
      <c r="K155" s="12">
        <v>2.38</v>
      </c>
      <c r="L155" s="12">
        <v>1</v>
      </c>
      <c r="M155" s="43">
        <f t="shared" si="190"/>
        <v>3.38</v>
      </c>
      <c r="N155" s="12">
        <v>1.15</v>
      </c>
      <c r="O155" s="9">
        <v>0.5</v>
      </c>
      <c r="P155" s="44">
        <f t="shared" si="191"/>
        <v>5570.53744</v>
      </c>
      <c r="Y155" s="12">
        <v>34993</v>
      </c>
      <c r="Z155" s="12">
        <v>0.0847</v>
      </c>
      <c r="AA155" s="13">
        <v>1.35</v>
      </c>
      <c r="AB155" s="14">
        <f t="shared" si="192"/>
        <v>4001.274585</v>
      </c>
      <c r="AC155" s="12">
        <v>3</v>
      </c>
      <c r="AD155" s="12">
        <v>450</v>
      </c>
      <c r="AE155" s="12">
        <v>1.83</v>
      </c>
      <c r="AF155" s="18">
        <f t="shared" si="193"/>
        <v>3.93204081632653</v>
      </c>
      <c r="AG155" s="12">
        <v>0.98</v>
      </c>
      <c r="AH155" s="12">
        <v>2.58</v>
      </c>
      <c r="AI155" s="8">
        <f t="shared" si="194"/>
        <v>3.5284</v>
      </c>
      <c r="AJ155" s="9">
        <v>1.15</v>
      </c>
      <c r="AK155" s="19">
        <f t="shared" si="195"/>
        <v>191519.6244356</v>
      </c>
      <c r="AS155" s="12" t="s">
        <v>61</v>
      </c>
      <c r="AT155" s="12" t="s">
        <v>16</v>
      </c>
      <c r="AU155" s="13" t="s">
        <v>17</v>
      </c>
      <c r="AV155" s="14" t="s">
        <v>5</v>
      </c>
      <c r="AW155" s="12" t="s">
        <v>18</v>
      </c>
      <c r="AX155" s="12" t="s">
        <v>19</v>
      </c>
      <c r="AY155" s="12" t="s">
        <v>20</v>
      </c>
      <c r="AZ155" s="7" t="s">
        <v>21</v>
      </c>
      <c r="BA155" s="12" t="s">
        <v>22</v>
      </c>
      <c r="BB155" s="12" t="s">
        <v>23</v>
      </c>
      <c r="BC155" s="8" t="s">
        <v>24</v>
      </c>
      <c r="BD155" s="9" t="s">
        <v>25</v>
      </c>
      <c r="BE155" s="16"/>
      <c r="BF155" s="15"/>
      <c r="BN155" s="12" t="s">
        <v>61</v>
      </c>
      <c r="BO155" s="12" t="s">
        <v>16</v>
      </c>
      <c r="BP155" s="13" t="s">
        <v>17</v>
      </c>
      <c r="BQ155" s="14" t="s">
        <v>5</v>
      </c>
      <c r="BR155" s="12" t="s">
        <v>18</v>
      </c>
      <c r="BS155" s="12" t="s">
        <v>19</v>
      </c>
      <c r="BT155" s="12" t="s">
        <v>20</v>
      </c>
      <c r="BU155" s="7" t="s">
        <v>21</v>
      </c>
      <c r="BV155" s="12" t="s">
        <v>22</v>
      </c>
      <c r="BW155" s="12" t="s">
        <v>23</v>
      </c>
      <c r="BX155" s="8" t="s">
        <v>24</v>
      </c>
      <c r="BY155" s="9" t="s">
        <v>25</v>
      </c>
      <c r="BZ155" s="16"/>
      <c r="CA155" s="15"/>
    </row>
    <row r="156" s="1" customFormat="1" customHeight="1" spans="5:79">
      <c r="E156" s="12">
        <v>2704</v>
      </c>
      <c r="F156" s="13">
        <v>1.31</v>
      </c>
      <c r="G156" s="12">
        <v>1</v>
      </c>
      <c r="H156" s="12">
        <v>0</v>
      </c>
      <c r="I156" s="14">
        <f t="shared" si="189"/>
        <v>3542.24</v>
      </c>
      <c r="J156" s="12">
        <v>1</v>
      </c>
      <c r="K156" s="12">
        <v>2.38</v>
      </c>
      <c r="L156" s="12">
        <v>1</v>
      </c>
      <c r="M156" s="43">
        <f t="shared" si="190"/>
        <v>3.38</v>
      </c>
      <c r="N156" s="12">
        <v>1.15</v>
      </c>
      <c r="O156" s="9">
        <v>0.5</v>
      </c>
      <c r="P156" s="44">
        <f t="shared" si="191"/>
        <v>6884.34344</v>
      </c>
      <c r="Y156" s="12">
        <v>34993</v>
      </c>
      <c r="Z156" s="12">
        <v>0.0847</v>
      </c>
      <c r="AA156" s="13">
        <v>1.35</v>
      </c>
      <c r="AB156" s="14">
        <f t="shared" si="192"/>
        <v>4001.274585</v>
      </c>
      <c r="AC156" s="12">
        <v>3</v>
      </c>
      <c r="AD156" s="12">
        <v>200</v>
      </c>
      <c r="AE156" s="12">
        <v>1.83</v>
      </c>
      <c r="AF156" s="18">
        <f t="shared" si="193"/>
        <v>3.37545454545455</v>
      </c>
      <c r="AG156" s="12">
        <v>0.98</v>
      </c>
      <c r="AH156" s="12">
        <v>2.58</v>
      </c>
      <c r="AI156" s="8">
        <f t="shared" si="194"/>
        <v>3.5284</v>
      </c>
      <c r="AJ156" s="9">
        <v>0.9</v>
      </c>
      <c r="AK156" s="19">
        <f t="shared" si="195"/>
        <v>128668.48790728</v>
      </c>
      <c r="AS156" s="12">
        <v>40871</v>
      </c>
      <c r="AT156" s="12">
        <v>0.0847</v>
      </c>
      <c r="AU156" s="13">
        <v>1.35</v>
      </c>
      <c r="AV156" s="14">
        <f t="shared" ref="AV156:AV160" si="196">AS156*AT156*AU156</f>
        <v>4673.394495</v>
      </c>
      <c r="AW156" s="12">
        <v>3</v>
      </c>
      <c r="AX156" s="12">
        <v>450</v>
      </c>
      <c r="AY156" s="12">
        <v>1.83</v>
      </c>
      <c r="AZ156" s="18">
        <f t="shared" ref="AZ156:AZ160" si="197">1+6*AX156/(AX156+2000)+AY156</f>
        <v>3.93204081632653</v>
      </c>
      <c r="BA156" s="12">
        <v>0.98</v>
      </c>
      <c r="BB156" s="12">
        <v>2.58</v>
      </c>
      <c r="BC156" s="8">
        <f t="shared" ref="BC156:BC160" si="198">1+BA156*BB156</f>
        <v>3.5284</v>
      </c>
      <c r="BD156" s="9">
        <v>1.15</v>
      </c>
      <c r="BE156" s="20">
        <v>1.085</v>
      </c>
      <c r="BF156" s="19">
        <f t="shared" ref="BF156:BF160" si="199">AV156*AW156*BD156*BC156*AZ156*BE156</f>
        <v>242704.09649883</v>
      </c>
      <c r="BN156" s="12">
        <v>40871</v>
      </c>
      <c r="BO156" s="12">
        <v>0.225</v>
      </c>
      <c r="BP156" s="13">
        <v>1.35</v>
      </c>
      <c r="BQ156" s="14">
        <f t="shared" ref="BQ156:BQ160" si="200">BN156*BO156*BP156</f>
        <v>12414.56625</v>
      </c>
      <c r="BR156" s="12">
        <v>3</v>
      </c>
      <c r="BS156" s="12">
        <v>450</v>
      </c>
      <c r="BT156" s="12">
        <v>1.92</v>
      </c>
      <c r="BU156" s="18">
        <f t="shared" ref="BU156:BU160" si="201">1+6*BS156/(BS156+2000)+BT156</f>
        <v>4.02204081632653</v>
      </c>
      <c r="BV156" s="12">
        <v>0.98</v>
      </c>
      <c r="BW156" s="12">
        <v>3.38</v>
      </c>
      <c r="BX156" s="8">
        <f t="shared" ref="BX156:BX160" si="202">1+BV156*BW156</f>
        <v>4.3124</v>
      </c>
      <c r="BY156" s="9">
        <v>1.15</v>
      </c>
      <c r="BZ156" s="21">
        <v>1.2</v>
      </c>
      <c r="CA156" s="19">
        <f t="shared" ref="CA156:CA160" si="203">BQ156*BR156*BY156*BX156*BU156*BZ156</f>
        <v>891450.848106937</v>
      </c>
    </row>
    <row r="157" s="1" customFormat="1" customHeight="1" spans="5:79">
      <c r="E157" s="12">
        <v>2704</v>
      </c>
      <c r="F157" s="13">
        <v>0.75</v>
      </c>
      <c r="G157" s="12">
        <v>1</v>
      </c>
      <c r="H157" s="12">
        <v>0</v>
      </c>
      <c r="I157" s="14">
        <f t="shared" si="189"/>
        <v>2028</v>
      </c>
      <c r="J157" s="12">
        <v>1</v>
      </c>
      <c r="K157" s="12">
        <v>2.38</v>
      </c>
      <c r="L157" s="12">
        <v>1</v>
      </c>
      <c r="M157" s="43">
        <f t="shared" si="190"/>
        <v>3.38</v>
      </c>
      <c r="N157" s="12">
        <v>1.15</v>
      </c>
      <c r="O157" s="9">
        <v>0.5</v>
      </c>
      <c r="P157" s="44">
        <f t="shared" si="191"/>
        <v>3941.418</v>
      </c>
      <c r="Y157" s="24" t="s">
        <v>67</v>
      </c>
      <c r="Z157" s="25"/>
      <c r="AA157" s="25"/>
      <c r="AB157" s="25"/>
      <c r="AC157" s="25"/>
      <c r="AD157" s="25"/>
      <c r="AE157" s="25"/>
      <c r="AF157" s="26">
        <f>SUM(AK154:AK156)</f>
        <v>511707.73677848</v>
      </c>
      <c r="AG157" s="26"/>
      <c r="AH157" s="26"/>
      <c r="AI157" s="26"/>
      <c r="AJ157" s="26"/>
      <c r="AK157" s="26"/>
      <c r="AS157" s="12">
        <v>40871</v>
      </c>
      <c r="AT157" s="12">
        <v>0.0847</v>
      </c>
      <c r="AU157" s="13">
        <v>1.35</v>
      </c>
      <c r="AV157" s="14">
        <f t="shared" si="196"/>
        <v>4673.394495</v>
      </c>
      <c r="AW157" s="12">
        <v>3</v>
      </c>
      <c r="AX157" s="12">
        <v>450</v>
      </c>
      <c r="AY157" s="12">
        <v>1.83</v>
      </c>
      <c r="AZ157" s="18">
        <f t="shared" si="197"/>
        <v>3.93204081632653</v>
      </c>
      <c r="BA157" s="12">
        <v>0.98</v>
      </c>
      <c r="BB157" s="12">
        <v>2.58</v>
      </c>
      <c r="BC157" s="8">
        <f t="shared" si="198"/>
        <v>3.5284</v>
      </c>
      <c r="BD157" s="9">
        <v>1.15</v>
      </c>
      <c r="BE157" s="20">
        <v>1.085</v>
      </c>
      <c r="BF157" s="19">
        <f t="shared" si="199"/>
        <v>242704.09649883</v>
      </c>
      <c r="BN157" s="12">
        <v>40871</v>
      </c>
      <c r="BO157" s="12">
        <v>0.1</v>
      </c>
      <c r="BP157" s="13">
        <v>1.35</v>
      </c>
      <c r="BQ157" s="14">
        <f t="shared" si="200"/>
        <v>5517.585</v>
      </c>
      <c r="BR157" s="12">
        <v>3</v>
      </c>
      <c r="BS157" s="12">
        <v>450</v>
      </c>
      <c r="BT157" s="12">
        <v>1.92</v>
      </c>
      <c r="BU157" s="18">
        <f t="shared" si="201"/>
        <v>4.02204081632653</v>
      </c>
      <c r="BV157" s="12">
        <v>0.98</v>
      </c>
      <c r="BW157" s="12">
        <v>3.38</v>
      </c>
      <c r="BX157" s="8">
        <f t="shared" si="202"/>
        <v>4.3124</v>
      </c>
      <c r="BY157" s="9">
        <v>1.15</v>
      </c>
      <c r="BZ157" s="21">
        <v>1.2</v>
      </c>
      <c r="CA157" s="19">
        <f t="shared" si="203"/>
        <v>396200.376936416</v>
      </c>
    </row>
    <row r="158" s="1" customFormat="1" customHeight="1" spans="5:79">
      <c r="E158" s="12">
        <v>2704</v>
      </c>
      <c r="F158" s="13">
        <v>0.75</v>
      </c>
      <c r="G158" s="12">
        <v>1</v>
      </c>
      <c r="H158" s="12">
        <v>0</v>
      </c>
      <c r="I158" s="14">
        <f t="shared" si="189"/>
        <v>2028</v>
      </c>
      <c r="J158" s="12">
        <v>1</v>
      </c>
      <c r="K158" s="12">
        <v>2.38</v>
      </c>
      <c r="L158" s="12">
        <v>1</v>
      </c>
      <c r="M158" s="43">
        <f t="shared" si="190"/>
        <v>3.38</v>
      </c>
      <c r="N158" s="12">
        <v>1.15</v>
      </c>
      <c r="O158" s="9">
        <v>0.5</v>
      </c>
      <c r="P158" s="44">
        <f t="shared" si="191"/>
        <v>3941.418</v>
      </c>
      <c r="Y158" s="25"/>
      <c r="Z158" s="25"/>
      <c r="AA158" s="25"/>
      <c r="AB158" s="25"/>
      <c r="AC158" s="25"/>
      <c r="AD158" s="25"/>
      <c r="AE158" s="25"/>
      <c r="AF158" s="26"/>
      <c r="AG158" s="26"/>
      <c r="AH158" s="26"/>
      <c r="AI158" s="26"/>
      <c r="AJ158" s="26"/>
      <c r="AK158" s="26"/>
      <c r="AS158" s="12">
        <v>40871</v>
      </c>
      <c r="AT158" s="12">
        <v>0.0847</v>
      </c>
      <c r="AU158" s="13">
        <v>1.35</v>
      </c>
      <c r="AV158" s="14">
        <f t="shared" si="196"/>
        <v>4673.394495</v>
      </c>
      <c r="AW158" s="12">
        <v>3</v>
      </c>
      <c r="AX158" s="12">
        <v>200</v>
      </c>
      <c r="AY158" s="12">
        <v>1.83</v>
      </c>
      <c r="AZ158" s="18">
        <f t="shared" si="197"/>
        <v>3.37545454545455</v>
      </c>
      <c r="BA158" s="12">
        <v>0.98</v>
      </c>
      <c r="BB158" s="12">
        <v>2.58</v>
      </c>
      <c r="BC158" s="8">
        <f t="shared" si="198"/>
        <v>3.5284</v>
      </c>
      <c r="BD158" s="9">
        <v>0.9</v>
      </c>
      <c r="BE158" s="20">
        <v>1.085</v>
      </c>
      <c r="BF158" s="19">
        <f t="shared" si="199"/>
        <v>163055.713989809</v>
      </c>
      <c r="BN158" s="12">
        <v>40871</v>
      </c>
      <c r="BO158" s="12">
        <v>0.1</v>
      </c>
      <c r="BP158" s="13">
        <v>1.35</v>
      </c>
      <c r="BQ158" s="14">
        <f t="shared" si="200"/>
        <v>5517.585</v>
      </c>
      <c r="BR158" s="12">
        <v>3</v>
      </c>
      <c r="BS158" s="12">
        <v>200</v>
      </c>
      <c r="BT158" s="12">
        <v>1.92</v>
      </c>
      <c r="BU158" s="18">
        <f t="shared" si="201"/>
        <v>3.46545454545455</v>
      </c>
      <c r="BV158" s="12">
        <v>0.98</v>
      </c>
      <c r="BW158" s="12">
        <v>3.38</v>
      </c>
      <c r="BX158" s="8">
        <f t="shared" si="202"/>
        <v>4.3124</v>
      </c>
      <c r="BY158" s="9">
        <v>0.9</v>
      </c>
      <c r="BZ158" s="21">
        <v>1.2</v>
      </c>
      <c r="CA158" s="19">
        <f t="shared" si="203"/>
        <v>267161.13921948</v>
      </c>
    </row>
    <row r="159" s="1" customFormat="1" customHeight="1" spans="5:79">
      <c r="E159" s="12">
        <v>2704</v>
      </c>
      <c r="F159" s="13">
        <v>1.8</v>
      </c>
      <c r="G159" s="12">
        <v>1</v>
      </c>
      <c r="H159" s="12">
        <v>0</v>
      </c>
      <c r="I159" s="14">
        <f t="shared" si="189"/>
        <v>4867.2</v>
      </c>
      <c r="J159" s="12">
        <v>1</v>
      </c>
      <c r="K159" s="12">
        <v>2.38</v>
      </c>
      <c r="L159" s="12">
        <v>1</v>
      </c>
      <c r="M159" s="43">
        <f t="shared" si="190"/>
        <v>3.38</v>
      </c>
      <c r="N159" s="12">
        <v>1.15</v>
      </c>
      <c r="O159" s="9">
        <v>0.5</v>
      </c>
      <c r="P159" s="44">
        <f t="shared" si="191"/>
        <v>9459.4032</v>
      </c>
      <c r="Y159" s="38" t="s">
        <v>27</v>
      </c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S159" s="12">
        <v>40871</v>
      </c>
      <c r="AT159" s="12">
        <v>0.0847</v>
      </c>
      <c r="AU159" s="13">
        <v>1.35</v>
      </c>
      <c r="AV159" s="14">
        <f t="shared" si="196"/>
        <v>4673.394495</v>
      </c>
      <c r="AW159" s="12">
        <v>3</v>
      </c>
      <c r="AX159" s="12">
        <v>450</v>
      </c>
      <c r="AY159" s="12">
        <v>1.83</v>
      </c>
      <c r="AZ159" s="18">
        <f t="shared" si="197"/>
        <v>3.93204081632653</v>
      </c>
      <c r="BA159" s="12">
        <v>0.98</v>
      </c>
      <c r="BB159" s="12">
        <v>2.58</v>
      </c>
      <c r="BC159" s="8">
        <f t="shared" si="198"/>
        <v>3.5284</v>
      </c>
      <c r="BD159" s="9">
        <v>1.15</v>
      </c>
      <c r="BE159" s="20">
        <v>1.085</v>
      </c>
      <c r="BF159" s="19">
        <f t="shared" si="199"/>
        <v>242704.09649883</v>
      </c>
      <c r="BN159" s="12">
        <v>40871</v>
      </c>
      <c r="BO159" s="12">
        <v>0.1</v>
      </c>
      <c r="BP159" s="13">
        <v>1.35</v>
      </c>
      <c r="BQ159" s="14">
        <f t="shared" si="200"/>
        <v>5517.585</v>
      </c>
      <c r="BR159" s="12">
        <v>3</v>
      </c>
      <c r="BS159" s="12">
        <v>450</v>
      </c>
      <c r="BT159" s="12">
        <v>1.92</v>
      </c>
      <c r="BU159" s="18">
        <f t="shared" si="201"/>
        <v>4.02204081632653</v>
      </c>
      <c r="BV159" s="12">
        <v>0.98</v>
      </c>
      <c r="BW159" s="12">
        <v>3.38</v>
      </c>
      <c r="BX159" s="8">
        <f t="shared" si="202"/>
        <v>4.3124</v>
      </c>
      <c r="BY159" s="9">
        <v>1.15</v>
      </c>
      <c r="BZ159" s="21">
        <v>1.2</v>
      </c>
      <c r="CA159" s="19">
        <f t="shared" si="203"/>
        <v>396200.376936416</v>
      </c>
    </row>
    <row r="160" s="1" customFormat="1" customHeight="1" spans="5:79">
      <c r="E160" s="12">
        <v>2704</v>
      </c>
      <c r="F160" s="13">
        <v>1.05</v>
      </c>
      <c r="G160" s="12">
        <v>1</v>
      </c>
      <c r="H160" s="12">
        <v>0</v>
      </c>
      <c r="I160" s="14">
        <f t="shared" si="189"/>
        <v>2839.2</v>
      </c>
      <c r="J160" s="12">
        <v>1</v>
      </c>
      <c r="K160" s="12">
        <v>2.38</v>
      </c>
      <c r="L160" s="12">
        <v>1</v>
      </c>
      <c r="M160" s="43">
        <f t="shared" si="190"/>
        <v>3.38</v>
      </c>
      <c r="N160" s="12">
        <v>1.15</v>
      </c>
      <c r="O160" s="9">
        <v>0.5</v>
      </c>
      <c r="P160" s="44">
        <f t="shared" si="191"/>
        <v>5517.9852</v>
      </c>
      <c r="Y160" s="14" t="s">
        <v>5</v>
      </c>
      <c r="Z160" s="14"/>
      <c r="AA160" s="14"/>
      <c r="AB160" s="14"/>
      <c r="AC160" s="14"/>
      <c r="AD160" s="8" t="s">
        <v>53</v>
      </c>
      <c r="AE160" s="8"/>
      <c r="AF160" s="8"/>
      <c r="AG160" s="8"/>
      <c r="AH160" s="9" t="s">
        <v>37</v>
      </c>
      <c r="AI160" s="9"/>
      <c r="AJ160" s="42" t="s">
        <v>9</v>
      </c>
      <c r="AS160" s="12">
        <v>40871</v>
      </c>
      <c r="AT160" s="12">
        <v>0.0847</v>
      </c>
      <c r="AU160" s="13">
        <v>1.35</v>
      </c>
      <c r="AV160" s="14">
        <f t="shared" si="196"/>
        <v>4673.394495</v>
      </c>
      <c r="AW160" s="12">
        <v>3</v>
      </c>
      <c r="AX160" s="12">
        <v>200</v>
      </c>
      <c r="AY160" s="12">
        <v>1.83</v>
      </c>
      <c r="AZ160" s="18">
        <f t="shared" si="197"/>
        <v>3.37545454545455</v>
      </c>
      <c r="BA160" s="12">
        <v>0.98</v>
      </c>
      <c r="BB160" s="12">
        <v>2.58</v>
      </c>
      <c r="BC160" s="8">
        <f t="shared" si="198"/>
        <v>3.5284</v>
      </c>
      <c r="BD160" s="9">
        <v>0.9</v>
      </c>
      <c r="BE160" s="20">
        <v>1.085</v>
      </c>
      <c r="BF160" s="19">
        <f t="shared" si="199"/>
        <v>163055.713989809</v>
      </c>
      <c r="BN160" s="12">
        <v>40871</v>
      </c>
      <c r="BO160" s="12">
        <v>0.1</v>
      </c>
      <c r="BP160" s="13">
        <v>1.35</v>
      </c>
      <c r="BQ160" s="14">
        <f t="shared" si="200"/>
        <v>5517.585</v>
      </c>
      <c r="BR160" s="12">
        <v>3</v>
      </c>
      <c r="BS160" s="12">
        <v>200</v>
      </c>
      <c r="BT160" s="12">
        <v>1.92</v>
      </c>
      <c r="BU160" s="18">
        <f t="shared" si="201"/>
        <v>3.46545454545455</v>
      </c>
      <c r="BV160" s="12">
        <v>0.98</v>
      </c>
      <c r="BW160" s="12">
        <v>3.38</v>
      </c>
      <c r="BX160" s="8">
        <f t="shared" si="202"/>
        <v>4.3124</v>
      </c>
      <c r="BY160" s="9">
        <v>0.9</v>
      </c>
      <c r="BZ160" s="21">
        <v>1.2</v>
      </c>
      <c r="CA160" s="19">
        <f t="shared" si="203"/>
        <v>267161.13921948</v>
      </c>
    </row>
    <row r="161" s="1" customFormat="1" customHeight="1" spans="5:79">
      <c r="E161" s="12">
        <v>2704</v>
      </c>
      <c r="F161" s="13">
        <v>1.06</v>
      </c>
      <c r="G161" s="12">
        <v>1</v>
      </c>
      <c r="H161" s="12">
        <v>0</v>
      </c>
      <c r="I161" s="14">
        <f t="shared" si="189"/>
        <v>2866.24</v>
      </c>
      <c r="J161" s="12">
        <v>1</v>
      </c>
      <c r="K161" s="12">
        <v>2.38</v>
      </c>
      <c r="L161" s="12">
        <v>1</v>
      </c>
      <c r="M161" s="43">
        <f t="shared" si="190"/>
        <v>3.38</v>
      </c>
      <c r="N161" s="12">
        <v>1.15</v>
      </c>
      <c r="O161" s="9">
        <v>0.5</v>
      </c>
      <c r="P161" s="44">
        <f t="shared" si="191"/>
        <v>5570.53744</v>
      </c>
      <c r="Y161" s="14" t="s">
        <v>54</v>
      </c>
      <c r="Z161" s="14" t="s">
        <v>55</v>
      </c>
      <c r="AA161" s="14" t="s">
        <v>56</v>
      </c>
      <c r="AB161" s="14" t="s">
        <v>57</v>
      </c>
      <c r="AC161" s="14" t="s">
        <v>5</v>
      </c>
      <c r="AD161" s="8" t="s">
        <v>58</v>
      </c>
      <c r="AE161" s="8" t="s">
        <v>23</v>
      </c>
      <c r="AF161" s="8" t="s">
        <v>22</v>
      </c>
      <c r="AG161" s="43" t="s">
        <v>24</v>
      </c>
      <c r="AH161" s="9" t="s">
        <v>59</v>
      </c>
      <c r="AI161" s="9" t="s">
        <v>60</v>
      </c>
      <c r="AJ161" s="42"/>
      <c r="AS161" s="24" t="s">
        <v>67</v>
      </c>
      <c r="AT161" s="25"/>
      <c r="AU161" s="25"/>
      <c r="AV161" s="25"/>
      <c r="AW161" s="25"/>
      <c r="AX161" s="25"/>
      <c r="AY161" s="25"/>
      <c r="AZ161" s="26">
        <f>SUM(BF156:BF160)</f>
        <v>1054223.71747611</v>
      </c>
      <c r="BA161" s="26"/>
      <c r="BB161" s="26"/>
      <c r="BC161" s="26"/>
      <c r="BD161" s="26"/>
      <c r="BE161" s="26"/>
      <c r="BF161" s="26"/>
      <c r="BN161" s="24"/>
      <c r="BO161" s="25"/>
      <c r="BP161" s="25"/>
      <c r="BQ161" s="25"/>
      <c r="BR161" s="25"/>
      <c r="BS161" s="25"/>
      <c r="BT161" s="25"/>
      <c r="BU161" s="26">
        <f>SUM(CA156:CA160)</f>
        <v>2218173.88041873</v>
      </c>
      <c r="BV161" s="26"/>
      <c r="BW161" s="26"/>
      <c r="BX161" s="26"/>
      <c r="BY161" s="26"/>
      <c r="BZ161" s="26"/>
      <c r="CA161" s="26"/>
    </row>
    <row r="162" s="1" customFormat="1" customHeight="1" spans="5:79">
      <c r="E162" s="12">
        <v>2704</v>
      </c>
      <c r="F162" s="13">
        <v>1.31</v>
      </c>
      <c r="G162" s="12">
        <v>1</v>
      </c>
      <c r="H162" s="12">
        <v>0</v>
      </c>
      <c r="I162" s="14">
        <f t="shared" si="189"/>
        <v>3542.24</v>
      </c>
      <c r="J162" s="12">
        <v>1</v>
      </c>
      <c r="K162" s="12">
        <v>2.38</v>
      </c>
      <c r="L162" s="12">
        <v>1</v>
      </c>
      <c r="M162" s="43">
        <f t="shared" si="190"/>
        <v>3.38</v>
      </c>
      <c r="N162" s="12">
        <v>1.15</v>
      </c>
      <c r="O162" s="9">
        <v>0.5</v>
      </c>
      <c r="P162" s="44">
        <f t="shared" si="191"/>
        <v>6884.34344</v>
      </c>
      <c r="Y162" s="12">
        <v>2704</v>
      </c>
      <c r="Z162" s="13">
        <v>1.05</v>
      </c>
      <c r="AA162" s="12">
        <v>1</v>
      </c>
      <c r="AB162" s="12">
        <v>0</v>
      </c>
      <c r="AC162" s="14">
        <f t="shared" ref="AC162:AC176" si="204">Y162*Z162*AA162+AB162</f>
        <v>2839.2</v>
      </c>
      <c r="AD162" s="12">
        <v>1</v>
      </c>
      <c r="AE162" s="12">
        <v>2.38</v>
      </c>
      <c r="AF162" s="12">
        <v>1</v>
      </c>
      <c r="AG162" s="43">
        <f t="shared" ref="AG162:AG176" si="205">AE162*AF162+1</f>
        <v>3.38</v>
      </c>
      <c r="AH162" s="12">
        <v>1.15</v>
      </c>
      <c r="AI162" s="9">
        <v>0.5</v>
      </c>
      <c r="AJ162" s="44">
        <f t="shared" ref="AJ162:AJ176" si="206">AC162*AD162*AG162*AH162*AI162</f>
        <v>5517.9852</v>
      </c>
      <c r="AS162" s="25"/>
      <c r="AT162" s="25"/>
      <c r="AU162" s="25"/>
      <c r="AV162" s="25"/>
      <c r="AW162" s="25"/>
      <c r="AX162" s="25"/>
      <c r="AY162" s="25"/>
      <c r="AZ162" s="26"/>
      <c r="BA162" s="26"/>
      <c r="BB162" s="26"/>
      <c r="BC162" s="26"/>
      <c r="BD162" s="26"/>
      <c r="BE162" s="26"/>
      <c r="BF162" s="26"/>
      <c r="BN162" s="25"/>
      <c r="BO162" s="25"/>
      <c r="BP162" s="25"/>
      <c r="BQ162" s="25"/>
      <c r="BR162" s="25"/>
      <c r="BS162" s="25"/>
      <c r="BT162" s="25"/>
      <c r="BU162" s="26"/>
      <c r="BV162" s="26"/>
      <c r="BW162" s="26"/>
      <c r="BX162" s="26"/>
      <c r="BY162" s="26"/>
      <c r="BZ162" s="26"/>
      <c r="CA162" s="26"/>
    </row>
    <row r="163" s="1" customFormat="1" customHeight="1" spans="5:79">
      <c r="E163" s="12">
        <v>2704</v>
      </c>
      <c r="F163" s="13">
        <v>0.75</v>
      </c>
      <c r="G163" s="12">
        <v>1</v>
      </c>
      <c r="H163" s="12">
        <v>0</v>
      </c>
      <c r="I163" s="14">
        <f t="shared" si="189"/>
        <v>2028</v>
      </c>
      <c r="J163" s="12">
        <v>1</v>
      </c>
      <c r="K163" s="12">
        <v>2.38</v>
      </c>
      <c r="L163" s="12">
        <v>1</v>
      </c>
      <c r="M163" s="43">
        <f t="shared" si="190"/>
        <v>3.38</v>
      </c>
      <c r="N163" s="12">
        <v>1.15</v>
      </c>
      <c r="O163" s="9">
        <v>0.5</v>
      </c>
      <c r="P163" s="44">
        <f t="shared" si="191"/>
        <v>3941.418</v>
      </c>
      <c r="Y163" s="12">
        <v>2704</v>
      </c>
      <c r="Z163" s="13">
        <v>1.06</v>
      </c>
      <c r="AA163" s="12">
        <v>1</v>
      </c>
      <c r="AB163" s="12">
        <v>0</v>
      </c>
      <c r="AC163" s="14">
        <f t="shared" si="204"/>
        <v>2866.24</v>
      </c>
      <c r="AD163" s="12">
        <v>1</v>
      </c>
      <c r="AE163" s="12">
        <v>2.38</v>
      </c>
      <c r="AF163" s="12">
        <v>1</v>
      </c>
      <c r="AG163" s="43">
        <f t="shared" si="205"/>
        <v>3.38</v>
      </c>
      <c r="AH163" s="12">
        <v>1.15</v>
      </c>
      <c r="AI163" s="9">
        <v>0.5</v>
      </c>
      <c r="AJ163" s="44">
        <f t="shared" si="206"/>
        <v>5570.53744</v>
      </c>
      <c r="AS163" s="38" t="s">
        <v>27</v>
      </c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N163" s="38" t="s">
        <v>27</v>
      </c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</row>
    <row r="164" s="1" customFormat="1" customHeight="1" spans="5:79">
      <c r="E164" s="12">
        <v>2704</v>
      </c>
      <c r="F164" s="13">
        <v>0.75</v>
      </c>
      <c r="G164" s="12">
        <v>1</v>
      </c>
      <c r="H164" s="12">
        <v>0</v>
      </c>
      <c r="I164" s="14">
        <f t="shared" si="189"/>
        <v>2028</v>
      </c>
      <c r="J164" s="12">
        <v>1</v>
      </c>
      <c r="K164" s="12">
        <v>2.38</v>
      </c>
      <c r="L164" s="12">
        <v>1</v>
      </c>
      <c r="M164" s="43">
        <f t="shared" si="190"/>
        <v>3.38</v>
      </c>
      <c r="N164" s="12">
        <v>1.15</v>
      </c>
      <c r="O164" s="9">
        <v>0.5</v>
      </c>
      <c r="P164" s="44">
        <f t="shared" si="191"/>
        <v>3941.418</v>
      </c>
      <c r="Y164" s="12">
        <v>2704</v>
      </c>
      <c r="Z164" s="13">
        <v>1.31</v>
      </c>
      <c r="AA164" s="12">
        <v>1</v>
      </c>
      <c r="AB164" s="12">
        <v>0</v>
      </c>
      <c r="AC164" s="14">
        <f t="shared" si="204"/>
        <v>3542.24</v>
      </c>
      <c r="AD164" s="12">
        <v>1</v>
      </c>
      <c r="AE164" s="12">
        <v>2.38</v>
      </c>
      <c r="AF164" s="12">
        <v>1</v>
      </c>
      <c r="AG164" s="43">
        <f t="shared" si="205"/>
        <v>3.38</v>
      </c>
      <c r="AH164" s="12">
        <v>1.15</v>
      </c>
      <c r="AI164" s="9">
        <v>0.5</v>
      </c>
      <c r="AJ164" s="44">
        <f t="shared" si="206"/>
        <v>6884.34344</v>
      </c>
      <c r="AS164" s="14" t="s">
        <v>5</v>
      </c>
      <c r="AT164" s="14"/>
      <c r="AU164" s="14"/>
      <c r="AV164" s="14"/>
      <c r="AW164" s="14"/>
      <c r="AX164" s="8" t="s">
        <v>53</v>
      </c>
      <c r="AY164" s="8"/>
      <c r="AZ164" s="8"/>
      <c r="BA164" s="8"/>
      <c r="BB164" s="9" t="s">
        <v>37</v>
      </c>
      <c r="BC164" s="9"/>
      <c r="BD164" s="42" t="s">
        <v>9</v>
      </c>
      <c r="BN164" s="14" t="s">
        <v>5</v>
      </c>
      <c r="BO164" s="14"/>
      <c r="BP164" s="14"/>
      <c r="BQ164" s="14"/>
      <c r="BR164" s="14"/>
      <c r="BS164" s="8" t="s">
        <v>53</v>
      </c>
      <c r="BT164" s="8"/>
      <c r="BU164" s="8"/>
      <c r="BV164" s="8"/>
      <c r="BW164" s="9" t="s">
        <v>37</v>
      </c>
      <c r="BX164" s="9"/>
      <c r="BY164" s="42" t="s">
        <v>9</v>
      </c>
    </row>
    <row r="165" s="1" customFormat="1" customHeight="1" spans="5:79">
      <c r="E165" s="12">
        <v>2704</v>
      </c>
      <c r="F165" s="13">
        <v>1.8</v>
      </c>
      <c r="G165" s="12">
        <v>1</v>
      </c>
      <c r="H165" s="12">
        <v>0</v>
      </c>
      <c r="I165" s="14">
        <f t="shared" si="189"/>
        <v>4867.2</v>
      </c>
      <c r="J165" s="12">
        <v>1</v>
      </c>
      <c r="K165" s="12">
        <v>2.38</v>
      </c>
      <c r="L165" s="12">
        <v>1</v>
      </c>
      <c r="M165" s="43">
        <f t="shared" si="190"/>
        <v>3.38</v>
      </c>
      <c r="N165" s="12">
        <v>1.15</v>
      </c>
      <c r="O165" s="9">
        <v>0.5</v>
      </c>
      <c r="P165" s="44">
        <f t="shared" si="191"/>
        <v>9459.4032</v>
      </c>
      <c r="Y165" s="12">
        <v>2704</v>
      </c>
      <c r="Z165" s="13">
        <v>0.75</v>
      </c>
      <c r="AA165" s="12">
        <v>1</v>
      </c>
      <c r="AB165" s="12">
        <v>0</v>
      </c>
      <c r="AC165" s="14">
        <f t="shared" si="204"/>
        <v>2028</v>
      </c>
      <c r="AD165" s="12">
        <v>1</v>
      </c>
      <c r="AE165" s="12">
        <v>2.38</v>
      </c>
      <c r="AF165" s="12">
        <v>1</v>
      </c>
      <c r="AG165" s="43">
        <f t="shared" si="205"/>
        <v>3.38</v>
      </c>
      <c r="AH165" s="12">
        <v>1.15</v>
      </c>
      <c r="AI165" s="9">
        <v>0.5</v>
      </c>
      <c r="AJ165" s="44">
        <f t="shared" si="206"/>
        <v>3941.418</v>
      </c>
      <c r="AS165" s="14" t="s">
        <v>54</v>
      </c>
      <c r="AT165" s="14" t="s">
        <v>55</v>
      </c>
      <c r="AU165" s="14" t="s">
        <v>56</v>
      </c>
      <c r="AV165" s="14" t="s">
        <v>57</v>
      </c>
      <c r="AW165" s="14" t="s">
        <v>5</v>
      </c>
      <c r="AX165" s="8" t="s">
        <v>58</v>
      </c>
      <c r="AY165" s="8" t="s">
        <v>23</v>
      </c>
      <c r="AZ165" s="8" t="s">
        <v>22</v>
      </c>
      <c r="BA165" s="43" t="s">
        <v>24</v>
      </c>
      <c r="BB165" s="9" t="s">
        <v>59</v>
      </c>
      <c r="BC165" s="9" t="s">
        <v>60</v>
      </c>
      <c r="BD165" s="42"/>
      <c r="BN165" s="14" t="s">
        <v>54</v>
      </c>
      <c r="BO165" s="14" t="s">
        <v>55</v>
      </c>
      <c r="BP165" s="14" t="s">
        <v>56</v>
      </c>
      <c r="BQ165" s="14" t="s">
        <v>57</v>
      </c>
      <c r="BR165" s="14" t="s">
        <v>5</v>
      </c>
      <c r="BS165" s="8" t="s">
        <v>58</v>
      </c>
      <c r="BT165" s="8" t="s">
        <v>23</v>
      </c>
      <c r="BU165" s="8" t="s">
        <v>22</v>
      </c>
      <c r="BV165" s="43" t="s">
        <v>24</v>
      </c>
      <c r="BW165" s="9" t="s">
        <v>59</v>
      </c>
      <c r="BX165" s="9" t="s">
        <v>60</v>
      </c>
      <c r="BY165" s="42"/>
    </row>
    <row r="166" s="1" customFormat="1" customHeight="1" spans="5:79">
      <c r="E166" s="12">
        <v>2704</v>
      </c>
      <c r="F166" s="13">
        <v>3.21</v>
      </c>
      <c r="G166" s="12">
        <v>1</v>
      </c>
      <c r="H166" s="12">
        <v>0</v>
      </c>
      <c r="I166" s="14">
        <f t="shared" si="189"/>
        <v>8679.84</v>
      </c>
      <c r="J166" s="12">
        <v>1</v>
      </c>
      <c r="K166" s="12">
        <v>2.38</v>
      </c>
      <c r="L166" s="12">
        <v>1</v>
      </c>
      <c r="M166" s="43">
        <f t="shared" si="190"/>
        <v>3.38</v>
      </c>
      <c r="N166" s="12">
        <v>1.15</v>
      </c>
      <c r="O166" s="9">
        <v>0.5</v>
      </c>
      <c r="P166" s="44">
        <f t="shared" si="191"/>
        <v>16869.26904</v>
      </c>
      <c r="Y166" s="12">
        <v>2704</v>
      </c>
      <c r="Z166" s="13">
        <v>0.75</v>
      </c>
      <c r="AA166" s="12">
        <v>1</v>
      </c>
      <c r="AB166" s="12">
        <v>0</v>
      </c>
      <c r="AC166" s="14">
        <f t="shared" si="204"/>
        <v>2028</v>
      </c>
      <c r="AD166" s="12">
        <v>1</v>
      </c>
      <c r="AE166" s="12">
        <v>2.38</v>
      </c>
      <c r="AF166" s="12">
        <v>1</v>
      </c>
      <c r="AG166" s="43">
        <f t="shared" si="205"/>
        <v>3.38</v>
      </c>
      <c r="AH166" s="12">
        <v>1.15</v>
      </c>
      <c r="AI166" s="9">
        <v>0.5</v>
      </c>
      <c r="AJ166" s="44">
        <f t="shared" si="206"/>
        <v>3941.418</v>
      </c>
      <c r="AS166" s="12">
        <v>3113</v>
      </c>
      <c r="AT166" s="13">
        <v>1.05</v>
      </c>
      <c r="AU166" s="12">
        <v>1</v>
      </c>
      <c r="AV166" s="12">
        <v>0</v>
      </c>
      <c r="AW166" s="14">
        <f t="shared" ref="AW166:AW180" si="207">AS166*AT166*AU166+AV166</f>
        <v>3268.65</v>
      </c>
      <c r="AX166" s="12">
        <v>1</v>
      </c>
      <c r="AY166" s="12">
        <v>2.38</v>
      </c>
      <c r="AZ166" s="12">
        <v>1</v>
      </c>
      <c r="BA166" s="43">
        <f t="shared" ref="BA166:BA180" si="208">AY166*AZ166+1</f>
        <v>3.38</v>
      </c>
      <c r="BB166" s="12">
        <v>1.15</v>
      </c>
      <c r="BC166" s="9">
        <v>0.5</v>
      </c>
      <c r="BD166" s="44">
        <f t="shared" ref="BD166:BD180" si="209">AW166*AX166*BA166*BB166*BC166</f>
        <v>6352.621275</v>
      </c>
      <c r="BN166" s="12">
        <v>3113</v>
      </c>
      <c r="BO166" s="13">
        <v>1.05</v>
      </c>
      <c r="BP166" s="12">
        <v>1</v>
      </c>
      <c r="BQ166" s="12">
        <v>0</v>
      </c>
      <c r="BR166" s="14">
        <f t="shared" ref="BR166:BR180" si="210">BN166*BO166*BP166+BQ166</f>
        <v>3268.65</v>
      </c>
      <c r="BS166" s="12">
        <v>1</v>
      </c>
      <c r="BT166" s="12">
        <v>3.18</v>
      </c>
      <c r="BU166" s="12">
        <v>1</v>
      </c>
      <c r="BV166" s="43">
        <f t="shared" ref="BV166:BV180" si="211">BT166*BU166+1</f>
        <v>4.18</v>
      </c>
      <c r="BW166" s="12">
        <v>1.15</v>
      </c>
      <c r="BX166" s="9">
        <v>0.5</v>
      </c>
      <c r="BY166" s="44">
        <f t="shared" ref="BY166:BY180" si="212">BR166*BS166*BV166*BW166*BX166</f>
        <v>7856.200275</v>
      </c>
    </row>
    <row r="167" s="1" customFormat="1" customHeight="1" spans="5:79">
      <c r="E167" s="12">
        <v>2704</v>
      </c>
      <c r="F167" s="13">
        <v>3.21</v>
      </c>
      <c r="G167" s="12">
        <v>1</v>
      </c>
      <c r="H167" s="12">
        <v>0</v>
      </c>
      <c r="I167" s="14">
        <f t="shared" si="189"/>
        <v>8679.84</v>
      </c>
      <c r="J167" s="12">
        <v>1</v>
      </c>
      <c r="K167" s="12">
        <v>2.38</v>
      </c>
      <c r="L167" s="12">
        <v>1</v>
      </c>
      <c r="M167" s="43">
        <f t="shared" si="190"/>
        <v>3.38</v>
      </c>
      <c r="N167" s="12">
        <v>1.15</v>
      </c>
      <c r="O167" s="9">
        <v>0.5</v>
      </c>
      <c r="P167" s="44">
        <f t="shared" si="191"/>
        <v>16869.26904</v>
      </c>
      <c r="Y167" s="12">
        <v>2704</v>
      </c>
      <c r="Z167" s="13">
        <v>1.8</v>
      </c>
      <c r="AA167" s="12">
        <v>1</v>
      </c>
      <c r="AB167" s="12">
        <v>0</v>
      </c>
      <c r="AC167" s="14">
        <f t="shared" si="204"/>
        <v>4867.2</v>
      </c>
      <c r="AD167" s="12">
        <v>1</v>
      </c>
      <c r="AE167" s="12">
        <v>2.38</v>
      </c>
      <c r="AF167" s="12">
        <v>1</v>
      </c>
      <c r="AG167" s="43">
        <f t="shared" si="205"/>
        <v>3.38</v>
      </c>
      <c r="AH167" s="12">
        <v>1.15</v>
      </c>
      <c r="AI167" s="9">
        <v>0.5</v>
      </c>
      <c r="AJ167" s="44">
        <f t="shared" si="206"/>
        <v>9459.4032</v>
      </c>
      <c r="AS167" s="12">
        <v>3113</v>
      </c>
      <c r="AT167" s="13">
        <v>1.06</v>
      </c>
      <c r="AU167" s="12">
        <v>1</v>
      </c>
      <c r="AV167" s="12">
        <v>0</v>
      </c>
      <c r="AW167" s="14">
        <f t="shared" si="207"/>
        <v>3299.78</v>
      </c>
      <c r="AX167" s="12">
        <v>1</v>
      </c>
      <c r="AY167" s="12">
        <v>2.38</v>
      </c>
      <c r="AZ167" s="12">
        <v>1</v>
      </c>
      <c r="BA167" s="43">
        <f t="shared" si="208"/>
        <v>3.38</v>
      </c>
      <c r="BB167" s="12">
        <v>1.15</v>
      </c>
      <c r="BC167" s="9">
        <v>0.5</v>
      </c>
      <c r="BD167" s="44">
        <f t="shared" si="209"/>
        <v>6413.12243</v>
      </c>
      <c r="BN167" s="12">
        <v>3113</v>
      </c>
      <c r="BO167" s="13">
        <v>1.06</v>
      </c>
      <c r="BP167" s="12">
        <v>1</v>
      </c>
      <c r="BQ167" s="12">
        <v>0</v>
      </c>
      <c r="BR167" s="14">
        <f t="shared" si="210"/>
        <v>3299.78</v>
      </c>
      <c r="BS167" s="12">
        <v>1</v>
      </c>
      <c r="BT167" s="12">
        <v>3.18</v>
      </c>
      <c r="BU167" s="12">
        <v>1</v>
      </c>
      <c r="BV167" s="43">
        <f t="shared" si="211"/>
        <v>4.18</v>
      </c>
      <c r="BW167" s="12">
        <v>1.15</v>
      </c>
      <c r="BX167" s="9">
        <v>0.5</v>
      </c>
      <c r="BY167" s="44">
        <f t="shared" si="212"/>
        <v>7931.02123</v>
      </c>
    </row>
    <row r="168" s="1" customFormat="1" customHeight="1" spans="5:79">
      <c r="E168" s="12">
        <v>2704</v>
      </c>
      <c r="F168" s="13">
        <v>3.21</v>
      </c>
      <c r="G168" s="12">
        <v>1</v>
      </c>
      <c r="H168" s="12">
        <v>0</v>
      </c>
      <c r="I168" s="14">
        <f t="shared" si="189"/>
        <v>8679.84</v>
      </c>
      <c r="J168" s="12">
        <v>1</v>
      </c>
      <c r="K168" s="12">
        <v>2.38</v>
      </c>
      <c r="L168" s="12">
        <v>1</v>
      </c>
      <c r="M168" s="43">
        <f t="shared" si="190"/>
        <v>3.38</v>
      </c>
      <c r="N168" s="12">
        <v>1.15</v>
      </c>
      <c r="O168" s="9">
        <v>0.5</v>
      </c>
      <c r="P168" s="44">
        <f t="shared" si="191"/>
        <v>16869.26904</v>
      </c>
      <c r="Y168" s="12">
        <v>2704</v>
      </c>
      <c r="Z168" s="13">
        <v>1.05</v>
      </c>
      <c r="AA168" s="12">
        <v>1</v>
      </c>
      <c r="AB168" s="12">
        <v>0</v>
      </c>
      <c r="AC168" s="14">
        <f t="shared" si="204"/>
        <v>2839.2</v>
      </c>
      <c r="AD168" s="12">
        <v>1</v>
      </c>
      <c r="AE168" s="12">
        <v>2.38</v>
      </c>
      <c r="AF168" s="12">
        <v>1</v>
      </c>
      <c r="AG168" s="43">
        <f t="shared" si="205"/>
        <v>3.38</v>
      </c>
      <c r="AH168" s="12">
        <v>1.15</v>
      </c>
      <c r="AI168" s="9">
        <v>0.5</v>
      </c>
      <c r="AJ168" s="44">
        <f t="shared" si="206"/>
        <v>5517.9852</v>
      </c>
      <c r="AS168" s="12">
        <v>3113</v>
      </c>
      <c r="AT168" s="13">
        <v>1.31</v>
      </c>
      <c r="AU168" s="12">
        <v>1</v>
      </c>
      <c r="AV168" s="12">
        <v>0</v>
      </c>
      <c r="AW168" s="14">
        <f t="shared" si="207"/>
        <v>4078.03</v>
      </c>
      <c r="AX168" s="12">
        <v>1</v>
      </c>
      <c r="AY168" s="12">
        <v>2.38</v>
      </c>
      <c r="AZ168" s="12">
        <v>1</v>
      </c>
      <c r="BA168" s="43">
        <f t="shared" si="208"/>
        <v>3.38</v>
      </c>
      <c r="BB168" s="12">
        <v>1.15</v>
      </c>
      <c r="BC168" s="9">
        <v>0.5</v>
      </c>
      <c r="BD168" s="44">
        <f t="shared" si="209"/>
        <v>7925.651305</v>
      </c>
      <c r="BN168" s="12">
        <v>3113</v>
      </c>
      <c r="BO168" s="13">
        <v>1.31</v>
      </c>
      <c r="BP168" s="12">
        <v>1</v>
      </c>
      <c r="BQ168" s="12">
        <v>0</v>
      </c>
      <c r="BR168" s="14">
        <f t="shared" si="210"/>
        <v>4078.03</v>
      </c>
      <c r="BS168" s="12">
        <v>1</v>
      </c>
      <c r="BT168" s="12">
        <v>3.18</v>
      </c>
      <c r="BU168" s="12">
        <v>1</v>
      </c>
      <c r="BV168" s="43">
        <f t="shared" si="211"/>
        <v>4.18</v>
      </c>
      <c r="BW168" s="12">
        <v>1.15</v>
      </c>
      <c r="BX168" s="9">
        <v>0.5</v>
      </c>
      <c r="BY168" s="44">
        <f t="shared" si="212"/>
        <v>9801.545105</v>
      </c>
    </row>
    <row r="169" s="1" customFormat="1" customHeight="1" spans="5:79">
      <c r="E169" s="45"/>
      <c r="F169" s="46"/>
      <c r="G169" s="46"/>
      <c r="H169" s="46"/>
      <c r="I169" s="46"/>
      <c r="J169" s="46"/>
      <c r="K169" s="46"/>
      <c r="L169" s="47">
        <f>SUM(P154:P168)</f>
        <v>121238.01768</v>
      </c>
      <c r="M169" s="47"/>
      <c r="N169" s="47"/>
      <c r="O169" s="47"/>
      <c r="P169" s="47"/>
      <c r="Y169" s="12">
        <v>2704</v>
      </c>
      <c r="Z169" s="13">
        <v>1.06</v>
      </c>
      <c r="AA169" s="12">
        <v>1</v>
      </c>
      <c r="AB169" s="12">
        <v>0</v>
      </c>
      <c r="AC169" s="14">
        <f t="shared" si="204"/>
        <v>2866.24</v>
      </c>
      <c r="AD169" s="12">
        <v>1</v>
      </c>
      <c r="AE169" s="12">
        <v>2.38</v>
      </c>
      <c r="AF169" s="12">
        <v>1</v>
      </c>
      <c r="AG169" s="43">
        <f t="shared" si="205"/>
        <v>3.38</v>
      </c>
      <c r="AH169" s="12">
        <v>1.15</v>
      </c>
      <c r="AI169" s="9">
        <v>0.5</v>
      </c>
      <c r="AJ169" s="44">
        <f t="shared" si="206"/>
        <v>5570.53744</v>
      </c>
      <c r="AS169" s="12">
        <v>3113</v>
      </c>
      <c r="AT169" s="13">
        <v>0.75</v>
      </c>
      <c r="AU169" s="12">
        <v>1</v>
      </c>
      <c r="AV169" s="12">
        <v>0</v>
      </c>
      <c r="AW169" s="14">
        <f t="shared" si="207"/>
        <v>2334.75</v>
      </c>
      <c r="AX169" s="12">
        <v>1</v>
      </c>
      <c r="AY169" s="12">
        <v>2.38</v>
      </c>
      <c r="AZ169" s="12">
        <v>1</v>
      </c>
      <c r="BA169" s="43">
        <f t="shared" si="208"/>
        <v>3.38</v>
      </c>
      <c r="BB169" s="12">
        <v>1.15</v>
      </c>
      <c r="BC169" s="9">
        <v>0.5</v>
      </c>
      <c r="BD169" s="44">
        <f t="shared" si="209"/>
        <v>4537.586625</v>
      </c>
      <c r="BN169" s="12">
        <v>3113</v>
      </c>
      <c r="BO169" s="13">
        <v>0.75</v>
      </c>
      <c r="BP169" s="12">
        <v>1</v>
      </c>
      <c r="BQ169" s="12">
        <v>0</v>
      </c>
      <c r="BR169" s="14">
        <f t="shared" si="210"/>
        <v>2334.75</v>
      </c>
      <c r="BS169" s="12">
        <v>1</v>
      </c>
      <c r="BT169" s="12">
        <v>3.18</v>
      </c>
      <c r="BU169" s="12">
        <v>1</v>
      </c>
      <c r="BV169" s="43">
        <f t="shared" si="211"/>
        <v>4.18</v>
      </c>
      <c r="BW169" s="12">
        <v>1.15</v>
      </c>
      <c r="BX169" s="9">
        <v>0.5</v>
      </c>
      <c r="BY169" s="44">
        <f t="shared" si="212"/>
        <v>5611.571625</v>
      </c>
    </row>
    <row r="170" s="1" customFormat="1" customHeight="1" spans="5:79">
      <c r="E170" s="46"/>
      <c r="F170" s="46"/>
      <c r="G170" s="46"/>
      <c r="H170" s="46"/>
      <c r="I170" s="46"/>
      <c r="J170" s="46"/>
      <c r="K170" s="46"/>
      <c r="L170" s="47"/>
      <c r="M170" s="47"/>
      <c r="N170" s="47"/>
      <c r="O170" s="47"/>
      <c r="P170" s="47"/>
      <c r="Y170" s="12">
        <v>2704</v>
      </c>
      <c r="Z170" s="13">
        <v>1.31</v>
      </c>
      <c r="AA170" s="12">
        <v>1</v>
      </c>
      <c r="AB170" s="12">
        <v>0</v>
      </c>
      <c r="AC170" s="14">
        <f t="shared" si="204"/>
        <v>3542.24</v>
      </c>
      <c r="AD170" s="12">
        <v>1</v>
      </c>
      <c r="AE170" s="12">
        <v>2.38</v>
      </c>
      <c r="AF170" s="12">
        <v>1</v>
      </c>
      <c r="AG170" s="43">
        <f t="shared" si="205"/>
        <v>3.38</v>
      </c>
      <c r="AH170" s="12">
        <v>1.15</v>
      </c>
      <c r="AI170" s="9">
        <v>0.5</v>
      </c>
      <c r="AJ170" s="44">
        <f t="shared" si="206"/>
        <v>6884.34344</v>
      </c>
      <c r="AS170" s="12">
        <v>3113</v>
      </c>
      <c r="AT170" s="13">
        <v>0.75</v>
      </c>
      <c r="AU170" s="12">
        <v>1</v>
      </c>
      <c r="AV170" s="12">
        <v>0</v>
      </c>
      <c r="AW170" s="14">
        <f t="shared" si="207"/>
        <v>2334.75</v>
      </c>
      <c r="AX170" s="12">
        <v>1</v>
      </c>
      <c r="AY170" s="12">
        <v>2.38</v>
      </c>
      <c r="AZ170" s="12">
        <v>1</v>
      </c>
      <c r="BA170" s="43">
        <f t="shared" si="208"/>
        <v>3.38</v>
      </c>
      <c r="BB170" s="12">
        <v>1.15</v>
      </c>
      <c r="BC170" s="9">
        <v>0.5</v>
      </c>
      <c r="BD170" s="44">
        <f t="shared" si="209"/>
        <v>4537.586625</v>
      </c>
      <c r="BN170" s="12">
        <v>3113</v>
      </c>
      <c r="BO170" s="13">
        <v>0.75</v>
      </c>
      <c r="BP170" s="12">
        <v>1</v>
      </c>
      <c r="BQ170" s="12">
        <v>0</v>
      </c>
      <c r="BR170" s="14">
        <f t="shared" si="210"/>
        <v>2334.75</v>
      </c>
      <c r="BS170" s="12">
        <v>1</v>
      </c>
      <c r="BT170" s="12">
        <v>3.18</v>
      </c>
      <c r="BU170" s="12">
        <v>1</v>
      </c>
      <c r="BV170" s="43">
        <f t="shared" si="211"/>
        <v>4.18</v>
      </c>
      <c r="BW170" s="12">
        <v>1.15</v>
      </c>
      <c r="BX170" s="9">
        <v>0.5</v>
      </c>
      <c r="BY170" s="44">
        <f t="shared" si="212"/>
        <v>5611.571625</v>
      </c>
    </row>
    <row r="171" s="1" customFormat="1" customHeight="1" spans="5:79">
      <c r="E171" s="46"/>
      <c r="F171" s="46"/>
      <c r="G171" s="46"/>
      <c r="H171" s="46"/>
      <c r="I171" s="46"/>
      <c r="J171" s="46"/>
      <c r="K171" s="46"/>
      <c r="L171" s="47"/>
      <c r="M171" s="47"/>
      <c r="N171" s="47"/>
      <c r="O171" s="47"/>
      <c r="P171" s="47"/>
      <c r="Y171" s="12">
        <v>2704</v>
      </c>
      <c r="Z171" s="13">
        <v>0.75</v>
      </c>
      <c r="AA171" s="12">
        <v>1</v>
      </c>
      <c r="AB171" s="12">
        <v>0</v>
      </c>
      <c r="AC171" s="14">
        <f t="shared" si="204"/>
        <v>2028</v>
      </c>
      <c r="AD171" s="12">
        <v>1</v>
      </c>
      <c r="AE171" s="12">
        <v>2.38</v>
      </c>
      <c r="AF171" s="12">
        <v>1</v>
      </c>
      <c r="AG171" s="43">
        <f t="shared" si="205"/>
        <v>3.38</v>
      </c>
      <c r="AH171" s="12">
        <v>1.15</v>
      </c>
      <c r="AI171" s="9">
        <v>0.5</v>
      </c>
      <c r="AJ171" s="44">
        <f t="shared" si="206"/>
        <v>3941.418</v>
      </c>
      <c r="AS171" s="12">
        <v>3113</v>
      </c>
      <c r="AT171" s="13">
        <v>1.8</v>
      </c>
      <c r="AU171" s="12">
        <v>1</v>
      </c>
      <c r="AV171" s="12">
        <v>0</v>
      </c>
      <c r="AW171" s="14">
        <f t="shared" si="207"/>
        <v>5603.4</v>
      </c>
      <c r="AX171" s="12">
        <v>1</v>
      </c>
      <c r="AY171" s="12">
        <v>2.38</v>
      </c>
      <c r="AZ171" s="12">
        <v>1</v>
      </c>
      <c r="BA171" s="43">
        <f t="shared" si="208"/>
        <v>3.38</v>
      </c>
      <c r="BB171" s="12">
        <v>1.15</v>
      </c>
      <c r="BC171" s="9">
        <v>0.5</v>
      </c>
      <c r="BD171" s="44">
        <f t="shared" si="209"/>
        <v>10890.2079</v>
      </c>
      <c r="BN171" s="12">
        <v>3113</v>
      </c>
      <c r="BO171" s="13">
        <v>1.8</v>
      </c>
      <c r="BP171" s="12">
        <v>1</v>
      </c>
      <c r="BQ171" s="12">
        <v>0</v>
      </c>
      <c r="BR171" s="14">
        <f t="shared" si="210"/>
        <v>5603.4</v>
      </c>
      <c r="BS171" s="12">
        <v>1</v>
      </c>
      <c r="BT171" s="12">
        <v>3.18</v>
      </c>
      <c r="BU171" s="12">
        <v>1</v>
      </c>
      <c r="BV171" s="43">
        <f t="shared" si="211"/>
        <v>4.18</v>
      </c>
      <c r="BW171" s="12">
        <v>1.15</v>
      </c>
      <c r="BX171" s="9">
        <v>0.5</v>
      </c>
      <c r="BY171" s="44">
        <f t="shared" si="212"/>
        <v>13467.7719</v>
      </c>
    </row>
    <row r="172" s="1" customFormat="1" customHeight="1" spans="5:79">
      <c r="E172" s="38" t="s">
        <v>28</v>
      </c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Y172" s="12">
        <v>2704</v>
      </c>
      <c r="Z172" s="13">
        <v>0.75</v>
      </c>
      <c r="AA172" s="12">
        <v>1</v>
      </c>
      <c r="AB172" s="12">
        <v>0</v>
      </c>
      <c r="AC172" s="14">
        <f t="shared" si="204"/>
        <v>2028</v>
      </c>
      <c r="AD172" s="12">
        <v>1</v>
      </c>
      <c r="AE172" s="12">
        <v>2.38</v>
      </c>
      <c r="AF172" s="12">
        <v>1</v>
      </c>
      <c r="AG172" s="43">
        <f t="shared" si="205"/>
        <v>3.38</v>
      </c>
      <c r="AH172" s="12">
        <v>1.15</v>
      </c>
      <c r="AI172" s="9">
        <v>0.5</v>
      </c>
      <c r="AJ172" s="44">
        <f t="shared" si="206"/>
        <v>3941.418</v>
      </c>
      <c r="AS172" s="12">
        <v>3113</v>
      </c>
      <c r="AT172" s="13">
        <v>1.05</v>
      </c>
      <c r="AU172" s="12">
        <v>1</v>
      </c>
      <c r="AV172" s="12">
        <v>0</v>
      </c>
      <c r="AW172" s="14">
        <f t="shared" si="207"/>
        <v>3268.65</v>
      </c>
      <c r="AX172" s="12">
        <v>1</v>
      </c>
      <c r="AY172" s="12">
        <v>2.38</v>
      </c>
      <c r="AZ172" s="12">
        <v>1</v>
      </c>
      <c r="BA172" s="43">
        <f t="shared" si="208"/>
        <v>3.38</v>
      </c>
      <c r="BB172" s="12">
        <v>1.15</v>
      </c>
      <c r="BC172" s="9">
        <v>0.5</v>
      </c>
      <c r="BD172" s="44">
        <f t="shared" si="209"/>
        <v>6352.621275</v>
      </c>
      <c r="BN172" s="12">
        <v>3113</v>
      </c>
      <c r="BO172" s="13">
        <v>1.05</v>
      </c>
      <c r="BP172" s="12">
        <v>1</v>
      </c>
      <c r="BQ172" s="12">
        <v>0</v>
      </c>
      <c r="BR172" s="14">
        <f t="shared" si="210"/>
        <v>3268.65</v>
      </c>
      <c r="BS172" s="12">
        <v>1</v>
      </c>
      <c r="BT172" s="12">
        <v>3.18</v>
      </c>
      <c r="BU172" s="12">
        <v>1</v>
      </c>
      <c r="BV172" s="43">
        <f t="shared" si="211"/>
        <v>4.18</v>
      </c>
      <c r="BW172" s="12">
        <v>1.15</v>
      </c>
      <c r="BX172" s="9">
        <v>0.5</v>
      </c>
      <c r="BY172" s="44">
        <f t="shared" si="212"/>
        <v>7856.200275</v>
      </c>
    </row>
    <row r="173" s="1" customFormat="1" customHeight="1" spans="5:79">
      <c r="E173" s="14" t="s">
        <v>5</v>
      </c>
      <c r="F173" s="14"/>
      <c r="G173" s="14"/>
      <c r="H173" s="14"/>
      <c r="I173" s="14"/>
      <c r="J173" s="8" t="s">
        <v>53</v>
      </c>
      <c r="K173" s="8"/>
      <c r="L173" s="8"/>
      <c r="M173" s="8"/>
      <c r="N173" s="9" t="s">
        <v>37</v>
      </c>
      <c r="O173" s="9"/>
      <c r="P173" s="42" t="s">
        <v>9</v>
      </c>
      <c r="Y173" s="12">
        <v>2704</v>
      </c>
      <c r="Z173" s="13">
        <v>1.8</v>
      </c>
      <c r="AA173" s="12">
        <v>1</v>
      </c>
      <c r="AB173" s="12">
        <v>0</v>
      </c>
      <c r="AC173" s="14">
        <f t="shared" si="204"/>
        <v>4867.2</v>
      </c>
      <c r="AD173" s="12">
        <v>1</v>
      </c>
      <c r="AE173" s="12">
        <v>2.38</v>
      </c>
      <c r="AF173" s="12">
        <v>1</v>
      </c>
      <c r="AG173" s="43">
        <f t="shared" si="205"/>
        <v>3.38</v>
      </c>
      <c r="AH173" s="12">
        <v>1.15</v>
      </c>
      <c r="AI173" s="9">
        <v>0.5</v>
      </c>
      <c r="AJ173" s="44">
        <f t="shared" si="206"/>
        <v>9459.4032</v>
      </c>
      <c r="AS173" s="12">
        <v>3113</v>
      </c>
      <c r="AT173" s="13">
        <v>1.06</v>
      </c>
      <c r="AU173" s="12">
        <v>1</v>
      </c>
      <c r="AV173" s="12">
        <v>0</v>
      </c>
      <c r="AW173" s="14">
        <f t="shared" si="207"/>
        <v>3299.78</v>
      </c>
      <c r="AX173" s="12">
        <v>1</v>
      </c>
      <c r="AY173" s="12">
        <v>2.38</v>
      </c>
      <c r="AZ173" s="12">
        <v>1</v>
      </c>
      <c r="BA173" s="43">
        <f t="shared" si="208"/>
        <v>3.38</v>
      </c>
      <c r="BB173" s="12">
        <v>1.15</v>
      </c>
      <c r="BC173" s="9">
        <v>0.5</v>
      </c>
      <c r="BD173" s="44">
        <f t="shared" si="209"/>
        <v>6413.12243</v>
      </c>
      <c r="BN173" s="12">
        <v>3113</v>
      </c>
      <c r="BO173" s="13">
        <v>1.06</v>
      </c>
      <c r="BP173" s="12">
        <v>1</v>
      </c>
      <c r="BQ173" s="12">
        <v>0</v>
      </c>
      <c r="BR173" s="14">
        <f t="shared" si="210"/>
        <v>3299.78</v>
      </c>
      <c r="BS173" s="12">
        <v>1</v>
      </c>
      <c r="BT173" s="12">
        <v>3.18</v>
      </c>
      <c r="BU173" s="12">
        <v>1</v>
      </c>
      <c r="BV173" s="43">
        <f t="shared" si="211"/>
        <v>4.18</v>
      </c>
      <c r="BW173" s="12">
        <v>1.15</v>
      </c>
      <c r="BX173" s="9">
        <v>0.5</v>
      </c>
      <c r="BY173" s="44">
        <f t="shared" si="212"/>
        <v>7931.02123</v>
      </c>
    </row>
    <row r="174" s="1" customFormat="1" customHeight="1" spans="5:79">
      <c r="E174" s="14" t="s">
        <v>54</v>
      </c>
      <c r="F174" s="14" t="s">
        <v>55</v>
      </c>
      <c r="G174" s="14" t="s">
        <v>56</v>
      </c>
      <c r="H174" s="14" t="s">
        <v>57</v>
      </c>
      <c r="I174" s="14" t="s">
        <v>5</v>
      </c>
      <c r="J174" s="8" t="s">
        <v>58</v>
      </c>
      <c r="K174" s="8" t="s">
        <v>23</v>
      </c>
      <c r="L174" s="8" t="s">
        <v>22</v>
      </c>
      <c r="M174" s="43" t="s">
        <v>24</v>
      </c>
      <c r="N174" s="9" t="s">
        <v>59</v>
      </c>
      <c r="O174" s="9" t="s">
        <v>60</v>
      </c>
      <c r="P174" s="42"/>
      <c r="Y174" s="12">
        <v>2704</v>
      </c>
      <c r="Z174" s="13">
        <v>3.21</v>
      </c>
      <c r="AA174" s="12">
        <v>1</v>
      </c>
      <c r="AB174" s="12">
        <v>0</v>
      </c>
      <c r="AC174" s="14">
        <f t="shared" si="204"/>
        <v>8679.84</v>
      </c>
      <c r="AD174" s="12">
        <v>1</v>
      </c>
      <c r="AE174" s="12">
        <v>2.38</v>
      </c>
      <c r="AF174" s="12">
        <v>1</v>
      </c>
      <c r="AG174" s="43">
        <f t="shared" si="205"/>
        <v>3.38</v>
      </c>
      <c r="AH174" s="12">
        <v>1.15</v>
      </c>
      <c r="AI174" s="9">
        <v>0.5</v>
      </c>
      <c r="AJ174" s="44">
        <f t="shared" si="206"/>
        <v>16869.26904</v>
      </c>
      <c r="AS174" s="12">
        <v>3113</v>
      </c>
      <c r="AT174" s="13">
        <v>1.31</v>
      </c>
      <c r="AU174" s="12">
        <v>1</v>
      </c>
      <c r="AV174" s="12">
        <v>0</v>
      </c>
      <c r="AW174" s="14">
        <f t="shared" si="207"/>
        <v>4078.03</v>
      </c>
      <c r="AX174" s="12">
        <v>1</v>
      </c>
      <c r="AY174" s="12">
        <v>2.38</v>
      </c>
      <c r="AZ174" s="12">
        <v>1</v>
      </c>
      <c r="BA174" s="43">
        <f t="shared" si="208"/>
        <v>3.38</v>
      </c>
      <c r="BB174" s="12">
        <v>1.15</v>
      </c>
      <c r="BC174" s="9">
        <v>0.5</v>
      </c>
      <c r="BD174" s="44">
        <f t="shared" si="209"/>
        <v>7925.651305</v>
      </c>
      <c r="BN174" s="12">
        <v>3113</v>
      </c>
      <c r="BO174" s="13">
        <v>1.31</v>
      </c>
      <c r="BP174" s="12">
        <v>1</v>
      </c>
      <c r="BQ174" s="12">
        <v>0</v>
      </c>
      <c r="BR174" s="14">
        <f t="shared" si="210"/>
        <v>4078.03</v>
      </c>
      <c r="BS174" s="12">
        <v>1</v>
      </c>
      <c r="BT174" s="12">
        <v>3.18</v>
      </c>
      <c r="BU174" s="12">
        <v>1</v>
      </c>
      <c r="BV174" s="43">
        <f t="shared" si="211"/>
        <v>4.18</v>
      </c>
      <c r="BW174" s="12">
        <v>1.15</v>
      </c>
      <c r="BX174" s="9">
        <v>0.5</v>
      </c>
      <c r="BY174" s="44">
        <f t="shared" si="212"/>
        <v>9801.545105</v>
      </c>
    </row>
    <row r="175" s="1" customFormat="1" customHeight="1" spans="5:79">
      <c r="E175" s="12">
        <v>2761</v>
      </c>
      <c r="F175" s="13">
        <v>1.728</v>
      </c>
      <c r="G175" s="12">
        <v>1</v>
      </c>
      <c r="H175" s="12">
        <v>0</v>
      </c>
      <c r="I175" s="14">
        <f t="shared" ref="I175:I185" si="213">E175*F175*G175+H175</f>
        <v>4771.008</v>
      </c>
      <c r="J175" s="12">
        <v>1</v>
      </c>
      <c r="K175" s="12">
        <v>1.95</v>
      </c>
      <c r="L175" s="12">
        <v>0.95</v>
      </c>
      <c r="M175" s="43">
        <f t="shared" ref="M175:M185" si="214">K175*L175+1</f>
        <v>2.8525</v>
      </c>
      <c r="N175" s="12">
        <v>1.15</v>
      </c>
      <c r="O175" s="9">
        <v>0.5</v>
      </c>
      <c r="P175" s="44">
        <f t="shared" ref="P175:P185" si="215">I175*J175*M175*N175*O175</f>
        <v>7825.347684</v>
      </c>
      <c r="Y175" s="12">
        <v>2704</v>
      </c>
      <c r="Z175" s="13">
        <v>3.21</v>
      </c>
      <c r="AA175" s="12">
        <v>1</v>
      </c>
      <c r="AB175" s="12">
        <v>0</v>
      </c>
      <c r="AC175" s="14">
        <f t="shared" si="204"/>
        <v>8679.84</v>
      </c>
      <c r="AD175" s="12">
        <v>1</v>
      </c>
      <c r="AE175" s="12">
        <v>2.38</v>
      </c>
      <c r="AF175" s="12">
        <v>1</v>
      </c>
      <c r="AG175" s="43">
        <f t="shared" si="205"/>
        <v>3.38</v>
      </c>
      <c r="AH175" s="12">
        <v>1.15</v>
      </c>
      <c r="AI175" s="9">
        <v>0.5</v>
      </c>
      <c r="AJ175" s="44">
        <f t="shared" si="206"/>
        <v>16869.26904</v>
      </c>
      <c r="AS175" s="12">
        <v>3113</v>
      </c>
      <c r="AT175" s="13">
        <v>0.75</v>
      </c>
      <c r="AU175" s="12">
        <v>1</v>
      </c>
      <c r="AV175" s="12">
        <v>0</v>
      </c>
      <c r="AW175" s="14">
        <f t="shared" si="207"/>
        <v>2334.75</v>
      </c>
      <c r="AX175" s="12">
        <v>1</v>
      </c>
      <c r="AY175" s="12">
        <v>2.38</v>
      </c>
      <c r="AZ175" s="12">
        <v>1</v>
      </c>
      <c r="BA175" s="43">
        <f t="shared" si="208"/>
        <v>3.38</v>
      </c>
      <c r="BB175" s="12">
        <v>1.15</v>
      </c>
      <c r="BC175" s="9">
        <v>0.5</v>
      </c>
      <c r="BD175" s="44">
        <f t="shared" si="209"/>
        <v>4537.586625</v>
      </c>
      <c r="BN175" s="12">
        <v>3113</v>
      </c>
      <c r="BO175" s="13">
        <v>0.75</v>
      </c>
      <c r="BP175" s="12">
        <v>1</v>
      </c>
      <c r="BQ175" s="12">
        <v>0</v>
      </c>
      <c r="BR175" s="14">
        <f t="shared" si="210"/>
        <v>2334.75</v>
      </c>
      <c r="BS175" s="12">
        <v>1</v>
      </c>
      <c r="BT175" s="12">
        <v>3.18</v>
      </c>
      <c r="BU175" s="12">
        <v>1</v>
      </c>
      <c r="BV175" s="43">
        <f t="shared" si="211"/>
        <v>4.18</v>
      </c>
      <c r="BW175" s="12">
        <v>1.15</v>
      </c>
      <c r="BX175" s="9">
        <v>0.5</v>
      </c>
      <c r="BY175" s="44">
        <f t="shared" si="212"/>
        <v>5611.571625</v>
      </c>
    </row>
    <row r="176" s="1" customFormat="1" customHeight="1" spans="5:79">
      <c r="E176" s="12">
        <v>2761</v>
      </c>
      <c r="F176" s="13">
        <v>1.728</v>
      </c>
      <c r="G176" s="12">
        <v>1</v>
      </c>
      <c r="H176" s="12">
        <v>0</v>
      </c>
      <c r="I176" s="14">
        <f t="shared" si="213"/>
        <v>4771.008</v>
      </c>
      <c r="J176" s="12">
        <v>1</v>
      </c>
      <c r="K176" s="12">
        <v>1.95</v>
      </c>
      <c r="L176" s="12">
        <v>0.95</v>
      </c>
      <c r="M176" s="43">
        <f t="shared" si="214"/>
        <v>2.8525</v>
      </c>
      <c r="N176" s="12">
        <v>1.15</v>
      </c>
      <c r="O176" s="9">
        <v>0.5</v>
      </c>
      <c r="P176" s="44">
        <f t="shared" si="215"/>
        <v>7825.347684</v>
      </c>
      <c r="Y176" s="12">
        <v>2704</v>
      </c>
      <c r="Z176" s="13">
        <v>3.21</v>
      </c>
      <c r="AA176" s="12">
        <v>1</v>
      </c>
      <c r="AB176" s="12">
        <v>0</v>
      </c>
      <c r="AC176" s="14">
        <f t="shared" si="204"/>
        <v>8679.84</v>
      </c>
      <c r="AD176" s="12">
        <v>1</v>
      </c>
      <c r="AE176" s="12">
        <v>2.38</v>
      </c>
      <c r="AF176" s="12">
        <v>1</v>
      </c>
      <c r="AG176" s="43">
        <f t="shared" si="205"/>
        <v>3.38</v>
      </c>
      <c r="AH176" s="12">
        <v>1.15</v>
      </c>
      <c r="AI176" s="9">
        <v>0.5</v>
      </c>
      <c r="AJ176" s="44">
        <f t="shared" si="206"/>
        <v>16869.26904</v>
      </c>
      <c r="AS176" s="12">
        <v>3113</v>
      </c>
      <c r="AT176" s="13">
        <v>0.75</v>
      </c>
      <c r="AU176" s="12">
        <v>1</v>
      </c>
      <c r="AV176" s="12">
        <v>0</v>
      </c>
      <c r="AW176" s="14">
        <f t="shared" si="207"/>
        <v>2334.75</v>
      </c>
      <c r="AX176" s="12">
        <v>1</v>
      </c>
      <c r="AY176" s="12">
        <v>2.38</v>
      </c>
      <c r="AZ176" s="12">
        <v>1</v>
      </c>
      <c r="BA176" s="43">
        <f t="shared" si="208"/>
        <v>3.38</v>
      </c>
      <c r="BB176" s="12">
        <v>1.15</v>
      </c>
      <c r="BC176" s="9">
        <v>0.5</v>
      </c>
      <c r="BD176" s="44">
        <f t="shared" si="209"/>
        <v>4537.586625</v>
      </c>
      <c r="BN176" s="12">
        <v>3113</v>
      </c>
      <c r="BO176" s="13">
        <v>0.75</v>
      </c>
      <c r="BP176" s="12">
        <v>1</v>
      </c>
      <c r="BQ176" s="12">
        <v>0</v>
      </c>
      <c r="BR176" s="14">
        <f t="shared" si="210"/>
        <v>2334.75</v>
      </c>
      <c r="BS176" s="12">
        <v>1</v>
      </c>
      <c r="BT176" s="12">
        <v>3.18</v>
      </c>
      <c r="BU176" s="12">
        <v>1</v>
      </c>
      <c r="BV176" s="43">
        <f t="shared" si="211"/>
        <v>4.18</v>
      </c>
      <c r="BW176" s="12">
        <v>1.15</v>
      </c>
      <c r="BX176" s="9">
        <v>0.5</v>
      </c>
      <c r="BY176" s="44">
        <f t="shared" si="212"/>
        <v>5611.571625</v>
      </c>
    </row>
    <row r="177" s="1" customFormat="1" customHeight="1" spans="5:77">
      <c r="E177" s="12">
        <v>2761</v>
      </c>
      <c r="F177" s="13">
        <v>1.728</v>
      </c>
      <c r="G177" s="12">
        <v>1</v>
      </c>
      <c r="H177" s="12">
        <v>0</v>
      </c>
      <c r="I177" s="14">
        <f t="shared" si="213"/>
        <v>4771.008</v>
      </c>
      <c r="J177" s="12">
        <v>1</v>
      </c>
      <c r="K177" s="12">
        <v>1.95</v>
      </c>
      <c r="L177" s="12">
        <v>0.95</v>
      </c>
      <c r="M177" s="43">
        <f t="shared" si="214"/>
        <v>2.8525</v>
      </c>
      <c r="N177" s="12">
        <v>1.15</v>
      </c>
      <c r="O177" s="9">
        <v>0.5</v>
      </c>
      <c r="P177" s="44">
        <f t="shared" si="215"/>
        <v>7825.347684</v>
      </c>
      <c r="Y177" s="45"/>
      <c r="Z177" s="46"/>
      <c r="AA177" s="46"/>
      <c r="AB177" s="46"/>
      <c r="AC177" s="46"/>
      <c r="AD177" s="46"/>
      <c r="AE177" s="46"/>
      <c r="AF177" s="47">
        <f>SUM(AJ162:AJ176)</f>
        <v>121238.01768</v>
      </c>
      <c r="AG177" s="47"/>
      <c r="AH177" s="47"/>
      <c r="AI177" s="47"/>
      <c r="AJ177" s="47"/>
      <c r="AS177" s="12">
        <v>3113</v>
      </c>
      <c r="AT177" s="13">
        <v>1.8</v>
      </c>
      <c r="AU177" s="12">
        <v>1</v>
      </c>
      <c r="AV177" s="12">
        <v>0</v>
      </c>
      <c r="AW177" s="14">
        <f t="shared" si="207"/>
        <v>5603.4</v>
      </c>
      <c r="AX177" s="12">
        <v>1</v>
      </c>
      <c r="AY177" s="12">
        <v>2.38</v>
      </c>
      <c r="AZ177" s="12">
        <v>1</v>
      </c>
      <c r="BA177" s="43">
        <f t="shared" si="208"/>
        <v>3.38</v>
      </c>
      <c r="BB177" s="12">
        <v>1.15</v>
      </c>
      <c r="BC177" s="9">
        <v>0.5</v>
      </c>
      <c r="BD177" s="44">
        <f t="shared" si="209"/>
        <v>10890.2079</v>
      </c>
      <c r="BN177" s="12">
        <v>3113</v>
      </c>
      <c r="BO177" s="13">
        <v>1.8</v>
      </c>
      <c r="BP177" s="12">
        <v>1</v>
      </c>
      <c r="BQ177" s="12">
        <v>0</v>
      </c>
      <c r="BR177" s="14">
        <f t="shared" si="210"/>
        <v>5603.4</v>
      </c>
      <c r="BS177" s="12">
        <v>1</v>
      </c>
      <c r="BT177" s="12">
        <v>3.18</v>
      </c>
      <c r="BU177" s="12">
        <v>1</v>
      </c>
      <c r="BV177" s="43">
        <f t="shared" si="211"/>
        <v>4.18</v>
      </c>
      <c r="BW177" s="12">
        <v>1.15</v>
      </c>
      <c r="BX177" s="9">
        <v>0.5</v>
      </c>
      <c r="BY177" s="44">
        <f t="shared" si="212"/>
        <v>13467.7719</v>
      </c>
    </row>
    <row r="178" s="1" customFormat="1" customHeight="1" spans="5:77">
      <c r="E178" s="12">
        <v>2761</v>
      </c>
      <c r="F178" s="13">
        <v>1.728</v>
      </c>
      <c r="G178" s="12">
        <v>1</v>
      </c>
      <c r="H178" s="12">
        <v>0</v>
      </c>
      <c r="I178" s="14">
        <f t="shared" si="213"/>
        <v>4771.008</v>
      </c>
      <c r="J178" s="12">
        <v>1</v>
      </c>
      <c r="K178" s="12">
        <v>1.95</v>
      </c>
      <c r="L178" s="12">
        <v>0.95</v>
      </c>
      <c r="M178" s="43">
        <f t="shared" si="214"/>
        <v>2.8525</v>
      </c>
      <c r="N178" s="12">
        <v>1.15</v>
      </c>
      <c r="O178" s="9">
        <v>0.5</v>
      </c>
      <c r="P178" s="44">
        <f t="shared" si="215"/>
        <v>7825.347684</v>
      </c>
      <c r="Y178" s="46"/>
      <c r="Z178" s="46"/>
      <c r="AA178" s="46"/>
      <c r="AB178" s="46"/>
      <c r="AC178" s="46"/>
      <c r="AD178" s="46"/>
      <c r="AE178" s="46"/>
      <c r="AF178" s="47"/>
      <c r="AG178" s="47"/>
      <c r="AH178" s="47"/>
      <c r="AI178" s="47"/>
      <c r="AJ178" s="47"/>
      <c r="AS178" s="12">
        <v>3113</v>
      </c>
      <c r="AT178" s="13">
        <v>3.21</v>
      </c>
      <c r="AU178" s="12">
        <v>1</v>
      </c>
      <c r="AV178" s="12">
        <v>0</v>
      </c>
      <c r="AW178" s="14">
        <f t="shared" si="207"/>
        <v>9992.73</v>
      </c>
      <c r="AX178" s="12">
        <v>1</v>
      </c>
      <c r="AY178" s="12">
        <v>2.38</v>
      </c>
      <c r="AZ178" s="12">
        <v>1</v>
      </c>
      <c r="BA178" s="43">
        <f t="shared" si="208"/>
        <v>3.38</v>
      </c>
      <c r="BB178" s="12">
        <v>1.15</v>
      </c>
      <c r="BC178" s="9">
        <v>0.5</v>
      </c>
      <c r="BD178" s="44">
        <f t="shared" si="209"/>
        <v>19420.870755</v>
      </c>
      <c r="BN178" s="12">
        <v>3113</v>
      </c>
      <c r="BO178" s="13">
        <v>3.21</v>
      </c>
      <c r="BP178" s="12">
        <v>1</v>
      </c>
      <c r="BQ178" s="12">
        <v>0</v>
      </c>
      <c r="BR178" s="14">
        <f t="shared" si="210"/>
        <v>9992.73</v>
      </c>
      <c r="BS178" s="12">
        <v>1</v>
      </c>
      <c r="BT178" s="12">
        <v>3.18</v>
      </c>
      <c r="BU178" s="12">
        <v>1</v>
      </c>
      <c r="BV178" s="43">
        <f t="shared" si="211"/>
        <v>4.18</v>
      </c>
      <c r="BW178" s="12">
        <v>1.15</v>
      </c>
      <c r="BX178" s="9">
        <v>0.5</v>
      </c>
      <c r="BY178" s="44">
        <f t="shared" si="212"/>
        <v>24017.526555</v>
      </c>
    </row>
    <row r="179" s="1" customFormat="1" customHeight="1" spans="5:77">
      <c r="E179" s="12">
        <v>2761</v>
      </c>
      <c r="F179" s="13">
        <v>1.728</v>
      </c>
      <c r="G179" s="12">
        <v>1</v>
      </c>
      <c r="H179" s="12">
        <v>0</v>
      </c>
      <c r="I179" s="14">
        <f t="shared" si="213"/>
        <v>4771.008</v>
      </c>
      <c r="J179" s="12">
        <v>1</v>
      </c>
      <c r="K179" s="12">
        <v>1.95</v>
      </c>
      <c r="L179" s="12">
        <v>0.95</v>
      </c>
      <c r="M179" s="43">
        <f t="shared" si="214"/>
        <v>2.8525</v>
      </c>
      <c r="N179" s="12">
        <v>1.15</v>
      </c>
      <c r="O179" s="9">
        <v>0.5</v>
      </c>
      <c r="P179" s="44">
        <f t="shared" si="215"/>
        <v>7825.347684</v>
      </c>
      <c r="Y179" s="46"/>
      <c r="Z179" s="46"/>
      <c r="AA179" s="46"/>
      <c r="AB179" s="46"/>
      <c r="AC179" s="46"/>
      <c r="AD179" s="46"/>
      <c r="AE179" s="46"/>
      <c r="AF179" s="47"/>
      <c r="AG179" s="47"/>
      <c r="AH179" s="47"/>
      <c r="AI179" s="47"/>
      <c r="AJ179" s="47"/>
      <c r="AS179" s="12">
        <v>3113</v>
      </c>
      <c r="AT179" s="13">
        <v>3.21</v>
      </c>
      <c r="AU179" s="12">
        <v>1</v>
      </c>
      <c r="AV179" s="12">
        <v>0</v>
      </c>
      <c r="AW179" s="14">
        <f t="shared" si="207"/>
        <v>9992.73</v>
      </c>
      <c r="AX179" s="12">
        <v>1</v>
      </c>
      <c r="AY179" s="12">
        <v>2.38</v>
      </c>
      <c r="AZ179" s="12">
        <v>1</v>
      </c>
      <c r="BA179" s="43">
        <f t="shared" si="208"/>
        <v>3.38</v>
      </c>
      <c r="BB179" s="12">
        <v>1.15</v>
      </c>
      <c r="BC179" s="9">
        <v>0.5</v>
      </c>
      <c r="BD179" s="44">
        <f t="shared" si="209"/>
        <v>19420.870755</v>
      </c>
      <c r="BN179" s="12">
        <v>3113</v>
      </c>
      <c r="BO179" s="13">
        <v>3.21</v>
      </c>
      <c r="BP179" s="12">
        <v>1</v>
      </c>
      <c r="BQ179" s="12">
        <v>0</v>
      </c>
      <c r="BR179" s="14">
        <f t="shared" si="210"/>
        <v>9992.73</v>
      </c>
      <c r="BS179" s="12">
        <v>1</v>
      </c>
      <c r="BT179" s="12">
        <v>3.18</v>
      </c>
      <c r="BU179" s="12">
        <v>1</v>
      </c>
      <c r="BV179" s="43">
        <f t="shared" si="211"/>
        <v>4.18</v>
      </c>
      <c r="BW179" s="12">
        <v>1.15</v>
      </c>
      <c r="BX179" s="9">
        <v>0.5</v>
      </c>
      <c r="BY179" s="44">
        <f t="shared" si="212"/>
        <v>24017.526555</v>
      </c>
    </row>
    <row r="180" s="1" customFormat="1" customHeight="1" spans="5:77">
      <c r="E180" s="12">
        <v>2761</v>
      </c>
      <c r="F180" s="13">
        <v>1.728</v>
      </c>
      <c r="G180" s="12">
        <v>1</v>
      </c>
      <c r="H180" s="12">
        <v>0</v>
      </c>
      <c r="I180" s="14">
        <f t="shared" si="213"/>
        <v>4771.008</v>
      </c>
      <c r="J180" s="12">
        <v>1</v>
      </c>
      <c r="K180" s="12">
        <v>1.95</v>
      </c>
      <c r="L180" s="12">
        <v>0.95</v>
      </c>
      <c r="M180" s="43">
        <f t="shared" si="214"/>
        <v>2.8525</v>
      </c>
      <c r="N180" s="12">
        <v>0.9</v>
      </c>
      <c r="O180" s="9">
        <v>0.5</v>
      </c>
      <c r="P180" s="44">
        <f t="shared" si="215"/>
        <v>6124.185144</v>
      </c>
      <c r="Y180" s="38" t="s">
        <v>28</v>
      </c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S180" s="12">
        <v>3113</v>
      </c>
      <c r="AT180" s="13">
        <v>3.21</v>
      </c>
      <c r="AU180" s="12">
        <v>1</v>
      </c>
      <c r="AV180" s="12">
        <v>0</v>
      </c>
      <c r="AW180" s="14">
        <f t="shared" si="207"/>
        <v>9992.73</v>
      </c>
      <c r="AX180" s="12">
        <v>1</v>
      </c>
      <c r="AY180" s="12">
        <v>2.38</v>
      </c>
      <c r="AZ180" s="12">
        <v>1</v>
      </c>
      <c r="BA180" s="43">
        <f t="shared" si="208"/>
        <v>3.38</v>
      </c>
      <c r="BB180" s="12">
        <v>1.15</v>
      </c>
      <c r="BC180" s="9">
        <v>0.5</v>
      </c>
      <c r="BD180" s="44">
        <f t="shared" si="209"/>
        <v>19420.870755</v>
      </c>
      <c r="BN180" s="12">
        <v>3113</v>
      </c>
      <c r="BO180" s="13">
        <v>3.21</v>
      </c>
      <c r="BP180" s="12">
        <v>1</v>
      </c>
      <c r="BQ180" s="12">
        <v>0</v>
      </c>
      <c r="BR180" s="14">
        <f t="shared" si="210"/>
        <v>9992.73</v>
      </c>
      <c r="BS180" s="12">
        <v>1</v>
      </c>
      <c r="BT180" s="12">
        <v>3.18</v>
      </c>
      <c r="BU180" s="12">
        <v>1</v>
      </c>
      <c r="BV180" s="43">
        <f t="shared" si="211"/>
        <v>4.18</v>
      </c>
      <c r="BW180" s="12">
        <v>1.15</v>
      </c>
      <c r="BX180" s="9">
        <v>0.5</v>
      </c>
      <c r="BY180" s="44">
        <f t="shared" si="212"/>
        <v>24017.526555</v>
      </c>
    </row>
    <row r="181" s="1" customFormat="1" customHeight="1" spans="5:77">
      <c r="E181" s="12">
        <v>2761</v>
      </c>
      <c r="F181" s="13">
        <v>1.728</v>
      </c>
      <c r="G181" s="12">
        <v>1</v>
      </c>
      <c r="H181" s="12">
        <v>0</v>
      </c>
      <c r="I181" s="14">
        <f t="shared" si="213"/>
        <v>4771.008</v>
      </c>
      <c r="J181" s="12">
        <v>1</v>
      </c>
      <c r="K181" s="12">
        <v>1.95</v>
      </c>
      <c r="L181" s="12">
        <v>0.95</v>
      </c>
      <c r="M181" s="43">
        <f t="shared" si="214"/>
        <v>2.8525</v>
      </c>
      <c r="N181" s="12">
        <v>0.9</v>
      </c>
      <c r="O181" s="9">
        <v>0.5</v>
      </c>
      <c r="P181" s="44">
        <f t="shared" si="215"/>
        <v>6124.185144</v>
      </c>
      <c r="Y181" s="14" t="s">
        <v>5</v>
      </c>
      <c r="Z181" s="14"/>
      <c r="AA181" s="14"/>
      <c r="AB181" s="14"/>
      <c r="AC181" s="14"/>
      <c r="AD181" s="8" t="s">
        <v>53</v>
      </c>
      <c r="AE181" s="8"/>
      <c r="AF181" s="8"/>
      <c r="AG181" s="8"/>
      <c r="AH181" s="9" t="s">
        <v>37</v>
      </c>
      <c r="AI181" s="9"/>
      <c r="AJ181" s="42" t="s">
        <v>9</v>
      </c>
      <c r="AS181" s="45"/>
      <c r="AT181" s="46"/>
      <c r="AU181" s="46"/>
      <c r="AV181" s="46"/>
      <c r="AW181" s="46"/>
      <c r="AX181" s="46"/>
      <c r="AY181" s="46"/>
      <c r="AZ181" s="47">
        <f>SUM(BD166:BD180)</f>
        <v>139576.164585</v>
      </c>
      <c r="BA181" s="47"/>
      <c r="BB181" s="47"/>
      <c r="BC181" s="47"/>
      <c r="BD181" s="47"/>
      <c r="BN181" s="45"/>
      <c r="BO181" s="46"/>
      <c r="BP181" s="46"/>
      <c r="BQ181" s="46"/>
      <c r="BR181" s="46"/>
      <c r="BS181" s="46"/>
      <c r="BT181" s="46"/>
      <c r="BU181" s="47">
        <f>SUM(BY166:BY180)</f>
        <v>172611.943185</v>
      </c>
      <c r="BV181" s="47"/>
      <c r="BW181" s="47"/>
      <c r="BX181" s="47"/>
      <c r="BY181" s="47"/>
    </row>
    <row r="182" s="1" customFormat="1" customHeight="1" spans="5:77">
      <c r="E182" s="12">
        <v>2761</v>
      </c>
      <c r="F182" s="13">
        <v>1.728</v>
      </c>
      <c r="G182" s="12">
        <v>1</v>
      </c>
      <c r="H182" s="12">
        <v>0</v>
      </c>
      <c r="I182" s="14">
        <f t="shared" si="213"/>
        <v>4771.008</v>
      </c>
      <c r="J182" s="12">
        <v>1</v>
      </c>
      <c r="K182" s="12">
        <v>1.95</v>
      </c>
      <c r="L182" s="12">
        <v>0.95</v>
      </c>
      <c r="M182" s="43">
        <f t="shared" si="214"/>
        <v>2.8525</v>
      </c>
      <c r="N182" s="12">
        <v>0.9</v>
      </c>
      <c r="O182" s="9">
        <v>0.5</v>
      </c>
      <c r="P182" s="44">
        <f t="shared" si="215"/>
        <v>6124.185144</v>
      </c>
      <c r="Y182" s="14" t="s">
        <v>54</v>
      </c>
      <c r="Z182" s="14" t="s">
        <v>55</v>
      </c>
      <c r="AA182" s="14" t="s">
        <v>56</v>
      </c>
      <c r="AB182" s="14" t="s">
        <v>57</v>
      </c>
      <c r="AC182" s="14" t="s">
        <v>5</v>
      </c>
      <c r="AD182" s="8" t="s">
        <v>58</v>
      </c>
      <c r="AE182" s="8" t="s">
        <v>23</v>
      </c>
      <c r="AF182" s="8" t="s">
        <v>22</v>
      </c>
      <c r="AG182" s="43" t="s">
        <v>24</v>
      </c>
      <c r="AH182" s="9" t="s">
        <v>59</v>
      </c>
      <c r="AI182" s="9" t="s">
        <v>60</v>
      </c>
      <c r="AJ182" s="42"/>
      <c r="AS182" s="46"/>
      <c r="AT182" s="46"/>
      <c r="AU182" s="46"/>
      <c r="AV182" s="46"/>
      <c r="AW182" s="46"/>
      <c r="AX182" s="46"/>
      <c r="AY182" s="46"/>
      <c r="AZ182" s="47"/>
      <c r="BA182" s="47"/>
      <c r="BB182" s="47"/>
      <c r="BC182" s="47"/>
      <c r="BD182" s="47"/>
      <c r="BN182" s="46"/>
      <c r="BO182" s="46"/>
      <c r="BP182" s="46"/>
      <c r="BQ182" s="46"/>
      <c r="BR182" s="46"/>
      <c r="BS182" s="46"/>
      <c r="BT182" s="46"/>
      <c r="BU182" s="47"/>
      <c r="BV182" s="47"/>
      <c r="BW182" s="47"/>
      <c r="BX182" s="47"/>
      <c r="BY182" s="47"/>
    </row>
    <row r="183" s="1" customFormat="1" customHeight="1" spans="5:77">
      <c r="E183" s="12">
        <v>2761</v>
      </c>
      <c r="F183" s="13">
        <v>1.728</v>
      </c>
      <c r="G183" s="12">
        <v>1</v>
      </c>
      <c r="H183" s="12">
        <v>0</v>
      </c>
      <c r="I183" s="14">
        <f t="shared" si="213"/>
        <v>4771.008</v>
      </c>
      <c r="J183" s="12">
        <v>1</v>
      </c>
      <c r="K183" s="12">
        <v>1.95</v>
      </c>
      <c r="L183" s="12">
        <v>0.95</v>
      </c>
      <c r="M183" s="43">
        <f t="shared" si="214"/>
        <v>2.8525</v>
      </c>
      <c r="N183" s="12">
        <v>0.9</v>
      </c>
      <c r="O183" s="9">
        <v>0.5</v>
      </c>
      <c r="P183" s="44">
        <f t="shared" si="215"/>
        <v>6124.185144</v>
      </c>
      <c r="Y183" s="12">
        <v>2630</v>
      </c>
      <c r="Z183" s="13">
        <v>1.728</v>
      </c>
      <c r="AA183" s="12">
        <v>1</v>
      </c>
      <c r="AB183" s="12">
        <v>0</v>
      </c>
      <c r="AC183" s="14">
        <f t="shared" ref="AC183:AC193" si="216">Y183*Z183*AA183+AB183</f>
        <v>4544.64</v>
      </c>
      <c r="AD183" s="12">
        <v>1</v>
      </c>
      <c r="AE183" s="12">
        <v>1.95</v>
      </c>
      <c r="AF183" s="12">
        <v>0.95</v>
      </c>
      <c r="AG183" s="43">
        <f t="shared" ref="AG183:AG193" si="217">AE183*AF183+1</f>
        <v>2.8525</v>
      </c>
      <c r="AH183" s="12">
        <v>1.15</v>
      </c>
      <c r="AI183" s="9">
        <v>0.5</v>
      </c>
      <c r="AJ183" s="44">
        <f t="shared" ref="AJ183:AJ193" si="218">AC183*AD183*AG183*AH183*AI183</f>
        <v>7454.06172</v>
      </c>
      <c r="AS183" s="46"/>
      <c r="AT183" s="46"/>
      <c r="AU183" s="46"/>
      <c r="AV183" s="46"/>
      <c r="AW183" s="46"/>
      <c r="AX183" s="46"/>
      <c r="AY183" s="46"/>
      <c r="AZ183" s="47"/>
      <c r="BA183" s="47"/>
      <c r="BB183" s="47"/>
      <c r="BC183" s="47"/>
      <c r="BD183" s="47"/>
      <c r="BN183" s="46"/>
      <c r="BO183" s="46"/>
      <c r="BP183" s="46"/>
      <c r="BQ183" s="46"/>
      <c r="BR183" s="46"/>
      <c r="BS183" s="46"/>
      <c r="BT183" s="46"/>
      <c r="BU183" s="47"/>
      <c r="BV183" s="47"/>
      <c r="BW183" s="47"/>
      <c r="BX183" s="47"/>
      <c r="BY183" s="47"/>
    </row>
    <row r="184" s="1" customFormat="1" customHeight="1" spans="5:77">
      <c r="E184" s="12">
        <v>2761</v>
      </c>
      <c r="F184" s="13">
        <v>1.55</v>
      </c>
      <c r="G184" s="12">
        <v>1</v>
      </c>
      <c r="H184" s="12">
        <v>0</v>
      </c>
      <c r="I184" s="14">
        <f t="shared" si="213"/>
        <v>4279.55</v>
      </c>
      <c r="J184" s="12">
        <v>1</v>
      </c>
      <c r="K184" s="12">
        <v>1.95</v>
      </c>
      <c r="L184" s="12">
        <v>0.95</v>
      </c>
      <c r="M184" s="43">
        <f t="shared" si="214"/>
        <v>2.8525</v>
      </c>
      <c r="N184" s="12">
        <v>0.9</v>
      </c>
      <c r="O184" s="9">
        <v>0.5</v>
      </c>
      <c r="P184" s="44">
        <f t="shared" si="215"/>
        <v>5493.33736875</v>
      </c>
      <c r="Y184" s="12">
        <v>2630</v>
      </c>
      <c r="Z184" s="13">
        <v>1.728</v>
      </c>
      <c r="AA184" s="12">
        <v>1</v>
      </c>
      <c r="AB184" s="12">
        <v>0</v>
      </c>
      <c r="AC184" s="14">
        <f t="shared" si="216"/>
        <v>4544.64</v>
      </c>
      <c r="AD184" s="12">
        <v>1</v>
      </c>
      <c r="AE184" s="12">
        <v>1.95</v>
      </c>
      <c r="AF184" s="12">
        <v>0.95</v>
      </c>
      <c r="AG184" s="43">
        <f t="shared" si="217"/>
        <v>2.8525</v>
      </c>
      <c r="AH184" s="12">
        <v>1.15</v>
      </c>
      <c r="AI184" s="9">
        <v>0.5</v>
      </c>
      <c r="AJ184" s="44">
        <f t="shared" si="218"/>
        <v>7454.06172</v>
      </c>
      <c r="AS184" s="38" t="s">
        <v>28</v>
      </c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N184" s="38" t="s">
        <v>28</v>
      </c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</row>
    <row r="185" s="1" customFormat="1" customHeight="1" spans="5:77">
      <c r="E185" s="12">
        <v>2761</v>
      </c>
      <c r="F185" s="13">
        <v>12.18</v>
      </c>
      <c r="G185" s="12">
        <v>1</v>
      </c>
      <c r="H185" s="12">
        <v>0</v>
      </c>
      <c r="I185" s="14">
        <f t="shared" si="213"/>
        <v>33628.98</v>
      </c>
      <c r="J185" s="12">
        <v>1</v>
      </c>
      <c r="K185" s="12">
        <v>1.95</v>
      </c>
      <c r="L185" s="12">
        <v>0.95</v>
      </c>
      <c r="M185" s="43">
        <f t="shared" si="214"/>
        <v>2.8525</v>
      </c>
      <c r="N185" s="12">
        <v>0.9</v>
      </c>
      <c r="O185" s="9">
        <v>0.5</v>
      </c>
      <c r="P185" s="44">
        <f t="shared" si="215"/>
        <v>43166.9994525</v>
      </c>
      <c r="Y185" s="12">
        <v>2630</v>
      </c>
      <c r="Z185" s="13">
        <v>1.728</v>
      </c>
      <c r="AA185" s="12">
        <v>1</v>
      </c>
      <c r="AB185" s="12">
        <v>0</v>
      </c>
      <c r="AC185" s="14">
        <f t="shared" si="216"/>
        <v>4544.64</v>
      </c>
      <c r="AD185" s="12">
        <v>1</v>
      </c>
      <c r="AE185" s="12">
        <v>1.95</v>
      </c>
      <c r="AF185" s="12">
        <v>0.95</v>
      </c>
      <c r="AG185" s="43">
        <f t="shared" si="217"/>
        <v>2.8525</v>
      </c>
      <c r="AH185" s="12">
        <v>1.15</v>
      </c>
      <c r="AI185" s="9">
        <v>0.5</v>
      </c>
      <c r="AJ185" s="44">
        <f t="shared" si="218"/>
        <v>7454.06172</v>
      </c>
      <c r="AS185" s="14" t="s">
        <v>5</v>
      </c>
      <c r="AT185" s="14"/>
      <c r="AU185" s="14"/>
      <c r="AV185" s="14"/>
      <c r="AW185" s="14"/>
      <c r="AX185" s="8" t="s">
        <v>53</v>
      </c>
      <c r="AY185" s="8"/>
      <c r="AZ185" s="8"/>
      <c r="BA185" s="8"/>
      <c r="BB185" s="9" t="s">
        <v>37</v>
      </c>
      <c r="BC185" s="9"/>
      <c r="BD185" s="42" t="s">
        <v>9</v>
      </c>
      <c r="BN185" s="14" t="s">
        <v>5</v>
      </c>
      <c r="BO185" s="14"/>
      <c r="BP185" s="14"/>
      <c r="BQ185" s="14"/>
      <c r="BR185" s="14"/>
      <c r="BS185" s="8" t="s">
        <v>53</v>
      </c>
      <c r="BT185" s="8"/>
      <c r="BU185" s="8"/>
      <c r="BV185" s="8"/>
      <c r="BW185" s="9" t="s">
        <v>37</v>
      </c>
      <c r="BX185" s="9"/>
      <c r="BY185" s="42" t="s">
        <v>9</v>
      </c>
    </row>
    <row r="186" s="1" customFormat="1" customHeight="1" spans="5:77">
      <c r="E186" s="45"/>
      <c r="F186" s="46"/>
      <c r="G186" s="46"/>
      <c r="H186" s="46"/>
      <c r="I186" s="46"/>
      <c r="J186" s="46"/>
      <c r="K186" s="46"/>
      <c r="L186" s="47">
        <f>SUM(P175:P185)</f>
        <v>112283.81581725</v>
      </c>
      <c r="M186" s="47"/>
      <c r="N186" s="47"/>
      <c r="O186" s="47"/>
      <c r="P186" s="47"/>
      <c r="Y186" s="12">
        <v>2630</v>
      </c>
      <c r="Z186" s="13">
        <v>1.728</v>
      </c>
      <c r="AA186" s="12">
        <v>1</v>
      </c>
      <c r="AB186" s="12">
        <v>0</v>
      </c>
      <c r="AC186" s="14">
        <f t="shared" si="216"/>
        <v>4544.64</v>
      </c>
      <c r="AD186" s="12">
        <v>1</v>
      </c>
      <c r="AE186" s="12">
        <v>1.95</v>
      </c>
      <c r="AF186" s="12">
        <v>0.95</v>
      </c>
      <c r="AG186" s="43">
        <f t="shared" si="217"/>
        <v>2.8525</v>
      </c>
      <c r="AH186" s="12">
        <v>1.15</v>
      </c>
      <c r="AI186" s="9">
        <v>0.5</v>
      </c>
      <c r="AJ186" s="44">
        <f t="shared" si="218"/>
        <v>7454.06172</v>
      </c>
      <c r="AS186" s="14" t="s">
        <v>54</v>
      </c>
      <c r="AT186" s="14" t="s">
        <v>55</v>
      </c>
      <c r="AU186" s="14" t="s">
        <v>56</v>
      </c>
      <c r="AV186" s="14" t="s">
        <v>57</v>
      </c>
      <c r="AW186" s="14" t="s">
        <v>5</v>
      </c>
      <c r="AX186" s="8" t="s">
        <v>58</v>
      </c>
      <c r="AY186" s="8" t="s">
        <v>23</v>
      </c>
      <c r="AZ186" s="8" t="s">
        <v>22</v>
      </c>
      <c r="BA186" s="43" t="s">
        <v>24</v>
      </c>
      <c r="BB186" s="9" t="s">
        <v>59</v>
      </c>
      <c r="BC186" s="9" t="s">
        <v>60</v>
      </c>
      <c r="BD186" s="42"/>
      <c r="BN186" s="14" t="s">
        <v>54</v>
      </c>
      <c r="BO186" s="14" t="s">
        <v>55</v>
      </c>
      <c r="BP186" s="14" t="s">
        <v>56</v>
      </c>
      <c r="BQ186" s="14" t="s">
        <v>57</v>
      </c>
      <c r="BR186" s="14" t="s">
        <v>5</v>
      </c>
      <c r="BS186" s="8" t="s">
        <v>58</v>
      </c>
      <c r="BT186" s="8" t="s">
        <v>23</v>
      </c>
      <c r="BU186" s="8" t="s">
        <v>22</v>
      </c>
      <c r="BV186" s="43" t="s">
        <v>24</v>
      </c>
      <c r="BW186" s="9" t="s">
        <v>59</v>
      </c>
      <c r="BX186" s="9" t="s">
        <v>60</v>
      </c>
      <c r="BY186" s="42"/>
    </row>
    <row r="187" s="1" customFormat="1" customHeight="1" spans="5:77">
      <c r="E187" s="46"/>
      <c r="F187" s="46"/>
      <c r="G187" s="46"/>
      <c r="H187" s="46"/>
      <c r="I187" s="46"/>
      <c r="J187" s="46"/>
      <c r="K187" s="46"/>
      <c r="L187" s="47"/>
      <c r="M187" s="47"/>
      <c r="N187" s="47"/>
      <c r="O187" s="47"/>
      <c r="P187" s="47"/>
      <c r="Y187" s="12">
        <v>2630</v>
      </c>
      <c r="Z187" s="13">
        <v>1.728</v>
      </c>
      <c r="AA187" s="12">
        <v>1</v>
      </c>
      <c r="AB187" s="12">
        <v>0</v>
      </c>
      <c r="AC187" s="14">
        <f t="shared" si="216"/>
        <v>4544.64</v>
      </c>
      <c r="AD187" s="12">
        <v>1</v>
      </c>
      <c r="AE187" s="12">
        <v>1.95</v>
      </c>
      <c r="AF187" s="12">
        <v>0.95</v>
      </c>
      <c r="AG187" s="43">
        <f t="shared" si="217"/>
        <v>2.8525</v>
      </c>
      <c r="AH187" s="12">
        <v>1.15</v>
      </c>
      <c r="AI187" s="9">
        <v>0.5</v>
      </c>
      <c r="AJ187" s="44">
        <f t="shared" si="218"/>
        <v>7454.06172</v>
      </c>
      <c r="AS187" s="12">
        <v>2630</v>
      </c>
      <c r="AT187" s="13">
        <v>1.728</v>
      </c>
      <c r="AU187" s="12">
        <v>1</v>
      </c>
      <c r="AV187" s="12">
        <v>0</v>
      </c>
      <c r="AW187" s="14">
        <f t="shared" ref="AW187:AW197" si="219">AS187*AT187*AU187+AV187</f>
        <v>4544.64</v>
      </c>
      <c r="AX187" s="12">
        <v>1</v>
      </c>
      <c r="AY187" s="12">
        <v>1.95</v>
      </c>
      <c r="AZ187" s="12">
        <v>0.95</v>
      </c>
      <c r="BA187" s="43">
        <f t="shared" ref="BA187:BA197" si="220">AY187*AZ187+1</f>
        <v>2.8525</v>
      </c>
      <c r="BB187" s="12">
        <v>1.15</v>
      </c>
      <c r="BC187" s="9">
        <v>0.5</v>
      </c>
      <c r="BD187" s="44">
        <f t="shared" ref="BD187:BD197" si="221">AW187*AX187*BA187*BB187*BC187</f>
        <v>7454.06172</v>
      </c>
      <c r="BN187" s="12">
        <v>2630</v>
      </c>
      <c r="BO187" s="13">
        <v>1.728</v>
      </c>
      <c r="BP187" s="12">
        <v>1</v>
      </c>
      <c r="BQ187" s="12">
        <v>0</v>
      </c>
      <c r="BR187" s="14">
        <f t="shared" ref="BR187:BR197" si="222">BN187*BO187*BP187+BQ187</f>
        <v>4544.64</v>
      </c>
      <c r="BS187" s="12">
        <v>1</v>
      </c>
      <c r="BT187" s="12">
        <v>2.75</v>
      </c>
      <c r="BU187" s="12">
        <v>0.95</v>
      </c>
      <c r="BV187" s="43">
        <f t="shared" ref="BV187:BV197" si="223">BT187*BU187+1</f>
        <v>3.6125</v>
      </c>
      <c r="BW187" s="12">
        <v>1.15</v>
      </c>
      <c r="BX187" s="9">
        <v>0.5</v>
      </c>
      <c r="BY187" s="44">
        <f t="shared" ref="BY187:BY197" si="224">BR187*BS187*BV187*BW187*BX187</f>
        <v>9440.0694</v>
      </c>
    </row>
    <row r="188" s="1" customFormat="1" customHeight="1" spans="5:77">
      <c r="E188" s="46"/>
      <c r="F188" s="46"/>
      <c r="G188" s="46"/>
      <c r="H188" s="46"/>
      <c r="I188" s="46"/>
      <c r="J188" s="46"/>
      <c r="K188" s="46"/>
      <c r="L188" s="47"/>
      <c r="M188" s="47"/>
      <c r="N188" s="47"/>
      <c r="O188" s="47"/>
      <c r="P188" s="47"/>
      <c r="Y188" s="12">
        <v>2630</v>
      </c>
      <c r="Z188" s="13">
        <v>1.728</v>
      </c>
      <c r="AA188" s="12">
        <v>1</v>
      </c>
      <c r="AB188" s="12">
        <v>0</v>
      </c>
      <c r="AC188" s="14">
        <f t="shared" si="216"/>
        <v>4544.64</v>
      </c>
      <c r="AD188" s="12">
        <v>1</v>
      </c>
      <c r="AE188" s="12">
        <v>1.95</v>
      </c>
      <c r="AF188" s="12">
        <v>0.95</v>
      </c>
      <c r="AG188" s="43">
        <f t="shared" si="217"/>
        <v>2.8525</v>
      </c>
      <c r="AH188" s="12">
        <v>0.9</v>
      </c>
      <c r="AI188" s="9">
        <v>0.5</v>
      </c>
      <c r="AJ188" s="44">
        <f t="shared" si="218"/>
        <v>5833.61352</v>
      </c>
      <c r="AS188" s="12">
        <v>2630</v>
      </c>
      <c r="AT188" s="13">
        <v>1.728</v>
      </c>
      <c r="AU188" s="12">
        <v>1</v>
      </c>
      <c r="AV188" s="12">
        <v>0</v>
      </c>
      <c r="AW188" s="14">
        <f t="shared" si="219"/>
        <v>4544.64</v>
      </c>
      <c r="AX188" s="12">
        <v>1</v>
      </c>
      <c r="AY188" s="12">
        <v>1.95</v>
      </c>
      <c r="AZ188" s="12">
        <v>0.95</v>
      </c>
      <c r="BA188" s="43">
        <f t="shared" si="220"/>
        <v>2.8525</v>
      </c>
      <c r="BB188" s="12">
        <v>1.15</v>
      </c>
      <c r="BC188" s="9">
        <v>0.5</v>
      </c>
      <c r="BD188" s="44">
        <f t="shared" si="221"/>
        <v>7454.06172</v>
      </c>
      <c r="BN188" s="12">
        <v>2630</v>
      </c>
      <c r="BO188" s="13">
        <v>1.728</v>
      </c>
      <c r="BP188" s="12">
        <v>1</v>
      </c>
      <c r="BQ188" s="12">
        <v>0</v>
      </c>
      <c r="BR188" s="14">
        <f t="shared" si="222"/>
        <v>4544.64</v>
      </c>
      <c r="BS188" s="12">
        <v>1</v>
      </c>
      <c r="BT188" s="12">
        <v>2.75</v>
      </c>
      <c r="BU188" s="12">
        <v>0.95</v>
      </c>
      <c r="BV188" s="43">
        <f t="shared" si="223"/>
        <v>3.6125</v>
      </c>
      <c r="BW188" s="12">
        <v>1.15</v>
      </c>
      <c r="BX188" s="9">
        <v>0.5</v>
      </c>
      <c r="BY188" s="44">
        <f t="shared" si="224"/>
        <v>9440.0694</v>
      </c>
    </row>
    <row r="189" s="1" customFormat="1" customHeight="1" spans="5:77">
      <c r="Y189" s="12">
        <v>2630</v>
      </c>
      <c r="Z189" s="13">
        <v>1.728</v>
      </c>
      <c r="AA189" s="12">
        <v>1</v>
      </c>
      <c r="AB189" s="12">
        <v>0</v>
      </c>
      <c r="AC189" s="14">
        <f t="shared" si="216"/>
        <v>4544.64</v>
      </c>
      <c r="AD189" s="12">
        <v>1</v>
      </c>
      <c r="AE189" s="12">
        <v>1.95</v>
      </c>
      <c r="AF189" s="12">
        <v>0.95</v>
      </c>
      <c r="AG189" s="43">
        <f t="shared" si="217"/>
        <v>2.8525</v>
      </c>
      <c r="AH189" s="12">
        <v>0.9</v>
      </c>
      <c r="AI189" s="9">
        <v>0.5</v>
      </c>
      <c r="AJ189" s="44">
        <f t="shared" si="218"/>
        <v>5833.61352</v>
      </c>
      <c r="AS189" s="12">
        <v>2630</v>
      </c>
      <c r="AT189" s="13">
        <v>1.728</v>
      </c>
      <c r="AU189" s="12">
        <v>1</v>
      </c>
      <c r="AV189" s="12">
        <v>0</v>
      </c>
      <c r="AW189" s="14">
        <f t="shared" si="219"/>
        <v>4544.64</v>
      </c>
      <c r="AX189" s="12">
        <v>1</v>
      </c>
      <c r="AY189" s="12">
        <v>1.95</v>
      </c>
      <c r="AZ189" s="12">
        <v>0.95</v>
      </c>
      <c r="BA189" s="43">
        <f t="shared" si="220"/>
        <v>2.8525</v>
      </c>
      <c r="BB189" s="12">
        <v>1.15</v>
      </c>
      <c r="BC189" s="9">
        <v>0.5</v>
      </c>
      <c r="BD189" s="44">
        <f t="shared" si="221"/>
        <v>7454.06172</v>
      </c>
      <c r="BN189" s="12">
        <v>2630</v>
      </c>
      <c r="BO189" s="13">
        <v>1.728</v>
      </c>
      <c r="BP189" s="12">
        <v>1</v>
      </c>
      <c r="BQ189" s="12">
        <v>0</v>
      </c>
      <c r="BR189" s="14">
        <f t="shared" si="222"/>
        <v>4544.64</v>
      </c>
      <c r="BS189" s="12">
        <v>1</v>
      </c>
      <c r="BT189" s="12">
        <v>2.75</v>
      </c>
      <c r="BU189" s="12">
        <v>0.95</v>
      </c>
      <c r="BV189" s="43">
        <f t="shared" si="223"/>
        <v>3.6125</v>
      </c>
      <c r="BW189" s="12">
        <v>1.15</v>
      </c>
      <c r="BX189" s="9">
        <v>0.5</v>
      </c>
      <c r="BY189" s="44">
        <f t="shared" si="224"/>
        <v>9440.0694</v>
      </c>
    </row>
    <row r="190" s="1" customFormat="1" customHeight="1" spans="5:77">
      <c r="Y190" s="12">
        <v>2630</v>
      </c>
      <c r="Z190" s="13">
        <v>1.728</v>
      </c>
      <c r="AA190" s="12">
        <v>1</v>
      </c>
      <c r="AB190" s="12">
        <v>0</v>
      </c>
      <c r="AC190" s="14">
        <f t="shared" si="216"/>
        <v>4544.64</v>
      </c>
      <c r="AD190" s="12">
        <v>1</v>
      </c>
      <c r="AE190" s="12">
        <v>1.95</v>
      </c>
      <c r="AF190" s="12">
        <v>0.95</v>
      </c>
      <c r="AG190" s="43">
        <f t="shared" si="217"/>
        <v>2.8525</v>
      </c>
      <c r="AH190" s="12">
        <v>0.9</v>
      </c>
      <c r="AI190" s="9">
        <v>0.5</v>
      </c>
      <c r="AJ190" s="44">
        <f t="shared" si="218"/>
        <v>5833.61352</v>
      </c>
      <c r="AS190" s="12">
        <v>2630</v>
      </c>
      <c r="AT190" s="13">
        <v>1.728</v>
      </c>
      <c r="AU190" s="12">
        <v>1</v>
      </c>
      <c r="AV190" s="12">
        <v>0</v>
      </c>
      <c r="AW190" s="14">
        <f t="shared" si="219"/>
        <v>4544.64</v>
      </c>
      <c r="AX190" s="12">
        <v>1</v>
      </c>
      <c r="AY190" s="12">
        <v>1.95</v>
      </c>
      <c r="AZ190" s="12">
        <v>0.95</v>
      </c>
      <c r="BA190" s="43">
        <f t="shared" si="220"/>
        <v>2.8525</v>
      </c>
      <c r="BB190" s="12">
        <v>1.15</v>
      </c>
      <c r="BC190" s="9">
        <v>0.5</v>
      </c>
      <c r="BD190" s="44">
        <f t="shared" si="221"/>
        <v>7454.06172</v>
      </c>
      <c r="BN190" s="12">
        <v>2630</v>
      </c>
      <c r="BO190" s="13">
        <v>1.728</v>
      </c>
      <c r="BP190" s="12">
        <v>1</v>
      </c>
      <c r="BQ190" s="12">
        <v>0</v>
      </c>
      <c r="BR190" s="14">
        <f t="shared" si="222"/>
        <v>4544.64</v>
      </c>
      <c r="BS190" s="12">
        <v>1</v>
      </c>
      <c r="BT190" s="12">
        <v>2.75</v>
      </c>
      <c r="BU190" s="12">
        <v>0.95</v>
      </c>
      <c r="BV190" s="43">
        <f t="shared" si="223"/>
        <v>3.6125</v>
      </c>
      <c r="BW190" s="12">
        <v>1.15</v>
      </c>
      <c r="BX190" s="9">
        <v>0.5</v>
      </c>
      <c r="BY190" s="44">
        <f t="shared" si="224"/>
        <v>9440.0694</v>
      </c>
    </row>
    <row r="191" s="1" customFormat="1" customHeight="1" spans="5:77">
      <c r="Y191" s="12">
        <v>2630</v>
      </c>
      <c r="Z191" s="13">
        <v>1.728</v>
      </c>
      <c r="AA191" s="12">
        <v>1</v>
      </c>
      <c r="AB191" s="12">
        <v>0</v>
      </c>
      <c r="AC191" s="14">
        <f t="shared" si="216"/>
        <v>4544.64</v>
      </c>
      <c r="AD191" s="12">
        <v>1</v>
      </c>
      <c r="AE191" s="12">
        <v>1.95</v>
      </c>
      <c r="AF191" s="12">
        <v>0.95</v>
      </c>
      <c r="AG191" s="43">
        <f t="shared" si="217"/>
        <v>2.8525</v>
      </c>
      <c r="AH191" s="12">
        <v>0.9</v>
      </c>
      <c r="AI191" s="9">
        <v>0.5</v>
      </c>
      <c r="AJ191" s="44">
        <f t="shared" si="218"/>
        <v>5833.61352</v>
      </c>
      <c r="AS191" s="12">
        <v>2630</v>
      </c>
      <c r="AT191" s="13">
        <v>1.728</v>
      </c>
      <c r="AU191" s="12">
        <v>1</v>
      </c>
      <c r="AV191" s="12">
        <v>0</v>
      </c>
      <c r="AW191" s="14">
        <f t="shared" si="219"/>
        <v>4544.64</v>
      </c>
      <c r="AX191" s="12">
        <v>1</v>
      </c>
      <c r="AY191" s="12">
        <v>1.95</v>
      </c>
      <c r="AZ191" s="12">
        <v>0.95</v>
      </c>
      <c r="BA191" s="43">
        <f t="shared" si="220"/>
        <v>2.8525</v>
      </c>
      <c r="BB191" s="12">
        <v>1.15</v>
      </c>
      <c r="BC191" s="9">
        <v>0.5</v>
      </c>
      <c r="BD191" s="44">
        <f t="shared" si="221"/>
        <v>7454.06172</v>
      </c>
      <c r="BN191" s="12">
        <v>2630</v>
      </c>
      <c r="BO191" s="13">
        <v>1.728</v>
      </c>
      <c r="BP191" s="12">
        <v>1</v>
      </c>
      <c r="BQ191" s="12">
        <v>0</v>
      </c>
      <c r="BR191" s="14">
        <f t="shared" si="222"/>
        <v>4544.64</v>
      </c>
      <c r="BS191" s="12">
        <v>1</v>
      </c>
      <c r="BT191" s="12">
        <v>2.75</v>
      </c>
      <c r="BU191" s="12">
        <v>0.95</v>
      </c>
      <c r="BV191" s="43">
        <f t="shared" si="223"/>
        <v>3.6125</v>
      </c>
      <c r="BW191" s="12">
        <v>1.15</v>
      </c>
      <c r="BX191" s="9">
        <v>0.5</v>
      </c>
      <c r="BY191" s="44">
        <f t="shared" si="224"/>
        <v>9440.0694</v>
      </c>
    </row>
    <row r="192" s="1" customFormat="1" customHeight="1" spans="5:77">
      <c r="Y192" s="12">
        <v>2630</v>
      </c>
      <c r="Z192" s="13">
        <v>1.55</v>
      </c>
      <c r="AA192" s="12">
        <v>1</v>
      </c>
      <c r="AB192" s="12">
        <v>0</v>
      </c>
      <c r="AC192" s="14">
        <f t="shared" si="216"/>
        <v>4076.5</v>
      </c>
      <c r="AD192" s="12">
        <v>1</v>
      </c>
      <c r="AE192" s="12">
        <v>1.95</v>
      </c>
      <c r="AF192" s="12">
        <v>0.95</v>
      </c>
      <c r="AG192" s="43">
        <f t="shared" si="217"/>
        <v>2.8525</v>
      </c>
      <c r="AH192" s="12">
        <v>0.9</v>
      </c>
      <c r="AI192" s="9">
        <v>0.5</v>
      </c>
      <c r="AJ192" s="44">
        <f t="shared" si="218"/>
        <v>5232.6973125</v>
      </c>
      <c r="AS192" s="12">
        <v>2630</v>
      </c>
      <c r="AT192" s="13">
        <v>1.728</v>
      </c>
      <c r="AU192" s="12">
        <v>1</v>
      </c>
      <c r="AV192" s="12">
        <v>0</v>
      </c>
      <c r="AW192" s="14">
        <f t="shared" si="219"/>
        <v>4544.64</v>
      </c>
      <c r="AX192" s="12">
        <v>1</v>
      </c>
      <c r="AY192" s="12">
        <v>1.95</v>
      </c>
      <c r="AZ192" s="12">
        <v>0.95</v>
      </c>
      <c r="BA192" s="43">
        <f t="shared" si="220"/>
        <v>2.8525</v>
      </c>
      <c r="BB192" s="12">
        <v>0.9</v>
      </c>
      <c r="BC192" s="9">
        <v>0.5</v>
      </c>
      <c r="BD192" s="44">
        <f t="shared" si="221"/>
        <v>5833.61352</v>
      </c>
      <c r="BN192" s="12">
        <v>2630</v>
      </c>
      <c r="BO192" s="13">
        <v>1.728</v>
      </c>
      <c r="BP192" s="12">
        <v>1</v>
      </c>
      <c r="BQ192" s="12">
        <v>0</v>
      </c>
      <c r="BR192" s="14">
        <f t="shared" si="222"/>
        <v>4544.64</v>
      </c>
      <c r="BS192" s="12">
        <v>1</v>
      </c>
      <c r="BT192" s="12">
        <v>2.75</v>
      </c>
      <c r="BU192" s="12">
        <v>0.95</v>
      </c>
      <c r="BV192" s="43">
        <f t="shared" si="223"/>
        <v>3.6125</v>
      </c>
      <c r="BW192" s="12">
        <v>0.9</v>
      </c>
      <c r="BX192" s="9">
        <v>0.5</v>
      </c>
      <c r="BY192" s="44">
        <f t="shared" si="224"/>
        <v>7387.8804</v>
      </c>
    </row>
    <row r="193" s="1" customFormat="1" customHeight="1" spans="25:77">
      <c r="Y193" s="12">
        <v>2630</v>
      </c>
      <c r="Z193" s="13">
        <v>12.18</v>
      </c>
      <c r="AA193" s="12">
        <v>1</v>
      </c>
      <c r="AB193" s="12">
        <v>0</v>
      </c>
      <c r="AC193" s="14">
        <f t="shared" si="216"/>
        <v>32033.4</v>
      </c>
      <c r="AD193" s="12">
        <v>1</v>
      </c>
      <c r="AE193" s="12">
        <v>1.95</v>
      </c>
      <c r="AF193" s="12">
        <v>0.95</v>
      </c>
      <c r="AG193" s="43">
        <f t="shared" si="217"/>
        <v>2.8525</v>
      </c>
      <c r="AH193" s="12">
        <v>0.9</v>
      </c>
      <c r="AI193" s="9">
        <v>0.5</v>
      </c>
      <c r="AJ193" s="44">
        <f t="shared" si="218"/>
        <v>41118.873075</v>
      </c>
      <c r="AS193" s="12">
        <v>2630</v>
      </c>
      <c r="AT193" s="13">
        <v>1.728</v>
      </c>
      <c r="AU193" s="12">
        <v>1</v>
      </c>
      <c r="AV193" s="12">
        <v>0</v>
      </c>
      <c r="AW193" s="14">
        <f t="shared" si="219"/>
        <v>4544.64</v>
      </c>
      <c r="AX193" s="12">
        <v>1</v>
      </c>
      <c r="AY193" s="12">
        <v>1.95</v>
      </c>
      <c r="AZ193" s="12">
        <v>0.95</v>
      </c>
      <c r="BA193" s="43">
        <f t="shared" si="220"/>
        <v>2.8525</v>
      </c>
      <c r="BB193" s="12">
        <v>0.9</v>
      </c>
      <c r="BC193" s="9">
        <v>0.5</v>
      </c>
      <c r="BD193" s="44">
        <f t="shared" si="221"/>
        <v>5833.61352</v>
      </c>
      <c r="BN193" s="12">
        <v>2630</v>
      </c>
      <c r="BO193" s="13">
        <v>1.728</v>
      </c>
      <c r="BP193" s="12">
        <v>1</v>
      </c>
      <c r="BQ193" s="12">
        <v>0</v>
      </c>
      <c r="BR193" s="14">
        <f t="shared" si="222"/>
        <v>4544.64</v>
      </c>
      <c r="BS193" s="12">
        <v>1</v>
      </c>
      <c r="BT193" s="12">
        <v>2.75</v>
      </c>
      <c r="BU193" s="12">
        <v>0.95</v>
      </c>
      <c r="BV193" s="43">
        <f t="shared" si="223"/>
        <v>3.6125</v>
      </c>
      <c r="BW193" s="12">
        <v>0.9</v>
      </c>
      <c r="BX193" s="9">
        <v>0.5</v>
      </c>
      <c r="BY193" s="44">
        <f t="shared" si="224"/>
        <v>7387.8804</v>
      </c>
    </row>
    <row r="194" s="1" customFormat="1" customHeight="1" spans="25:77">
      <c r="Y194" s="45"/>
      <c r="Z194" s="46"/>
      <c r="AA194" s="46"/>
      <c r="AB194" s="46"/>
      <c r="AC194" s="46"/>
      <c r="AD194" s="46"/>
      <c r="AE194" s="46"/>
      <c r="AF194" s="47">
        <f>SUM(AJ183:AJ193)</f>
        <v>106956.3330675</v>
      </c>
      <c r="AG194" s="47"/>
      <c r="AH194" s="47"/>
      <c r="AI194" s="47"/>
      <c r="AJ194" s="47"/>
      <c r="AS194" s="12">
        <v>2630</v>
      </c>
      <c r="AT194" s="13">
        <v>1.728</v>
      </c>
      <c r="AU194" s="12">
        <v>1</v>
      </c>
      <c r="AV194" s="12">
        <v>0</v>
      </c>
      <c r="AW194" s="14">
        <f t="shared" si="219"/>
        <v>4544.64</v>
      </c>
      <c r="AX194" s="12">
        <v>1</v>
      </c>
      <c r="AY194" s="12">
        <v>1.95</v>
      </c>
      <c r="AZ194" s="12">
        <v>0.95</v>
      </c>
      <c r="BA194" s="43">
        <f t="shared" si="220"/>
        <v>2.8525</v>
      </c>
      <c r="BB194" s="12">
        <v>0.9</v>
      </c>
      <c r="BC194" s="9">
        <v>0.5</v>
      </c>
      <c r="BD194" s="44">
        <f t="shared" si="221"/>
        <v>5833.61352</v>
      </c>
      <c r="BN194" s="12">
        <v>2630</v>
      </c>
      <c r="BO194" s="13">
        <v>1.728</v>
      </c>
      <c r="BP194" s="12">
        <v>1</v>
      </c>
      <c r="BQ194" s="12">
        <v>0</v>
      </c>
      <c r="BR194" s="14">
        <f t="shared" si="222"/>
        <v>4544.64</v>
      </c>
      <c r="BS194" s="12">
        <v>1</v>
      </c>
      <c r="BT194" s="12">
        <v>2.75</v>
      </c>
      <c r="BU194" s="12">
        <v>0.95</v>
      </c>
      <c r="BV194" s="43">
        <f t="shared" si="223"/>
        <v>3.6125</v>
      </c>
      <c r="BW194" s="12">
        <v>0.9</v>
      </c>
      <c r="BX194" s="9">
        <v>0.5</v>
      </c>
      <c r="BY194" s="44">
        <f t="shared" si="224"/>
        <v>7387.8804</v>
      </c>
    </row>
    <row r="195" s="1" customFormat="1" customHeight="1" spans="25:77">
      <c r="Y195" s="46"/>
      <c r="Z195" s="46"/>
      <c r="AA195" s="46"/>
      <c r="AB195" s="46"/>
      <c r="AC195" s="46"/>
      <c r="AD195" s="46"/>
      <c r="AE195" s="46"/>
      <c r="AF195" s="47"/>
      <c r="AG195" s="47"/>
      <c r="AH195" s="47"/>
      <c r="AI195" s="47"/>
      <c r="AJ195" s="47"/>
      <c r="AS195" s="12">
        <v>2630</v>
      </c>
      <c r="AT195" s="13">
        <v>1.728</v>
      </c>
      <c r="AU195" s="12">
        <v>1</v>
      </c>
      <c r="AV195" s="12">
        <v>0</v>
      </c>
      <c r="AW195" s="14">
        <f t="shared" si="219"/>
        <v>4544.64</v>
      </c>
      <c r="AX195" s="12">
        <v>1</v>
      </c>
      <c r="AY195" s="12">
        <v>1.95</v>
      </c>
      <c r="AZ195" s="12">
        <v>0.95</v>
      </c>
      <c r="BA195" s="43">
        <f t="shared" si="220"/>
        <v>2.8525</v>
      </c>
      <c r="BB195" s="12">
        <v>0.9</v>
      </c>
      <c r="BC195" s="9">
        <v>0.5</v>
      </c>
      <c r="BD195" s="44">
        <f t="shared" si="221"/>
        <v>5833.61352</v>
      </c>
      <c r="BN195" s="12">
        <v>2630</v>
      </c>
      <c r="BO195" s="13">
        <v>1.728</v>
      </c>
      <c r="BP195" s="12">
        <v>1</v>
      </c>
      <c r="BQ195" s="12">
        <v>0</v>
      </c>
      <c r="BR195" s="14">
        <f t="shared" si="222"/>
        <v>4544.64</v>
      </c>
      <c r="BS195" s="12">
        <v>1</v>
      </c>
      <c r="BT195" s="12">
        <v>2.75</v>
      </c>
      <c r="BU195" s="12">
        <v>0.95</v>
      </c>
      <c r="BV195" s="43">
        <f t="shared" si="223"/>
        <v>3.6125</v>
      </c>
      <c r="BW195" s="12">
        <v>0.9</v>
      </c>
      <c r="BX195" s="9">
        <v>0.5</v>
      </c>
      <c r="BY195" s="44">
        <f t="shared" si="224"/>
        <v>7387.8804</v>
      </c>
    </row>
    <row r="196" s="1" customFormat="1" customHeight="1" spans="25:77">
      <c r="Y196" s="46"/>
      <c r="Z196" s="46"/>
      <c r="AA196" s="46"/>
      <c r="AB196" s="46"/>
      <c r="AC196" s="46"/>
      <c r="AD196" s="46"/>
      <c r="AE196" s="46"/>
      <c r="AF196" s="47"/>
      <c r="AG196" s="47"/>
      <c r="AH196" s="47"/>
      <c r="AI196" s="47"/>
      <c r="AJ196" s="47"/>
      <c r="AS196" s="12">
        <v>2630</v>
      </c>
      <c r="AT196" s="13">
        <v>1.55</v>
      </c>
      <c r="AU196" s="12">
        <v>1</v>
      </c>
      <c r="AV196" s="12">
        <v>0</v>
      </c>
      <c r="AW196" s="14">
        <f t="shared" si="219"/>
        <v>4076.5</v>
      </c>
      <c r="AX196" s="12">
        <v>1</v>
      </c>
      <c r="AY196" s="12">
        <v>1.95</v>
      </c>
      <c r="AZ196" s="12">
        <v>0.95</v>
      </c>
      <c r="BA196" s="43">
        <f t="shared" si="220"/>
        <v>2.8525</v>
      </c>
      <c r="BB196" s="12">
        <v>0.9</v>
      </c>
      <c r="BC196" s="9">
        <v>0.5</v>
      </c>
      <c r="BD196" s="44">
        <f t="shared" si="221"/>
        <v>5232.6973125</v>
      </c>
      <c r="BN196" s="12">
        <v>2630</v>
      </c>
      <c r="BO196" s="13">
        <v>1.55</v>
      </c>
      <c r="BP196" s="12">
        <v>1</v>
      </c>
      <c r="BQ196" s="12">
        <v>0</v>
      </c>
      <c r="BR196" s="14">
        <f t="shared" si="222"/>
        <v>4076.5</v>
      </c>
      <c r="BS196" s="12">
        <v>1</v>
      </c>
      <c r="BT196" s="12">
        <v>2.75</v>
      </c>
      <c r="BU196" s="12">
        <v>0.95</v>
      </c>
      <c r="BV196" s="43">
        <f t="shared" si="223"/>
        <v>3.6125</v>
      </c>
      <c r="BW196" s="12">
        <v>0.9</v>
      </c>
      <c r="BX196" s="9">
        <v>0.5</v>
      </c>
      <c r="BY196" s="44">
        <f t="shared" si="224"/>
        <v>6626.8603125</v>
      </c>
    </row>
    <row r="197" s="1" customFormat="1" customHeight="1" spans="25:77">
      <c r="Y197" s="38" t="s">
        <v>29</v>
      </c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S197" s="12">
        <v>2630</v>
      </c>
      <c r="AT197" s="13">
        <v>12.18</v>
      </c>
      <c r="AU197" s="12">
        <v>1</v>
      </c>
      <c r="AV197" s="12">
        <v>0</v>
      </c>
      <c r="AW197" s="14">
        <f t="shared" si="219"/>
        <v>32033.4</v>
      </c>
      <c r="AX197" s="12">
        <v>1</v>
      </c>
      <c r="AY197" s="12">
        <v>1.95</v>
      </c>
      <c r="AZ197" s="12">
        <v>0.95</v>
      </c>
      <c r="BA197" s="43">
        <f t="shared" si="220"/>
        <v>2.8525</v>
      </c>
      <c r="BB197" s="12">
        <v>0.9</v>
      </c>
      <c r="BC197" s="9">
        <v>0.5</v>
      </c>
      <c r="BD197" s="44">
        <f t="shared" si="221"/>
        <v>41118.873075</v>
      </c>
      <c r="BN197" s="12">
        <v>2630</v>
      </c>
      <c r="BO197" s="13">
        <v>12.18</v>
      </c>
      <c r="BP197" s="12">
        <v>1</v>
      </c>
      <c r="BQ197" s="12">
        <v>0</v>
      </c>
      <c r="BR197" s="14">
        <f t="shared" si="222"/>
        <v>32033.4</v>
      </c>
      <c r="BS197" s="12">
        <v>1</v>
      </c>
      <c r="BT197" s="12">
        <v>2.75</v>
      </c>
      <c r="BU197" s="12">
        <v>0.95</v>
      </c>
      <c r="BV197" s="43">
        <f t="shared" si="223"/>
        <v>3.6125</v>
      </c>
      <c r="BW197" s="12">
        <v>0.9</v>
      </c>
      <c r="BX197" s="9">
        <v>0.5</v>
      </c>
      <c r="BY197" s="44">
        <f t="shared" si="224"/>
        <v>52074.295875</v>
      </c>
    </row>
    <row r="198" s="1" customFormat="1" customHeight="1" spans="25:77">
      <c r="Y198" s="14" t="s">
        <v>5</v>
      </c>
      <c r="Z198" s="14"/>
      <c r="AA198" s="14"/>
      <c r="AB198" s="14"/>
      <c r="AC198" s="14"/>
      <c r="AD198" s="8" t="s">
        <v>53</v>
      </c>
      <c r="AE198" s="8"/>
      <c r="AF198" s="8"/>
      <c r="AG198" s="8"/>
      <c r="AH198" s="9" t="s">
        <v>37</v>
      </c>
      <c r="AI198" s="9"/>
      <c r="AJ198" s="42" t="s">
        <v>9</v>
      </c>
      <c r="AS198" s="45"/>
      <c r="AT198" s="46"/>
      <c r="AU198" s="46"/>
      <c r="AV198" s="46"/>
      <c r="AW198" s="46"/>
      <c r="AX198" s="46"/>
      <c r="AY198" s="46"/>
      <c r="AZ198" s="47">
        <f>SUM(BD187:BD197)</f>
        <v>106956.3330675</v>
      </c>
      <c r="BA198" s="47"/>
      <c r="BB198" s="47"/>
      <c r="BC198" s="47"/>
      <c r="BD198" s="47"/>
      <c r="BN198" s="45"/>
      <c r="BO198" s="46"/>
      <c r="BP198" s="46"/>
      <c r="BQ198" s="46"/>
      <c r="BR198" s="46"/>
      <c r="BS198" s="46"/>
      <c r="BT198" s="46"/>
      <c r="BU198" s="47">
        <f>SUM(BY187:BY197)</f>
        <v>135453.0247875</v>
      </c>
      <c r="BV198" s="47"/>
      <c r="BW198" s="47"/>
      <c r="BX198" s="47"/>
      <c r="BY198" s="47"/>
    </row>
    <row r="199" s="1" customFormat="1" customHeight="1" spans="25:77">
      <c r="Y199" s="14" t="s">
        <v>54</v>
      </c>
      <c r="Z199" s="14" t="s">
        <v>55</v>
      </c>
      <c r="AA199" s="14" t="s">
        <v>56</v>
      </c>
      <c r="AB199" s="14" t="s">
        <v>57</v>
      </c>
      <c r="AC199" s="14" t="s">
        <v>5</v>
      </c>
      <c r="AD199" s="8" t="s">
        <v>58</v>
      </c>
      <c r="AE199" s="8" t="s">
        <v>23</v>
      </c>
      <c r="AF199" s="8" t="s">
        <v>22</v>
      </c>
      <c r="AG199" s="43" t="s">
        <v>24</v>
      </c>
      <c r="AH199" s="9" t="s">
        <v>59</v>
      </c>
      <c r="AI199" s="9" t="s">
        <v>60</v>
      </c>
      <c r="AJ199" s="42"/>
      <c r="AS199" s="46"/>
      <c r="AT199" s="46"/>
      <c r="AU199" s="46"/>
      <c r="AV199" s="46"/>
      <c r="AW199" s="46"/>
      <c r="AX199" s="46"/>
      <c r="AY199" s="46"/>
      <c r="AZ199" s="47"/>
      <c r="BA199" s="47"/>
      <c r="BB199" s="47"/>
      <c r="BC199" s="47"/>
      <c r="BD199" s="47"/>
      <c r="BN199" s="46"/>
      <c r="BO199" s="46"/>
      <c r="BP199" s="46"/>
      <c r="BQ199" s="46"/>
      <c r="BR199" s="46"/>
      <c r="BS199" s="46"/>
      <c r="BT199" s="46"/>
      <c r="BU199" s="47"/>
      <c r="BV199" s="47"/>
      <c r="BW199" s="47"/>
      <c r="BX199" s="47"/>
      <c r="BY199" s="47"/>
    </row>
    <row r="200" s="1" customFormat="1" customHeight="1" spans="25:77">
      <c r="Y200" s="12">
        <v>34258</v>
      </c>
      <c r="Z200" s="13">
        <v>0.168</v>
      </c>
      <c r="AA200" s="12">
        <v>1</v>
      </c>
      <c r="AB200" s="12">
        <v>0</v>
      </c>
      <c r="AC200" s="14">
        <f t="shared" ref="AC200:AC209" si="225">Y200*Z200*AA200+AB200</f>
        <v>5755.344</v>
      </c>
      <c r="AD200" s="12">
        <v>1</v>
      </c>
      <c r="AE200" s="12">
        <v>2.04</v>
      </c>
      <c r="AF200" s="12">
        <v>0.98</v>
      </c>
      <c r="AG200" s="43">
        <f t="shared" ref="AG200:AG209" si="226">AE200*AF200+1</f>
        <v>2.9992</v>
      </c>
      <c r="AH200" s="12">
        <v>0.9</v>
      </c>
      <c r="AI200" s="9">
        <v>0.5</v>
      </c>
      <c r="AJ200" s="44">
        <f t="shared" ref="AJ200:AJ209" si="227">AC200*AD200*AG200*AH200*AI200</f>
        <v>7767.64247616</v>
      </c>
      <c r="AS200" s="46"/>
      <c r="AT200" s="46"/>
      <c r="AU200" s="46"/>
      <c r="AV200" s="46"/>
      <c r="AW200" s="46"/>
      <c r="AX200" s="46"/>
      <c r="AY200" s="46"/>
      <c r="AZ200" s="47"/>
      <c r="BA200" s="47"/>
      <c r="BB200" s="47"/>
      <c r="BC200" s="47"/>
      <c r="BD200" s="47"/>
      <c r="BN200" s="46"/>
      <c r="BO200" s="46"/>
      <c r="BP200" s="46"/>
      <c r="BQ200" s="46"/>
      <c r="BR200" s="46"/>
      <c r="BS200" s="46"/>
      <c r="BT200" s="46"/>
      <c r="BU200" s="47"/>
      <c r="BV200" s="47"/>
      <c r="BW200" s="47"/>
      <c r="BX200" s="47"/>
      <c r="BY200" s="47"/>
    </row>
    <row r="201" s="1" customFormat="1" customHeight="1" spans="25:77">
      <c r="Y201" s="12">
        <v>34258</v>
      </c>
      <c r="Z201" s="13">
        <v>0.168</v>
      </c>
      <c r="AA201" s="12">
        <v>1</v>
      </c>
      <c r="AB201" s="12">
        <v>0</v>
      </c>
      <c r="AC201" s="14">
        <f t="shared" si="225"/>
        <v>5755.344</v>
      </c>
      <c r="AD201" s="12">
        <v>1</v>
      </c>
      <c r="AE201" s="12">
        <v>2.04</v>
      </c>
      <c r="AF201" s="12">
        <v>0.98</v>
      </c>
      <c r="AG201" s="43">
        <f t="shared" si="226"/>
        <v>2.9992</v>
      </c>
      <c r="AH201" s="12">
        <v>0.9</v>
      </c>
      <c r="AI201" s="9">
        <v>0.5</v>
      </c>
      <c r="AJ201" s="44">
        <f t="shared" si="227"/>
        <v>7767.64247616</v>
      </c>
      <c r="AS201" s="38" t="s">
        <v>29</v>
      </c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N201" s="38" t="s">
        <v>29</v>
      </c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</row>
    <row r="202" s="1" customFormat="1" customHeight="1" spans="25:77">
      <c r="Y202" s="12">
        <v>34258</v>
      </c>
      <c r="Z202" s="13">
        <v>0.168</v>
      </c>
      <c r="AA202" s="12">
        <v>1</v>
      </c>
      <c r="AB202" s="12">
        <v>0</v>
      </c>
      <c r="AC202" s="14">
        <f t="shared" si="225"/>
        <v>5755.344</v>
      </c>
      <c r="AD202" s="12">
        <v>1</v>
      </c>
      <c r="AE202" s="12">
        <v>2.04</v>
      </c>
      <c r="AF202" s="12">
        <v>0.98</v>
      </c>
      <c r="AG202" s="43">
        <f t="shared" si="226"/>
        <v>2.9992</v>
      </c>
      <c r="AH202" s="12">
        <v>0.9</v>
      </c>
      <c r="AI202" s="9">
        <v>0.5</v>
      </c>
      <c r="AJ202" s="44">
        <f t="shared" si="227"/>
        <v>7767.64247616</v>
      </c>
      <c r="AS202" s="14" t="s">
        <v>5</v>
      </c>
      <c r="AT202" s="14"/>
      <c r="AU202" s="14"/>
      <c r="AV202" s="14"/>
      <c r="AW202" s="14"/>
      <c r="AX202" s="8" t="s">
        <v>53</v>
      </c>
      <c r="AY202" s="8"/>
      <c r="AZ202" s="8"/>
      <c r="BA202" s="8"/>
      <c r="BB202" s="9" t="s">
        <v>37</v>
      </c>
      <c r="BC202" s="9"/>
      <c r="BD202" s="42" t="s">
        <v>9</v>
      </c>
      <c r="BN202" s="14" t="s">
        <v>5</v>
      </c>
      <c r="BO202" s="14"/>
      <c r="BP202" s="14"/>
      <c r="BQ202" s="14"/>
      <c r="BR202" s="14"/>
      <c r="BS202" s="8" t="s">
        <v>53</v>
      </c>
      <c r="BT202" s="8"/>
      <c r="BU202" s="8"/>
      <c r="BV202" s="8"/>
      <c r="BW202" s="9" t="s">
        <v>37</v>
      </c>
      <c r="BX202" s="9"/>
      <c r="BY202" s="42" t="s">
        <v>9</v>
      </c>
    </row>
    <row r="203" s="1" customFormat="1" customHeight="1" spans="25:77">
      <c r="Y203" s="12">
        <v>34258</v>
      </c>
      <c r="Z203" s="13">
        <v>0.168</v>
      </c>
      <c r="AA203" s="12">
        <v>1</v>
      </c>
      <c r="AB203" s="12">
        <v>0</v>
      </c>
      <c r="AC203" s="14">
        <f t="shared" si="225"/>
        <v>5755.344</v>
      </c>
      <c r="AD203" s="12">
        <v>1</v>
      </c>
      <c r="AE203" s="12">
        <v>2.04</v>
      </c>
      <c r="AF203" s="12">
        <v>0.98</v>
      </c>
      <c r="AG203" s="43">
        <f t="shared" si="226"/>
        <v>2.9992</v>
      </c>
      <c r="AH203" s="12">
        <v>0.9</v>
      </c>
      <c r="AI203" s="9">
        <v>0.5</v>
      </c>
      <c r="AJ203" s="44">
        <f t="shared" si="227"/>
        <v>7767.64247616</v>
      </c>
      <c r="AS203" s="14" t="s">
        <v>54</v>
      </c>
      <c r="AT203" s="14" t="s">
        <v>55</v>
      </c>
      <c r="AU203" s="14" t="s">
        <v>56</v>
      </c>
      <c r="AV203" s="14" t="s">
        <v>57</v>
      </c>
      <c r="AW203" s="14" t="s">
        <v>5</v>
      </c>
      <c r="AX203" s="8" t="s">
        <v>58</v>
      </c>
      <c r="AY203" s="8" t="s">
        <v>23</v>
      </c>
      <c r="AZ203" s="8" t="s">
        <v>22</v>
      </c>
      <c r="BA203" s="43" t="s">
        <v>24</v>
      </c>
      <c r="BB203" s="9" t="s">
        <v>59</v>
      </c>
      <c r="BC203" s="9" t="s">
        <v>60</v>
      </c>
      <c r="BD203" s="42"/>
      <c r="BN203" s="14" t="s">
        <v>54</v>
      </c>
      <c r="BO203" s="14" t="s">
        <v>55</v>
      </c>
      <c r="BP203" s="14" t="s">
        <v>56</v>
      </c>
      <c r="BQ203" s="14" t="s">
        <v>57</v>
      </c>
      <c r="BR203" s="14" t="s">
        <v>5</v>
      </c>
      <c r="BS203" s="8" t="s">
        <v>58</v>
      </c>
      <c r="BT203" s="8" t="s">
        <v>23</v>
      </c>
      <c r="BU203" s="8" t="s">
        <v>22</v>
      </c>
      <c r="BV203" s="43" t="s">
        <v>24</v>
      </c>
      <c r="BW203" s="9" t="s">
        <v>59</v>
      </c>
      <c r="BX203" s="9" t="s">
        <v>60</v>
      </c>
      <c r="BY203" s="42"/>
    </row>
    <row r="204" s="1" customFormat="1" customHeight="1" spans="25:77">
      <c r="Y204" s="12">
        <v>34258</v>
      </c>
      <c r="Z204" s="13">
        <v>0.168</v>
      </c>
      <c r="AA204" s="12">
        <v>1</v>
      </c>
      <c r="AB204" s="12">
        <v>0</v>
      </c>
      <c r="AC204" s="14">
        <f t="shared" si="225"/>
        <v>5755.344</v>
      </c>
      <c r="AD204" s="12">
        <v>1</v>
      </c>
      <c r="AE204" s="12">
        <v>2.04</v>
      </c>
      <c r="AF204" s="12">
        <v>0.98</v>
      </c>
      <c r="AG204" s="43">
        <f t="shared" si="226"/>
        <v>2.9992</v>
      </c>
      <c r="AH204" s="12">
        <v>0.9</v>
      </c>
      <c r="AI204" s="9">
        <v>0.5</v>
      </c>
      <c r="AJ204" s="44">
        <f t="shared" si="227"/>
        <v>7767.64247616</v>
      </c>
      <c r="AS204" s="12">
        <v>40871</v>
      </c>
      <c r="AT204" s="13">
        <v>0.168</v>
      </c>
      <c r="AU204" s="12">
        <v>1</v>
      </c>
      <c r="AV204" s="12">
        <v>0</v>
      </c>
      <c r="AW204" s="14">
        <f t="shared" ref="AW204:AW213" si="228">AS204*AT204*AU204+AV204</f>
        <v>6866.328</v>
      </c>
      <c r="AX204" s="12">
        <v>1</v>
      </c>
      <c r="AY204" s="12">
        <v>2.04</v>
      </c>
      <c r="AZ204" s="12">
        <v>0.98</v>
      </c>
      <c r="BA204" s="43">
        <f t="shared" ref="BA204:BA213" si="229">AY204*AZ204+1</f>
        <v>2.9992</v>
      </c>
      <c r="BB204" s="12">
        <v>0.9</v>
      </c>
      <c r="BC204" s="9">
        <v>0.5</v>
      </c>
      <c r="BD204" s="44">
        <f t="shared" ref="BD204:BD213" si="230">AW204*AX204*BA204*BB204*BC204</f>
        <v>9267.07092192</v>
      </c>
      <c r="BN204" s="12">
        <v>40871</v>
      </c>
      <c r="BO204" s="13">
        <v>0.1989</v>
      </c>
      <c r="BP204" s="12">
        <v>1</v>
      </c>
      <c r="BQ204" s="12">
        <v>0</v>
      </c>
      <c r="BR204" s="14">
        <f t="shared" ref="BR204:BR213" si="231">BN204*BO204*BP204+BQ204</f>
        <v>8129.2419</v>
      </c>
      <c r="BS204" s="12">
        <v>1</v>
      </c>
      <c r="BT204" s="12">
        <v>2.04</v>
      </c>
      <c r="BU204" s="12">
        <v>0.98</v>
      </c>
      <c r="BV204" s="43">
        <f t="shared" ref="BV204:BV213" si="232">BT204*BU204+1</f>
        <v>2.9992</v>
      </c>
      <c r="BW204" s="12">
        <v>0.9</v>
      </c>
      <c r="BX204" s="9">
        <v>0.5</v>
      </c>
      <c r="BY204" s="44">
        <f t="shared" ref="BY204:BY213" si="233">BR204*BS204*BV204*BW204*BX204</f>
        <v>10971.550037916</v>
      </c>
    </row>
    <row r="205" s="1" customFormat="1" customHeight="1" spans="25:77">
      <c r="Y205" s="12">
        <v>34258</v>
      </c>
      <c r="Z205" s="13">
        <v>0.168</v>
      </c>
      <c r="AA205" s="12">
        <v>1</v>
      </c>
      <c r="AB205" s="12">
        <v>0</v>
      </c>
      <c r="AC205" s="14">
        <f t="shared" si="225"/>
        <v>5755.344</v>
      </c>
      <c r="AD205" s="12">
        <v>1</v>
      </c>
      <c r="AE205" s="12">
        <v>2.04</v>
      </c>
      <c r="AF205" s="12">
        <v>0.98</v>
      </c>
      <c r="AG205" s="43">
        <f t="shared" si="226"/>
        <v>2.9992</v>
      </c>
      <c r="AH205" s="12">
        <v>0.9</v>
      </c>
      <c r="AI205" s="9">
        <v>0.5</v>
      </c>
      <c r="AJ205" s="44">
        <f t="shared" si="227"/>
        <v>7767.64247616</v>
      </c>
      <c r="AS205" s="12">
        <v>40871</v>
      </c>
      <c r="AT205" s="13">
        <v>0.168</v>
      </c>
      <c r="AU205" s="12">
        <v>1</v>
      </c>
      <c r="AV205" s="12">
        <v>0</v>
      </c>
      <c r="AW205" s="14">
        <f t="shared" si="228"/>
        <v>6866.328</v>
      </c>
      <c r="AX205" s="12">
        <v>1</v>
      </c>
      <c r="AY205" s="12">
        <v>2.04</v>
      </c>
      <c r="AZ205" s="12">
        <v>0.98</v>
      </c>
      <c r="BA205" s="43">
        <f t="shared" si="229"/>
        <v>2.9992</v>
      </c>
      <c r="BB205" s="12">
        <v>0.9</v>
      </c>
      <c r="BC205" s="9">
        <v>0.5</v>
      </c>
      <c r="BD205" s="44">
        <f t="shared" si="230"/>
        <v>9267.07092192</v>
      </c>
      <c r="BN205" s="12">
        <v>40871</v>
      </c>
      <c r="BO205" s="13">
        <v>0.1989</v>
      </c>
      <c r="BP205" s="12">
        <v>1</v>
      </c>
      <c r="BQ205" s="12">
        <v>0</v>
      </c>
      <c r="BR205" s="14">
        <f t="shared" si="231"/>
        <v>8129.2419</v>
      </c>
      <c r="BS205" s="12">
        <v>1</v>
      </c>
      <c r="BT205" s="12">
        <v>2.04</v>
      </c>
      <c r="BU205" s="12">
        <v>0.98</v>
      </c>
      <c r="BV205" s="43">
        <f t="shared" si="232"/>
        <v>2.9992</v>
      </c>
      <c r="BW205" s="12">
        <v>0.9</v>
      </c>
      <c r="BX205" s="9">
        <v>0.5</v>
      </c>
      <c r="BY205" s="44">
        <f t="shared" si="233"/>
        <v>10971.550037916</v>
      </c>
    </row>
    <row r="206" s="1" customFormat="1" customHeight="1" spans="25:77">
      <c r="Y206" s="12">
        <v>34258</v>
      </c>
      <c r="Z206" s="13">
        <v>0.168</v>
      </c>
      <c r="AA206" s="12">
        <v>1</v>
      </c>
      <c r="AB206" s="12">
        <v>0</v>
      </c>
      <c r="AC206" s="14">
        <f t="shared" si="225"/>
        <v>5755.344</v>
      </c>
      <c r="AD206" s="12">
        <v>1</v>
      </c>
      <c r="AE206" s="12">
        <v>2.04</v>
      </c>
      <c r="AF206" s="12">
        <v>0.98</v>
      </c>
      <c r="AG206" s="43">
        <f t="shared" si="226"/>
        <v>2.9992</v>
      </c>
      <c r="AH206" s="12">
        <v>0.9</v>
      </c>
      <c r="AI206" s="9">
        <v>0.5</v>
      </c>
      <c r="AJ206" s="44">
        <f t="shared" si="227"/>
        <v>7767.64247616</v>
      </c>
      <c r="AS206" s="12">
        <v>40871</v>
      </c>
      <c r="AT206" s="13">
        <v>0.168</v>
      </c>
      <c r="AU206" s="12">
        <v>1</v>
      </c>
      <c r="AV206" s="12">
        <v>0</v>
      </c>
      <c r="AW206" s="14">
        <f t="shared" si="228"/>
        <v>6866.328</v>
      </c>
      <c r="AX206" s="12">
        <v>1</v>
      </c>
      <c r="AY206" s="12">
        <v>2.04</v>
      </c>
      <c r="AZ206" s="12">
        <v>0.98</v>
      </c>
      <c r="BA206" s="43">
        <f t="shared" si="229"/>
        <v>2.9992</v>
      </c>
      <c r="BB206" s="12">
        <v>0.9</v>
      </c>
      <c r="BC206" s="9">
        <v>0.5</v>
      </c>
      <c r="BD206" s="44">
        <f t="shared" si="230"/>
        <v>9267.07092192</v>
      </c>
      <c r="BN206" s="12">
        <v>40871</v>
      </c>
      <c r="BO206" s="13">
        <v>0.1989</v>
      </c>
      <c r="BP206" s="12">
        <v>1</v>
      </c>
      <c r="BQ206" s="12">
        <v>0</v>
      </c>
      <c r="BR206" s="14">
        <f t="shared" si="231"/>
        <v>8129.2419</v>
      </c>
      <c r="BS206" s="12">
        <v>1</v>
      </c>
      <c r="BT206" s="12">
        <v>2.04</v>
      </c>
      <c r="BU206" s="12">
        <v>0.98</v>
      </c>
      <c r="BV206" s="43">
        <f t="shared" si="232"/>
        <v>2.9992</v>
      </c>
      <c r="BW206" s="12">
        <v>0.9</v>
      </c>
      <c r="BX206" s="9">
        <v>0.5</v>
      </c>
      <c r="BY206" s="44">
        <f t="shared" si="233"/>
        <v>10971.550037916</v>
      </c>
    </row>
    <row r="207" s="1" customFormat="1" customHeight="1" spans="25:77">
      <c r="Y207" s="12">
        <v>34258</v>
      </c>
      <c r="Z207" s="13">
        <v>0.168</v>
      </c>
      <c r="AA207" s="12">
        <v>1</v>
      </c>
      <c r="AB207" s="12">
        <v>0</v>
      </c>
      <c r="AC207" s="14">
        <f t="shared" si="225"/>
        <v>5755.344</v>
      </c>
      <c r="AD207" s="12">
        <v>1</v>
      </c>
      <c r="AE207" s="12">
        <v>2.04</v>
      </c>
      <c r="AF207" s="12">
        <v>0.98</v>
      </c>
      <c r="AG207" s="43">
        <f t="shared" si="226"/>
        <v>2.9992</v>
      </c>
      <c r="AH207" s="12">
        <v>0.9</v>
      </c>
      <c r="AI207" s="9">
        <v>0.5</v>
      </c>
      <c r="AJ207" s="44">
        <f t="shared" si="227"/>
        <v>7767.64247616</v>
      </c>
      <c r="AS207" s="12">
        <v>40871</v>
      </c>
      <c r="AT207" s="13">
        <v>0.168</v>
      </c>
      <c r="AU207" s="12">
        <v>1</v>
      </c>
      <c r="AV207" s="12">
        <v>0</v>
      </c>
      <c r="AW207" s="14">
        <f t="shared" si="228"/>
        <v>6866.328</v>
      </c>
      <c r="AX207" s="12">
        <v>1</v>
      </c>
      <c r="AY207" s="12">
        <v>2.04</v>
      </c>
      <c r="AZ207" s="12">
        <v>0.98</v>
      </c>
      <c r="BA207" s="43">
        <f t="shared" si="229"/>
        <v>2.9992</v>
      </c>
      <c r="BB207" s="12">
        <v>0.9</v>
      </c>
      <c r="BC207" s="9">
        <v>0.5</v>
      </c>
      <c r="BD207" s="44">
        <f t="shared" si="230"/>
        <v>9267.07092192</v>
      </c>
      <c r="BN207" s="12">
        <v>40871</v>
      </c>
      <c r="BO207" s="13">
        <v>0.1989</v>
      </c>
      <c r="BP207" s="12">
        <v>1</v>
      </c>
      <c r="BQ207" s="12">
        <v>0</v>
      </c>
      <c r="BR207" s="14">
        <f t="shared" si="231"/>
        <v>8129.2419</v>
      </c>
      <c r="BS207" s="12">
        <v>1</v>
      </c>
      <c r="BT207" s="12">
        <v>2.04</v>
      </c>
      <c r="BU207" s="12">
        <v>0.98</v>
      </c>
      <c r="BV207" s="43">
        <f t="shared" si="232"/>
        <v>2.9992</v>
      </c>
      <c r="BW207" s="12">
        <v>0.9</v>
      </c>
      <c r="BX207" s="9">
        <v>0.5</v>
      </c>
      <c r="BY207" s="44">
        <f t="shared" si="233"/>
        <v>10971.550037916</v>
      </c>
    </row>
    <row r="208" s="1" customFormat="1" customHeight="1" spans="25:77">
      <c r="Y208" s="12">
        <v>34258</v>
      </c>
      <c r="Z208" s="13">
        <v>0.3</v>
      </c>
      <c r="AA208" s="12">
        <v>1</v>
      </c>
      <c r="AB208" s="12">
        <v>0</v>
      </c>
      <c r="AC208" s="14">
        <f t="shared" si="225"/>
        <v>10277.4</v>
      </c>
      <c r="AD208" s="12">
        <v>1</v>
      </c>
      <c r="AE208" s="12">
        <v>2.04</v>
      </c>
      <c r="AF208" s="12">
        <v>0.98</v>
      </c>
      <c r="AG208" s="43">
        <f t="shared" si="226"/>
        <v>2.9992</v>
      </c>
      <c r="AH208" s="12">
        <v>0.9</v>
      </c>
      <c r="AI208" s="9">
        <v>0.5</v>
      </c>
      <c r="AJ208" s="44">
        <f t="shared" si="227"/>
        <v>13870.790136</v>
      </c>
      <c r="AS208" s="12">
        <v>40871</v>
      </c>
      <c r="AT208" s="13">
        <v>0.168</v>
      </c>
      <c r="AU208" s="12">
        <v>1</v>
      </c>
      <c r="AV208" s="12">
        <v>0</v>
      </c>
      <c r="AW208" s="14">
        <f t="shared" si="228"/>
        <v>6866.328</v>
      </c>
      <c r="AX208" s="12">
        <v>1</v>
      </c>
      <c r="AY208" s="12">
        <v>2.04</v>
      </c>
      <c r="AZ208" s="12">
        <v>0.98</v>
      </c>
      <c r="BA208" s="43">
        <f t="shared" si="229"/>
        <v>2.9992</v>
      </c>
      <c r="BB208" s="12">
        <v>0.9</v>
      </c>
      <c r="BC208" s="9">
        <v>0.5</v>
      </c>
      <c r="BD208" s="44">
        <f t="shared" si="230"/>
        <v>9267.07092192</v>
      </c>
      <c r="BN208" s="12">
        <v>40871</v>
      </c>
      <c r="BO208" s="13">
        <v>0.1989</v>
      </c>
      <c r="BP208" s="12">
        <v>1</v>
      </c>
      <c r="BQ208" s="12">
        <v>0</v>
      </c>
      <c r="BR208" s="14">
        <f t="shared" si="231"/>
        <v>8129.2419</v>
      </c>
      <c r="BS208" s="12">
        <v>1</v>
      </c>
      <c r="BT208" s="12">
        <v>2.04</v>
      </c>
      <c r="BU208" s="12">
        <v>0.98</v>
      </c>
      <c r="BV208" s="43">
        <f t="shared" si="232"/>
        <v>2.9992</v>
      </c>
      <c r="BW208" s="12">
        <v>0.9</v>
      </c>
      <c r="BX208" s="9">
        <v>0.5</v>
      </c>
      <c r="BY208" s="44">
        <f t="shared" si="233"/>
        <v>10971.550037916</v>
      </c>
    </row>
    <row r="209" s="1" customFormat="1" customHeight="1" spans="1:79">
      <c r="Y209" s="12">
        <v>34258</v>
      </c>
      <c r="Z209" s="13">
        <v>0.58</v>
      </c>
      <c r="AA209" s="12">
        <v>1</v>
      </c>
      <c r="AB209" s="12">
        <v>0</v>
      </c>
      <c r="AC209" s="14">
        <f t="shared" si="225"/>
        <v>19869.64</v>
      </c>
      <c r="AD209" s="12">
        <v>1</v>
      </c>
      <c r="AE209" s="12">
        <v>2.04</v>
      </c>
      <c r="AF209" s="12">
        <v>0.98</v>
      </c>
      <c r="AG209" s="43">
        <f t="shared" si="226"/>
        <v>2.9992</v>
      </c>
      <c r="AH209" s="12">
        <v>0.9</v>
      </c>
      <c r="AI209" s="9">
        <v>0.5</v>
      </c>
      <c r="AJ209" s="44">
        <f t="shared" si="227"/>
        <v>26816.8609296</v>
      </c>
      <c r="AS209" s="12">
        <v>40871</v>
      </c>
      <c r="AT209" s="13">
        <v>0.168</v>
      </c>
      <c r="AU209" s="12">
        <v>1</v>
      </c>
      <c r="AV209" s="12">
        <v>0</v>
      </c>
      <c r="AW209" s="14">
        <f t="shared" si="228"/>
        <v>6866.328</v>
      </c>
      <c r="AX209" s="12">
        <v>1</v>
      </c>
      <c r="AY209" s="12">
        <v>2.04</v>
      </c>
      <c r="AZ209" s="12">
        <v>0.98</v>
      </c>
      <c r="BA209" s="43">
        <f t="shared" si="229"/>
        <v>2.9992</v>
      </c>
      <c r="BB209" s="12">
        <v>0.9</v>
      </c>
      <c r="BC209" s="9">
        <v>0.5</v>
      </c>
      <c r="BD209" s="44">
        <f t="shared" si="230"/>
        <v>9267.07092192</v>
      </c>
      <c r="BN209" s="12">
        <v>40871</v>
      </c>
      <c r="BO209" s="13">
        <v>0.1989</v>
      </c>
      <c r="BP209" s="12">
        <v>1</v>
      </c>
      <c r="BQ209" s="12">
        <v>0</v>
      </c>
      <c r="BR209" s="14">
        <f t="shared" si="231"/>
        <v>8129.2419</v>
      </c>
      <c r="BS209" s="12">
        <v>1</v>
      </c>
      <c r="BT209" s="12">
        <v>2.04</v>
      </c>
      <c r="BU209" s="12">
        <v>0.98</v>
      </c>
      <c r="BV209" s="43">
        <f t="shared" si="232"/>
        <v>2.9992</v>
      </c>
      <c r="BW209" s="12">
        <v>0.9</v>
      </c>
      <c r="BX209" s="9">
        <v>0.5</v>
      </c>
      <c r="BY209" s="44">
        <f t="shared" si="233"/>
        <v>10971.550037916</v>
      </c>
    </row>
    <row r="210" s="1" customFormat="1" customHeight="1" spans="1:79">
      <c r="Y210" s="45"/>
      <c r="Z210" s="46"/>
      <c r="AA210" s="46"/>
      <c r="AB210" s="46"/>
      <c r="AC210" s="46"/>
      <c r="AD210" s="46"/>
      <c r="AE210" s="46"/>
      <c r="AF210" s="47">
        <f>SUM(AJ200:AJ209)</f>
        <v>102828.79087488</v>
      </c>
      <c r="AG210" s="47"/>
      <c r="AH210" s="47"/>
      <c r="AI210" s="47"/>
      <c r="AJ210" s="47"/>
      <c r="AS210" s="12">
        <v>40871</v>
      </c>
      <c r="AT210" s="13">
        <v>0.168</v>
      </c>
      <c r="AU210" s="12">
        <v>1</v>
      </c>
      <c r="AV210" s="12">
        <v>0</v>
      </c>
      <c r="AW210" s="14">
        <f t="shared" si="228"/>
        <v>6866.328</v>
      </c>
      <c r="AX210" s="12">
        <v>1</v>
      </c>
      <c r="AY210" s="12">
        <v>2.04</v>
      </c>
      <c r="AZ210" s="12">
        <v>0.98</v>
      </c>
      <c r="BA210" s="43">
        <f t="shared" si="229"/>
        <v>2.9992</v>
      </c>
      <c r="BB210" s="12">
        <v>0.9</v>
      </c>
      <c r="BC210" s="9">
        <v>0.5</v>
      </c>
      <c r="BD210" s="44">
        <f t="shared" si="230"/>
        <v>9267.07092192</v>
      </c>
      <c r="BN210" s="12">
        <v>40871</v>
      </c>
      <c r="BO210" s="13">
        <v>0.1989</v>
      </c>
      <c r="BP210" s="12">
        <v>1</v>
      </c>
      <c r="BQ210" s="12">
        <v>0</v>
      </c>
      <c r="BR210" s="14">
        <f t="shared" si="231"/>
        <v>8129.2419</v>
      </c>
      <c r="BS210" s="12">
        <v>1</v>
      </c>
      <c r="BT210" s="12">
        <v>2.04</v>
      </c>
      <c r="BU210" s="12">
        <v>0.98</v>
      </c>
      <c r="BV210" s="43">
        <f t="shared" si="232"/>
        <v>2.9992</v>
      </c>
      <c r="BW210" s="12">
        <v>0.9</v>
      </c>
      <c r="BX210" s="9">
        <v>0.5</v>
      </c>
      <c r="BY210" s="44">
        <f t="shared" si="233"/>
        <v>10971.550037916</v>
      </c>
    </row>
    <row r="211" s="1" customFormat="1" customHeight="1" spans="1:79">
      <c r="Y211" s="46"/>
      <c r="Z211" s="46"/>
      <c r="AA211" s="46"/>
      <c r="AB211" s="46"/>
      <c r="AC211" s="46"/>
      <c r="AD211" s="46"/>
      <c r="AE211" s="46"/>
      <c r="AF211" s="47"/>
      <c r="AG211" s="47"/>
      <c r="AH211" s="47"/>
      <c r="AI211" s="47"/>
      <c r="AJ211" s="47"/>
      <c r="AS211" s="12">
        <v>40871</v>
      </c>
      <c r="AT211" s="13">
        <v>0.168</v>
      </c>
      <c r="AU211" s="12">
        <v>1</v>
      </c>
      <c r="AV211" s="12">
        <v>0</v>
      </c>
      <c r="AW211" s="14">
        <f t="shared" si="228"/>
        <v>6866.328</v>
      </c>
      <c r="AX211" s="12">
        <v>1</v>
      </c>
      <c r="AY211" s="12">
        <v>2.04</v>
      </c>
      <c r="AZ211" s="12">
        <v>0.98</v>
      </c>
      <c r="BA211" s="43">
        <f t="shared" si="229"/>
        <v>2.9992</v>
      </c>
      <c r="BB211" s="12">
        <v>0.9</v>
      </c>
      <c r="BC211" s="9">
        <v>0.5</v>
      </c>
      <c r="BD211" s="44">
        <f t="shared" si="230"/>
        <v>9267.07092192</v>
      </c>
      <c r="BN211" s="12">
        <v>40871</v>
      </c>
      <c r="BO211" s="13">
        <v>0.1989</v>
      </c>
      <c r="BP211" s="12">
        <v>1</v>
      </c>
      <c r="BQ211" s="12">
        <v>0</v>
      </c>
      <c r="BR211" s="14">
        <f t="shared" si="231"/>
        <v>8129.2419</v>
      </c>
      <c r="BS211" s="12">
        <v>1</v>
      </c>
      <c r="BT211" s="12">
        <v>2.04</v>
      </c>
      <c r="BU211" s="12">
        <v>0.98</v>
      </c>
      <c r="BV211" s="43">
        <f t="shared" si="232"/>
        <v>2.9992</v>
      </c>
      <c r="BW211" s="12">
        <v>0.9</v>
      </c>
      <c r="BX211" s="9">
        <v>0.5</v>
      </c>
      <c r="BY211" s="44">
        <f t="shared" si="233"/>
        <v>10971.550037916</v>
      </c>
    </row>
    <row r="212" s="1" customFormat="1" customHeight="1" spans="1:79">
      <c r="Y212" s="46"/>
      <c r="Z212" s="46"/>
      <c r="AA212" s="46"/>
      <c r="AB212" s="46"/>
      <c r="AC212" s="46"/>
      <c r="AD212" s="46"/>
      <c r="AE212" s="46"/>
      <c r="AF212" s="47"/>
      <c r="AG212" s="47"/>
      <c r="AH212" s="47"/>
      <c r="AI212" s="47"/>
      <c r="AJ212" s="47"/>
      <c r="AS212" s="12">
        <v>40871</v>
      </c>
      <c r="AT212" s="13">
        <v>0.3</v>
      </c>
      <c r="AU212" s="12">
        <v>1</v>
      </c>
      <c r="AV212" s="12">
        <v>0</v>
      </c>
      <c r="AW212" s="14">
        <f t="shared" si="228"/>
        <v>12261.3</v>
      </c>
      <c r="AX212" s="12">
        <v>1</v>
      </c>
      <c r="AY212" s="12">
        <v>2.04</v>
      </c>
      <c r="AZ212" s="12">
        <v>0.98</v>
      </c>
      <c r="BA212" s="43">
        <f t="shared" si="229"/>
        <v>2.9992</v>
      </c>
      <c r="BB212" s="12">
        <v>0.9</v>
      </c>
      <c r="BC212" s="9">
        <v>0.5</v>
      </c>
      <c r="BD212" s="44">
        <f t="shared" si="230"/>
        <v>16548.340932</v>
      </c>
      <c r="BN212" s="12">
        <v>40871</v>
      </c>
      <c r="BO212" s="13">
        <v>0.3553</v>
      </c>
      <c r="BP212" s="12">
        <v>1</v>
      </c>
      <c r="BQ212" s="12">
        <v>0</v>
      </c>
      <c r="BR212" s="14">
        <f t="shared" si="231"/>
        <v>14521.4663</v>
      </c>
      <c r="BS212" s="12">
        <v>1</v>
      </c>
      <c r="BT212" s="12">
        <v>2.04</v>
      </c>
      <c r="BU212" s="12">
        <v>0.98</v>
      </c>
      <c r="BV212" s="43">
        <f t="shared" si="232"/>
        <v>2.9992</v>
      </c>
      <c r="BW212" s="12">
        <v>0.9</v>
      </c>
      <c r="BX212" s="9">
        <v>0.5</v>
      </c>
      <c r="BY212" s="44">
        <f t="shared" si="233"/>
        <v>19598.751777132</v>
      </c>
    </row>
    <row r="213" s="1" customFormat="1" customHeight="1" spans="1:79">
      <c r="AS213" s="12">
        <v>40871</v>
      </c>
      <c r="AT213" s="13">
        <v>0.58</v>
      </c>
      <c r="AU213" s="12">
        <v>1</v>
      </c>
      <c r="AV213" s="12">
        <v>0</v>
      </c>
      <c r="AW213" s="14">
        <f t="shared" si="228"/>
        <v>23705.18</v>
      </c>
      <c r="AX213" s="12">
        <v>1</v>
      </c>
      <c r="AY213" s="12">
        <v>2.04</v>
      </c>
      <c r="AZ213" s="12">
        <v>0.98</v>
      </c>
      <c r="BA213" s="43">
        <f t="shared" si="229"/>
        <v>2.9992</v>
      </c>
      <c r="BB213" s="12">
        <v>0.9</v>
      </c>
      <c r="BC213" s="9">
        <v>0.5</v>
      </c>
      <c r="BD213" s="44">
        <f t="shared" si="230"/>
        <v>31993.4591352</v>
      </c>
      <c r="BN213" s="12">
        <v>40871</v>
      </c>
      <c r="BO213" s="13">
        <v>0.6851</v>
      </c>
      <c r="BP213" s="12">
        <v>1</v>
      </c>
      <c r="BQ213" s="12">
        <v>0</v>
      </c>
      <c r="BR213" s="14">
        <f t="shared" si="231"/>
        <v>28000.7221</v>
      </c>
      <c r="BS213" s="12">
        <v>1</v>
      </c>
      <c r="BT213" s="12">
        <v>2.04</v>
      </c>
      <c r="BU213" s="12">
        <v>0.98</v>
      </c>
      <c r="BV213" s="43">
        <f t="shared" si="232"/>
        <v>2.9992</v>
      </c>
      <c r="BW213" s="12">
        <v>0.9</v>
      </c>
      <c r="BX213" s="9">
        <v>0.5</v>
      </c>
      <c r="BY213" s="44">
        <f t="shared" si="233"/>
        <v>37790.894575044</v>
      </c>
    </row>
    <row r="214" s="1" customFormat="1" customHeight="1" spans="1:79">
      <c r="AS214" s="45"/>
      <c r="AT214" s="46"/>
      <c r="AU214" s="46"/>
      <c r="AV214" s="46"/>
      <c r="AW214" s="46"/>
      <c r="AX214" s="46"/>
      <c r="AY214" s="46"/>
      <c r="AZ214" s="47">
        <f>SUM(BD204:BD213)</f>
        <v>122678.36744256</v>
      </c>
      <c r="BA214" s="47"/>
      <c r="BB214" s="47"/>
      <c r="BC214" s="47"/>
      <c r="BD214" s="47"/>
      <c r="BN214" s="45"/>
      <c r="BO214" s="46"/>
      <c r="BP214" s="46"/>
      <c r="BQ214" s="46"/>
      <c r="BR214" s="46"/>
      <c r="BS214" s="46"/>
      <c r="BT214" s="46"/>
      <c r="BU214" s="47">
        <f>SUM(BY204:BY213)</f>
        <v>145162.046655504</v>
      </c>
      <c r="BV214" s="47"/>
      <c r="BW214" s="47"/>
      <c r="BX214" s="47"/>
      <c r="BY214" s="47"/>
    </row>
    <row r="215" s="1" customFormat="1" customHeight="1" spans="1:79">
      <c r="AS215" s="46"/>
      <c r="AT215" s="46"/>
      <c r="AU215" s="46"/>
      <c r="AV215" s="46"/>
      <c r="AW215" s="46"/>
      <c r="AX215" s="46"/>
      <c r="AY215" s="46"/>
      <c r="AZ215" s="47"/>
      <c r="BA215" s="47"/>
      <c r="BB215" s="47"/>
      <c r="BC215" s="47"/>
      <c r="BD215" s="47"/>
      <c r="BN215" s="46"/>
      <c r="BO215" s="46"/>
      <c r="BP215" s="46"/>
      <c r="BQ215" s="46"/>
      <c r="BR215" s="46"/>
      <c r="BS215" s="46"/>
      <c r="BT215" s="46"/>
      <c r="BU215" s="47"/>
      <c r="BV215" s="47"/>
      <c r="BW215" s="47"/>
      <c r="BX215" s="47"/>
      <c r="BY215" s="47"/>
    </row>
    <row r="216" s="1" customFormat="1" customHeight="1" spans="1:79">
      <c r="AS216" s="46"/>
      <c r="AT216" s="46"/>
      <c r="AU216" s="46"/>
      <c r="AV216" s="46"/>
      <c r="AW216" s="46"/>
      <c r="AX216" s="46"/>
      <c r="AY216" s="46"/>
      <c r="AZ216" s="47"/>
      <c r="BA216" s="47"/>
      <c r="BB216" s="47"/>
      <c r="BC216" s="47"/>
      <c r="BD216" s="47"/>
      <c r="BN216" s="46"/>
      <c r="BO216" s="46"/>
      <c r="BP216" s="46"/>
      <c r="BQ216" s="46"/>
      <c r="BR216" s="46"/>
      <c r="BS216" s="46"/>
      <c r="BT216" s="46"/>
      <c r="BU216" s="47"/>
      <c r="BV216" s="47"/>
      <c r="BW216" s="47"/>
      <c r="BX216" s="47"/>
      <c r="BY216" s="47"/>
    </row>
    <row r="217" s="1" customFormat="1" customHeight="1" spans="1:79">
      <c r="A217" s="2" t="s">
        <v>68</v>
      </c>
      <c r="B217" s="2"/>
      <c r="C217" s="2"/>
      <c r="D217" s="2"/>
      <c r="E217" s="3" t="s">
        <v>1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T217" s="2" t="s">
        <v>69</v>
      </c>
      <c r="U217" s="2"/>
      <c r="V217" s="2"/>
      <c r="W217" s="2"/>
      <c r="X217" s="2"/>
      <c r="Y217" s="3" t="s">
        <v>1</v>
      </c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</row>
    <row r="218" s="1" customFormat="1" customHeight="1" spans="1:79">
      <c r="A218" s="2"/>
      <c r="B218" s="2"/>
      <c r="C218" s="2"/>
      <c r="D218" s="2"/>
      <c r="E218" s="4" t="s">
        <v>5</v>
      </c>
      <c r="F218" s="5"/>
      <c r="G218" s="5"/>
      <c r="H218" s="6"/>
      <c r="I218" s="7" t="s">
        <v>6</v>
      </c>
      <c r="J218" s="7"/>
      <c r="K218" s="7"/>
      <c r="L218" s="7"/>
      <c r="M218" s="8" t="s">
        <v>7</v>
      </c>
      <c r="N218" s="8"/>
      <c r="O218" s="8"/>
      <c r="P218" s="9" t="s">
        <v>8</v>
      </c>
      <c r="Q218" s="10" t="s">
        <v>9</v>
      </c>
      <c r="T218" s="2"/>
      <c r="U218" s="2"/>
      <c r="V218" s="2"/>
      <c r="W218" s="2"/>
      <c r="X218" s="2"/>
      <c r="Y218" s="4" t="s">
        <v>5</v>
      </c>
      <c r="Z218" s="5"/>
      <c r="AA218" s="5"/>
      <c r="AB218" s="6"/>
      <c r="AC218" s="7" t="s">
        <v>6</v>
      </c>
      <c r="AD218" s="7"/>
      <c r="AE218" s="7"/>
      <c r="AF218" s="7"/>
      <c r="AG218" s="8" t="s">
        <v>7</v>
      </c>
      <c r="AH218" s="8"/>
      <c r="AI218" s="8"/>
      <c r="AJ218" s="9" t="s">
        <v>8</v>
      </c>
      <c r="AK218" s="10" t="s">
        <v>9</v>
      </c>
    </row>
    <row r="219" s="1" customFormat="1" customHeight="1" spans="1:79">
      <c r="A219" s="1" t="s">
        <v>11</v>
      </c>
      <c r="B219" s="1" t="s">
        <v>12</v>
      </c>
      <c r="C219" s="1" t="s">
        <v>13</v>
      </c>
      <c r="D219" s="1" t="s">
        <v>14</v>
      </c>
      <c r="E219" s="12" t="s">
        <v>15</v>
      </c>
      <c r="F219" s="12" t="s">
        <v>16</v>
      </c>
      <c r="G219" s="13" t="s">
        <v>17</v>
      </c>
      <c r="H219" s="14" t="s">
        <v>5</v>
      </c>
      <c r="I219" s="12" t="s">
        <v>18</v>
      </c>
      <c r="J219" s="12" t="s">
        <v>19</v>
      </c>
      <c r="K219" s="12" t="s">
        <v>20</v>
      </c>
      <c r="L219" s="7" t="s">
        <v>21</v>
      </c>
      <c r="M219" s="12" t="s">
        <v>22</v>
      </c>
      <c r="N219" s="12" t="s">
        <v>23</v>
      </c>
      <c r="O219" s="8" t="s">
        <v>24</v>
      </c>
      <c r="P219" s="9" t="s">
        <v>25</v>
      </c>
      <c r="Q219" s="15"/>
      <c r="T219" s="1" t="s">
        <v>11</v>
      </c>
      <c r="U219" s="1" t="s">
        <v>12</v>
      </c>
      <c r="V219" s="1" t="s">
        <v>13</v>
      </c>
      <c r="W219" s="1" t="s">
        <v>26</v>
      </c>
      <c r="X219" s="1" t="s">
        <v>14</v>
      </c>
      <c r="Y219" s="12" t="s">
        <v>15</v>
      </c>
      <c r="Z219" s="12" t="s">
        <v>16</v>
      </c>
      <c r="AA219" s="13" t="s">
        <v>17</v>
      </c>
      <c r="AB219" s="14" t="s">
        <v>5</v>
      </c>
      <c r="AC219" s="12" t="s">
        <v>18</v>
      </c>
      <c r="AD219" s="12" t="s">
        <v>19</v>
      </c>
      <c r="AE219" s="12" t="s">
        <v>20</v>
      </c>
      <c r="AF219" s="7" t="s">
        <v>21</v>
      </c>
      <c r="AG219" s="12" t="s">
        <v>22</v>
      </c>
      <c r="AH219" s="12" t="s">
        <v>23</v>
      </c>
      <c r="AI219" s="8" t="s">
        <v>24</v>
      </c>
      <c r="AJ219" s="9" t="s">
        <v>25</v>
      </c>
      <c r="AK219" s="15"/>
    </row>
    <row r="220" s="1" customFormat="1" customHeight="1" spans="1:79">
      <c r="A220" s="17">
        <f>L229</f>
        <v>2111720.1348588</v>
      </c>
      <c r="B220" s="17">
        <f>R238+R247</f>
        <v>563213.167013116</v>
      </c>
      <c r="C220" s="17">
        <f>L261</f>
        <v>649088.859731155</v>
      </c>
      <c r="D220" s="17">
        <v>18</v>
      </c>
      <c r="E220" s="12">
        <v>2704</v>
      </c>
      <c r="F220" s="12">
        <v>1.286</v>
      </c>
      <c r="G220" s="13">
        <v>1.28</v>
      </c>
      <c r="H220" s="14">
        <f t="shared" ref="H220:H228" si="234">E220*F220*G220</f>
        <v>4451.00032</v>
      </c>
      <c r="I220" s="12">
        <v>3</v>
      </c>
      <c r="J220" s="12">
        <v>810</v>
      </c>
      <c r="K220" s="12">
        <v>1.74</v>
      </c>
      <c r="L220" s="18">
        <f t="shared" ref="L220:L228" si="235">1+6*J220/(J220+2000)+K220</f>
        <v>4.46953736654804</v>
      </c>
      <c r="M220" s="12">
        <v>1</v>
      </c>
      <c r="N220" s="12">
        <v>2.38</v>
      </c>
      <c r="O220" s="8">
        <f t="shared" ref="O220:O228" si="236">1+M220*N220</f>
        <v>3.38</v>
      </c>
      <c r="P220" s="9">
        <v>1.275</v>
      </c>
      <c r="Q220" s="19">
        <f t="shared" ref="Q220:Q228" si="237">H220*I220*P220*O220*L220</f>
        <v>257198.444508059</v>
      </c>
      <c r="T220" s="17">
        <f>AF229</f>
        <v>2227204.8297339</v>
      </c>
      <c r="U220" s="17">
        <f>AL238+AL247</f>
        <v>1019596.17154112</v>
      </c>
      <c r="V220" s="17">
        <f>AF261</f>
        <v>659838.276894109</v>
      </c>
      <c r="W220" s="17">
        <f>AF269</f>
        <v>578361.310391379</v>
      </c>
      <c r="X220" s="17">
        <v>18</v>
      </c>
      <c r="Y220" s="12">
        <v>2704</v>
      </c>
      <c r="Z220" s="12">
        <v>1.286</v>
      </c>
      <c r="AA220" s="13">
        <v>1.35</v>
      </c>
      <c r="AB220" s="14">
        <f t="shared" ref="AB220:AB228" si="238">Y220*Z220*AA220</f>
        <v>4694.4144</v>
      </c>
      <c r="AC220" s="12">
        <v>3</v>
      </c>
      <c r="AD220" s="12">
        <v>810</v>
      </c>
      <c r="AE220" s="12">
        <v>1.74</v>
      </c>
      <c r="AF220" s="18">
        <f t="shared" ref="AF220:AF228" si="239">1+6*AD220/(AD220+2000)+AE220</f>
        <v>4.46953736654804</v>
      </c>
      <c r="AG220" s="12">
        <v>1</v>
      </c>
      <c r="AH220" s="12">
        <v>2.38</v>
      </c>
      <c r="AI220" s="8">
        <f t="shared" ref="AI220:AI228" si="240">1+AG220*AH220</f>
        <v>3.38</v>
      </c>
      <c r="AJ220" s="9">
        <v>1.275</v>
      </c>
      <c r="AK220" s="19">
        <f t="shared" ref="AK220:AK228" si="241">AB220*AC220*AJ220*AI220*AF220</f>
        <v>271263.984442093</v>
      </c>
    </row>
    <row r="221" s="1" customFormat="1" customHeight="1" spans="1:79">
      <c r="A221" s="1" t="s">
        <v>27</v>
      </c>
      <c r="B221" s="1" t="s">
        <v>28</v>
      </c>
      <c r="E221" s="12">
        <v>2704</v>
      </c>
      <c r="F221" s="12">
        <v>1.871</v>
      </c>
      <c r="G221" s="13">
        <v>1.28</v>
      </c>
      <c r="H221" s="14">
        <f t="shared" si="234"/>
        <v>6475.75552</v>
      </c>
      <c r="I221" s="12">
        <v>3</v>
      </c>
      <c r="J221" s="12">
        <v>810</v>
      </c>
      <c r="K221" s="12">
        <v>1.74</v>
      </c>
      <c r="L221" s="18">
        <f t="shared" si="235"/>
        <v>4.46953736654804</v>
      </c>
      <c r="M221" s="12">
        <v>1</v>
      </c>
      <c r="N221" s="12">
        <v>2.38</v>
      </c>
      <c r="O221" s="8">
        <f t="shared" si="236"/>
        <v>3.38</v>
      </c>
      <c r="P221" s="9">
        <v>1.275</v>
      </c>
      <c r="Q221" s="19">
        <f t="shared" si="237"/>
        <v>374197.736916468</v>
      </c>
      <c r="T221" s="1" t="s">
        <v>27</v>
      </c>
      <c r="U221" s="1" t="s">
        <v>28</v>
      </c>
      <c r="V221" s="1" t="s">
        <v>29</v>
      </c>
      <c r="Y221" s="12">
        <v>2704</v>
      </c>
      <c r="Z221" s="12">
        <v>1.871</v>
      </c>
      <c r="AA221" s="13">
        <v>1.35</v>
      </c>
      <c r="AB221" s="14">
        <f t="shared" si="238"/>
        <v>6829.8984</v>
      </c>
      <c r="AC221" s="12">
        <v>3</v>
      </c>
      <c r="AD221" s="12">
        <v>810</v>
      </c>
      <c r="AE221" s="12">
        <v>1.74</v>
      </c>
      <c r="AF221" s="18">
        <f t="shared" si="239"/>
        <v>4.46953736654804</v>
      </c>
      <c r="AG221" s="12">
        <v>1</v>
      </c>
      <c r="AH221" s="12">
        <v>2.38</v>
      </c>
      <c r="AI221" s="8">
        <f t="shared" si="240"/>
        <v>3.38</v>
      </c>
      <c r="AJ221" s="9">
        <v>1.275</v>
      </c>
      <c r="AK221" s="19">
        <f t="shared" si="241"/>
        <v>394661.675654087</v>
      </c>
      <c r="AN221" s="2" t="s">
        <v>70</v>
      </c>
      <c r="AO221" s="2"/>
      <c r="AP221" s="2"/>
      <c r="AQ221" s="2"/>
      <c r="AR221" s="2"/>
      <c r="AS221" s="3" t="s">
        <v>1</v>
      </c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I221" s="2" t="s">
        <v>71</v>
      </c>
      <c r="BJ221" s="2"/>
      <c r="BK221" s="2"/>
      <c r="BL221" s="2"/>
      <c r="BM221" s="2"/>
      <c r="BN221" s="3" t="s">
        <v>1</v>
      </c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</row>
    <row r="222" s="1" customFormat="1" customHeight="1" spans="1:79">
      <c r="A222" s="17">
        <f>L281</f>
        <v>134416.06308</v>
      </c>
      <c r="B222" s="17">
        <f>L298</f>
        <v>130761.709438937</v>
      </c>
      <c r="E222" s="12">
        <v>2704</v>
      </c>
      <c r="F222" s="12">
        <v>1.286</v>
      </c>
      <c r="G222" s="13">
        <v>1.28</v>
      </c>
      <c r="H222" s="14">
        <f t="shared" si="234"/>
        <v>4451.00032</v>
      </c>
      <c r="I222" s="12">
        <v>3</v>
      </c>
      <c r="J222" s="12">
        <v>810</v>
      </c>
      <c r="K222" s="12">
        <v>1.74</v>
      </c>
      <c r="L222" s="18">
        <f t="shared" si="235"/>
        <v>4.46953736654804</v>
      </c>
      <c r="M222" s="12">
        <v>1</v>
      </c>
      <c r="N222" s="12">
        <v>2.38</v>
      </c>
      <c r="O222" s="8">
        <f t="shared" si="236"/>
        <v>3.38</v>
      </c>
      <c r="P222" s="9">
        <v>1.275</v>
      </c>
      <c r="Q222" s="19">
        <f t="shared" si="237"/>
        <v>257198.444508059</v>
      </c>
      <c r="T222" s="17">
        <f>AF289</f>
        <v>134416.06308</v>
      </c>
      <c r="U222" s="17">
        <f>AF306</f>
        <v>124557.513880625</v>
      </c>
      <c r="V222" s="1">
        <f>AF322</f>
        <v>102828.79087488</v>
      </c>
      <c r="Y222" s="12">
        <v>2704</v>
      </c>
      <c r="Z222" s="12">
        <v>1.286</v>
      </c>
      <c r="AA222" s="13">
        <v>1.35</v>
      </c>
      <c r="AB222" s="14">
        <f t="shared" si="238"/>
        <v>4694.4144</v>
      </c>
      <c r="AC222" s="12">
        <v>3</v>
      </c>
      <c r="AD222" s="12">
        <v>810</v>
      </c>
      <c r="AE222" s="12">
        <v>1.74</v>
      </c>
      <c r="AF222" s="18">
        <f t="shared" si="239"/>
        <v>4.46953736654804</v>
      </c>
      <c r="AG222" s="12">
        <v>1</v>
      </c>
      <c r="AH222" s="12">
        <v>2.38</v>
      </c>
      <c r="AI222" s="8">
        <f t="shared" si="240"/>
        <v>3.38</v>
      </c>
      <c r="AJ222" s="9">
        <v>1.275</v>
      </c>
      <c r="AK222" s="19">
        <f t="shared" si="241"/>
        <v>271263.984442093</v>
      </c>
      <c r="AN222" s="2"/>
      <c r="AO222" s="2"/>
      <c r="AP222" s="2"/>
      <c r="AQ222" s="2"/>
      <c r="AR222" s="2"/>
      <c r="AS222" s="4" t="s">
        <v>5</v>
      </c>
      <c r="AT222" s="5"/>
      <c r="AU222" s="5"/>
      <c r="AV222" s="6"/>
      <c r="AW222" s="7" t="s">
        <v>6</v>
      </c>
      <c r="AX222" s="7"/>
      <c r="AY222" s="7"/>
      <c r="AZ222" s="7"/>
      <c r="BA222" s="8" t="s">
        <v>7</v>
      </c>
      <c r="BB222" s="8"/>
      <c r="BC222" s="8"/>
      <c r="BD222" s="9" t="s">
        <v>8</v>
      </c>
      <c r="BE222" s="11" t="s">
        <v>10</v>
      </c>
      <c r="BF222" s="10" t="s">
        <v>9</v>
      </c>
      <c r="BI222" s="2"/>
      <c r="BJ222" s="2"/>
      <c r="BK222" s="2"/>
      <c r="BL222" s="2"/>
      <c r="BM222" s="2"/>
      <c r="BN222" s="4" t="s">
        <v>5</v>
      </c>
      <c r="BO222" s="5"/>
      <c r="BP222" s="5"/>
      <c r="BQ222" s="6"/>
      <c r="BR222" s="7" t="s">
        <v>6</v>
      </c>
      <c r="BS222" s="7"/>
      <c r="BT222" s="7"/>
      <c r="BU222" s="7"/>
      <c r="BV222" s="8" t="s">
        <v>7</v>
      </c>
      <c r="BW222" s="8"/>
      <c r="BX222" s="8"/>
      <c r="BY222" s="9" t="s">
        <v>8</v>
      </c>
      <c r="BZ222" s="11" t="s">
        <v>10</v>
      </c>
      <c r="CA222" s="10" t="s">
        <v>9</v>
      </c>
    </row>
    <row r="223" s="1" customFormat="1" customHeight="1" spans="1:79">
      <c r="A223" s="22" t="s">
        <v>30</v>
      </c>
      <c r="B223" s="22"/>
      <c r="C223" s="23" t="s">
        <v>31</v>
      </c>
      <c r="D223" s="23"/>
      <c r="E223" s="12">
        <v>2704</v>
      </c>
      <c r="F223" s="12">
        <v>1.871</v>
      </c>
      <c r="G223" s="13">
        <v>1.28</v>
      </c>
      <c r="H223" s="14">
        <f t="shared" si="234"/>
        <v>6475.75552</v>
      </c>
      <c r="I223" s="12">
        <v>3</v>
      </c>
      <c r="J223" s="12">
        <v>810</v>
      </c>
      <c r="K223" s="12">
        <v>1.74</v>
      </c>
      <c r="L223" s="18">
        <f t="shared" si="235"/>
        <v>4.46953736654804</v>
      </c>
      <c r="M223" s="12">
        <v>1</v>
      </c>
      <c r="N223" s="12">
        <v>2.38</v>
      </c>
      <c r="O223" s="8">
        <f t="shared" si="236"/>
        <v>3.38</v>
      </c>
      <c r="P223" s="9">
        <v>1.275</v>
      </c>
      <c r="Q223" s="19">
        <f t="shared" si="237"/>
        <v>374197.736916468</v>
      </c>
      <c r="T223" s="22" t="s">
        <v>30</v>
      </c>
      <c r="U223" s="22"/>
      <c r="V223" s="22"/>
      <c r="W223" s="23" t="s">
        <v>31</v>
      </c>
      <c r="X223" s="23"/>
      <c r="Y223" s="12">
        <v>2704</v>
      </c>
      <c r="Z223" s="12">
        <v>1.871</v>
      </c>
      <c r="AA223" s="13">
        <v>1.35</v>
      </c>
      <c r="AB223" s="14">
        <f t="shared" si="238"/>
        <v>6829.8984</v>
      </c>
      <c r="AC223" s="12">
        <v>3</v>
      </c>
      <c r="AD223" s="12">
        <v>810</v>
      </c>
      <c r="AE223" s="12">
        <v>1.74</v>
      </c>
      <c r="AF223" s="18">
        <f t="shared" si="239"/>
        <v>4.46953736654804</v>
      </c>
      <c r="AG223" s="12">
        <v>1</v>
      </c>
      <c r="AH223" s="12">
        <v>2.38</v>
      </c>
      <c r="AI223" s="8">
        <f t="shared" si="240"/>
        <v>3.38</v>
      </c>
      <c r="AJ223" s="9">
        <v>1.275</v>
      </c>
      <c r="AK223" s="19">
        <f t="shared" si="241"/>
        <v>394661.675654087</v>
      </c>
      <c r="AN223" s="1" t="s">
        <v>11</v>
      </c>
      <c r="AO223" s="1" t="s">
        <v>12</v>
      </c>
      <c r="AP223" s="1" t="s">
        <v>13</v>
      </c>
      <c r="AQ223" s="1" t="s">
        <v>26</v>
      </c>
      <c r="AR223" s="1" t="s">
        <v>14</v>
      </c>
      <c r="AS223" s="12" t="s">
        <v>15</v>
      </c>
      <c r="AT223" s="12" t="s">
        <v>16</v>
      </c>
      <c r="AU223" s="13" t="s">
        <v>17</v>
      </c>
      <c r="AV223" s="14" t="s">
        <v>5</v>
      </c>
      <c r="AW223" s="12" t="s">
        <v>18</v>
      </c>
      <c r="AX223" s="12" t="s">
        <v>19</v>
      </c>
      <c r="AY223" s="12" t="s">
        <v>20</v>
      </c>
      <c r="AZ223" s="7" t="s">
        <v>21</v>
      </c>
      <c r="BA223" s="12" t="s">
        <v>22</v>
      </c>
      <c r="BB223" s="12" t="s">
        <v>23</v>
      </c>
      <c r="BC223" s="8" t="s">
        <v>24</v>
      </c>
      <c r="BD223" s="9" t="s">
        <v>25</v>
      </c>
      <c r="BE223" s="16"/>
      <c r="BF223" s="15"/>
      <c r="BI223" s="1" t="s">
        <v>11</v>
      </c>
      <c r="BJ223" s="1" t="s">
        <v>12</v>
      </c>
      <c r="BK223" s="1" t="s">
        <v>13</v>
      </c>
      <c r="BL223" s="1" t="s">
        <v>26</v>
      </c>
      <c r="BM223" s="1" t="s">
        <v>14</v>
      </c>
      <c r="BN223" s="12" t="s">
        <v>15</v>
      </c>
      <c r="BO223" s="12" t="s">
        <v>16</v>
      </c>
      <c r="BP223" s="13" t="s">
        <v>17</v>
      </c>
      <c r="BQ223" s="14" t="s">
        <v>5</v>
      </c>
      <c r="BR223" s="12" t="s">
        <v>18</v>
      </c>
      <c r="BS223" s="12" t="s">
        <v>19</v>
      </c>
      <c r="BT223" s="12" t="s">
        <v>20</v>
      </c>
      <c r="BU223" s="7" t="s">
        <v>21</v>
      </c>
      <c r="BV223" s="12" t="s">
        <v>22</v>
      </c>
      <c r="BW223" s="12" t="s">
        <v>23</v>
      </c>
      <c r="BX223" s="8" t="s">
        <v>24</v>
      </c>
      <c r="BY223" s="9" t="s">
        <v>25</v>
      </c>
      <c r="BZ223" s="16"/>
      <c r="CA223" s="15"/>
    </row>
    <row r="224" s="1" customFormat="1" customHeight="1" spans="1:79">
      <c r="A224" s="22"/>
      <c r="B224" s="22"/>
      <c r="C224" s="23"/>
      <c r="D224" s="23"/>
      <c r="E224" s="12">
        <v>2704</v>
      </c>
      <c r="F224" s="12">
        <v>1.286</v>
      </c>
      <c r="G224" s="13">
        <v>1.28</v>
      </c>
      <c r="H224" s="14">
        <f t="shared" si="234"/>
        <v>4451.00032</v>
      </c>
      <c r="I224" s="12">
        <v>3</v>
      </c>
      <c r="J224" s="12">
        <v>560</v>
      </c>
      <c r="K224" s="12">
        <v>1.74</v>
      </c>
      <c r="L224" s="18">
        <f t="shared" si="235"/>
        <v>4.0525</v>
      </c>
      <c r="M224" s="12">
        <v>1</v>
      </c>
      <c r="N224" s="12">
        <v>2.38</v>
      </c>
      <c r="O224" s="8">
        <f t="shared" si="236"/>
        <v>3.38</v>
      </c>
      <c r="P224" s="9">
        <v>1.275</v>
      </c>
      <c r="Q224" s="19">
        <f t="shared" si="237"/>
        <v>233200.130324429</v>
      </c>
      <c r="T224" s="22"/>
      <c r="U224" s="22"/>
      <c r="V224" s="22"/>
      <c r="W224" s="23"/>
      <c r="X224" s="23"/>
      <c r="Y224" s="12">
        <v>2704</v>
      </c>
      <c r="Z224" s="12">
        <v>1.286</v>
      </c>
      <c r="AA224" s="13">
        <v>1.35</v>
      </c>
      <c r="AB224" s="14">
        <f t="shared" si="238"/>
        <v>4694.4144</v>
      </c>
      <c r="AC224" s="12">
        <v>3</v>
      </c>
      <c r="AD224" s="12">
        <v>560</v>
      </c>
      <c r="AE224" s="12">
        <v>1.74</v>
      </c>
      <c r="AF224" s="18">
        <f t="shared" si="239"/>
        <v>4.0525</v>
      </c>
      <c r="AG224" s="12">
        <v>1</v>
      </c>
      <c r="AH224" s="12">
        <v>2.38</v>
      </c>
      <c r="AI224" s="8">
        <f t="shared" si="240"/>
        <v>3.38</v>
      </c>
      <c r="AJ224" s="9">
        <v>1.275</v>
      </c>
      <c r="AK224" s="19">
        <f t="shared" si="241"/>
        <v>245953.262451546</v>
      </c>
      <c r="AN224" s="17">
        <f>AZ233</f>
        <v>2782033.34649902</v>
      </c>
      <c r="AO224" s="17">
        <f>BG242+BG251</f>
        <v>1098180.9878204</v>
      </c>
      <c r="AP224" s="17">
        <f>AZ265</f>
        <v>715924.530430108</v>
      </c>
      <c r="AQ224" s="17">
        <f>AZ275</f>
        <v>1196776.91307925</v>
      </c>
      <c r="AR224" s="17">
        <v>18</v>
      </c>
      <c r="AS224" s="12">
        <v>3113</v>
      </c>
      <c r="AT224" s="12">
        <v>1.286</v>
      </c>
      <c r="AU224" s="13">
        <v>1.35</v>
      </c>
      <c r="AV224" s="14">
        <f t="shared" ref="AV224:AV232" si="242">AS224*AT224*AU224</f>
        <v>5404.4793</v>
      </c>
      <c r="AW224" s="12">
        <v>3</v>
      </c>
      <c r="AX224" s="12">
        <v>810</v>
      </c>
      <c r="AY224" s="12">
        <v>1.74</v>
      </c>
      <c r="AZ224" s="18">
        <f t="shared" ref="AZ224:AZ232" si="243">1+6*AX224/(AX224+2000)+AY224</f>
        <v>4.46953736654804</v>
      </c>
      <c r="BA224" s="12">
        <v>1</v>
      </c>
      <c r="BB224" s="12">
        <v>2.38</v>
      </c>
      <c r="BC224" s="8">
        <f t="shared" ref="BC224:BC232" si="244">1+BA224*BB224</f>
        <v>3.38</v>
      </c>
      <c r="BD224" s="9">
        <v>1.275</v>
      </c>
      <c r="BE224" s="20">
        <v>1.085</v>
      </c>
      <c r="BF224" s="19">
        <f t="shared" ref="BF224:BF232" si="245">AV224*AW224*BD224*BC224*AZ224*BE224</f>
        <v>338839.715300124</v>
      </c>
      <c r="BI224" s="17">
        <f>BU233</f>
        <v>3928123.32682474</v>
      </c>
      <c r="BJ224" s="17">
        <f>CB242+CB251</f>
        <v>1532846.73878969</v>
      </c>
      <c r="BK224" s="17">
        <f>BU265</f>
        <v>1031604.36895453</v>
      </c>
      <c r="BL224" s="17">
        <f>BU275</f>
        <v>2505097.22704536</v>
      </c>
      <c r="BM224" s="17">
        <v>18</v>
      </c>
      <c r="BN224" s="12">
        <v>3113</v>
      </c>
      <c r="BO224" s="12">
        <v>1.286</v>
      </c>
      <c r="BP224" s="13">
        <v>1.35</v>
      </c>
      <c r="BQ224" s="14">
        <f t="shared" ref="BQ224:BQ232" si="246">BN224*BO224*BP224</f>
        <v>5404.4793</v>
      </c>
      <c r="BR224" s="12">
        <v>3</v>
      </c>
      <c r="BS224" s="12">
        <v>810</v>
      </c>
      <c r="BT224" s="12">
        <v>1.88</v>
      </c>
      <c r="BU224" s="18">
        <f t="shared" ref="BU224:BU232" si="247">1+6*BS224/(BS224+2000)+BT224</f>
        <v>4.60953736654804</v>
      </c>
      <c r="BV224" s="12">
        <v>1</v>
      </c>
      <c r="BW224" s="12">
        <v>3.18</v>
      </c>
      <c r="BX224" s="8">
        <f t="shared" ref="BX224:BX232" si="248">1+BV224*BW224</f>
        <v>4.18</v>
      </c>
      <c r="BY224" s="9">
        <v>1.275</v>
      </c>
      <c r="BZ224" s="21">
        <v>1.2</v>
      </c>
      <c r="CA224" s="19">
        <f t="shared" ref="CA224:CA232" si="249">BQ224*BR224*BY224*BX224*BU224*BZ224</f>
        <v>477969.478517575</v>
      </c>
    </row>
    <row r="225" s="1" customFormat="1" customHeight="1" spans="1:80">
      <c r="A225" s="27">
        <f>A220+B220+C220+A222+B222</f>
        <v>3589199.93412201</v>
      </c>
      <c r="B225" s="27"/>
      <c r="C225" s="28">
        <f>A225/D220</f>
        <v>199399.996340112</v>
      </c>
      <c r="D225" s="28"/>
      <c r="E225" s="12">
        <v>2704</v>
      </c>
      <c r="F225" s="12">
        <v>1.871</v>
      </c>
      <c r="G225" s="13">
        <v>1.28</v>
      </c>
      <c r="H225" s="14">
        <f t="shared" si="234"/>
        <v>6475.75552</v>
      </c>
      <c r="I225" s="12">
        <v>3</v>
      </c>
      <c r="J225" s="12">
        <v>560</v>
      </c>
      <c r="K225" s="12">
        <v>1.74</v>
      </c>
      <c r="L225" s="18">
        <f t="shared" si="235"/>
        <v>4.0525</v>
      </c>
      <c r="M225" s="12">
        <v>1</v>
      </c>
      <c r="N225" s="12">
        <v>2.38</v>
      </c>
      <c r="O225" s="8">
        <f t="shared" si="236"/>
        <v>3.38</v>
      </c>
      <c r="P225" s="9">
        <v>1.275</v>
      </c>
      <c r="Q225" s="19">
        <f t="shared" si="237"/>
        <v>339282.615736397</v>
      </c>
      <c r="T225" s="27">
        <f>T220+U220+V220+W220+T222+U222+V222</f>
        <v>4846802.956396</v>
      </c>
      <c r="U225" s="27"/>
      <c r="V225" s="27"/>
      <c r="W225" s="28">
        <f>T225/X220</f>
        <v>269266.830910889</v>
      </c>
      <c r="X225" s="28"/>
      <c r="Y225" s="12">
        <v>2704</v>
      </c>
      <c r="Z225" s="12">
        <v>1.871</v>
      </c>
      <c r="AA225" s="13">
        <v>1.35</v>
      </c>
      <c r="AB225" s="14">
        <f t="shared" si="238"/>
        <v>6829.8984</v>
      </c>
      <c r="AC225" s="12">
        <v>3</v>
      </c>
      <c r="AD225" s="12">
        <v>560</v>
      </c>
      <c r="AE225" s="12">
        <v>1.74</v>
      </c>
      <c r="AF225" s="18">
        <f t="shared" si="239"/>
        <v>4.0525</v>
      </c>
      <c r="AG225" s="12">
        <v>1</v>
      </c>
      <c r="AH225" s="12">
        <v>2.38</v>
      </c>
      <c r="AI225" s="8">
        <f t="shared" si="240"/>
        <v>3.38</v>
      </c>
      <c r="AJ225" s="9">
        <v>1.275</v>
      </c>
      <c r="AK225" s="19">
        <f t="shared" si="241"/>
        <v>357837.133784481</v>
      </c>
      <c r="AN225" s="1" t="s">
        <v>27</v>
      </c>
      <c r="AO225" s="1" t="s">
        <v>28</v>
      </c>
      <c r="AP225" s="1" t="s">
        <v>29</v>
      </c>
      <c r="AS225" s="12">
        <v>3113</v>
      </c>
      <c r="AT225" s="12">
        <v>1.871</v>
      </c>
      <c r="AU225" s="13">
        <v>1.35</v>
      </c>
      <c r="AV225" s="14">
        <f t="shared" si="242"/>
        <v>7862.97105</v>
      </c>
      <c r="AW225" s="12">
        <v>3</v>
      </c>
      <c r="AX225" s="12">
        <v>810</v>
      </c>
      <c r="AY225" s="12">
        <v>1.74</v>
      </c>
      <c r="AZ225" s="18">
        <f t="shared" si="243"/>
        <v>4.46953736654804</v>
      </c>
      <c r="BA225" s="12">
        <v>1</v>
      </c>
      <c r="BB225" s="12">
        <v>2.38</v>
      </c>
      <c r="BC225" s="8">
        <f t="shared" si="244"/>
        <v>3.38</v>
      </c>
      <c r="BD225" s="9">
        <v>1.275</v>
      </c>
      <c r="BE225" s="20">
        <v>1.085</v>
      </c>
      <c r="BF225" s="19">
        <f t="shared" si="245"/>
        <v>492977.532913322</v>
      </c>
      <c r="BI225" s="1" t="s">
        <v>27</v>
      </c>
      <c r="BJ225" s="1" t="s">
        <v>28</v>
      </c>
      <c r="BK225" s="1" t="s">
        <v>29</v>
      </c>
      <c r="BN225" s="12">
        <v>3113</v>
      </c>
      <c r="BO225" s="12">
        <v>1.871</v>
      </c>
      <c r="BP225" s="13">
        <v>1.35</v>
      </c>
      <c r="BQ225" s="14">
        <f t="shared" si="246"/>
        <v>7862.97105</v>
      </c>
      <c r="BR225" s="12">
        <v>3</v>
      </c>
      <c r="BS225" s="12">
        <v>810</v>
      </c>
      <c r="BT225" s="12">
        <v>1.88</v>
      </c>
      <c r="BU225" s="18">
        <f t="shared" si="247"/>
        <v>4.60953736654804</v>
      </c>
      <c r="BV225" s="12">
        <v>1</v>
      </c>
      <c r="BW225" s="12">
        <v>3.18</v>
      </c>
      <c r="BX225" s="8">
        <f t="shared" si="248"/>
        <v>4.18</v>
      </c>
      <c r="BY225" s="9">
        <v>1.275</v>
      </c>
      <c r="BZ225" s="21">
        <v>1.2</v>
      </c>
      <c r="CA225" s="19">
        <f t="shared" si="249"/>
        <v>695397.273955196</v>
      </c>
    </row>
    <row r="226" s="1" customFormat="1" customHeight="1" spans="1:80">
      <c r="A226" s="27"/>
      <c r="B226" s="27"/>
      <c r="C226" s="28"/>
      <c r="D226" s="28"/>
      <c r="E226" s="12">
        <v>2704</v>
      </c>
      <c r="F226" s="12">
        <v>0.5</v>
      </c>
      <c r="G226" s="13">
        <v>1.28</v>
      </c>
      <c r="H226" s="14">
        <f t="shared" si="234"/>
        <v>1730.56</v>
      </c>
      <c r="I226" s="12">
        <v>3</v>
      </c>
      <c r="J226" s="12">
        <v>810</v>
      </c>
      <c r="K226" s="12">
        <v>1.74</v>
      </c>
      <c r="L226" s="18">
        <f t="shared" si="235"/>
        <v>4.46953736654804</v>
      </c>
      <c r="M226" s="12">
        <v>1</v>
      </c>
      <c r="N226" s="12">
        <v>2.38</v>
      </c>
      <c r="O226" s="8">
        <f t="shared" si="236"/>
        <v>3.38</v>
      </c>
      <c r="P226" s="9">
        <v>1.275</v>
      </c>
      <c r="Q226" s="19">
        <f t="shared" si="237"/>
        <v>99999.3952208626</v>
      </c>
      <c r="T226" s="27"/>
      <c r="U226" s="27"/>
      <c r="V226" s="27"/>
      <c r="W226" s="28"/>
      <c r="X226" s="28"/>
      <c r="Y226" s="12">
        <v>2704</v>
      </c>
      <c r="Z226" s="12">
        <v>0.5</v>
      </c>
      <c r="AA226" s="13">
        <v>1.35</v>
      </c>
      <c r="AB226" s="14">
        <f t="shared" si="238"/>
        <v>1825.2</v>
      </c>
      <c r="AC226" s="12">
        <v>3</v>
      </c>
      <c r="AD226" s="12">
        <v>810</v>
      </c>
      <c r="AE226" s="12">
        <v>1.74</v>
      </c>
      <c r="AF226" s="18">
        <f t="shared" si="239"/>
        <v>4.46953736654804</v>
      </c>
      <c r="AG226" s="12">
        <v>1</v>
      </c>
      <c r="AH226" s="12">
        <v>2.38</v>
      </c>
      <c r="AI226" s="8">
        <f t="shared" si="240"/>
        <v>3.38</v>
      </c>
      <c r="AJ226" s="9">
        <v>1.275</v>
      </c>
      <c r="AK226" s="19">
        <f t="shared" si="241"/>
        <v>105468.112147004</v>
      </c>
      <c r="AN226" s="17">
        <f>AZ295</f>
        <v>154747.4868225</v>
      </c>
      <c r="AO226" s="17">
        <f>AZ312</f>
        <v>124557.513880625</v>
      </c>
      <c r="AP226" s="1">
        <f>AZ328</f>
        <v>122678.36744256</v>
      </c>
      <c r="AS226" s="12">
        <v>3113</v>
      </c>
      <c r="AT226" s="12">
        <v>1.286</v>
      </c>
      <c r="AU226" s="13">
        <v>1.35</v>
      </c>
      <c r="AV226" s="14">
        <f t="shared" si="242"/>
        <v>5404.4793</v>
      </c>
      <c r="AW226" s="12">
        <v>3</v>
      </c>
      <c r="AX226" s="12">
        <v>810</v>
      </c>
      <c r="AY226" s="12">
        <v>1.74</v>
      </c>
      <c r="AZ226" s="18">
        <f t="shared" si="243"/>
        <v>4.46953736654804</v>
      </c>
      <c r="BA226" s="12">
        <v>1</v>
      </c>
      <c r="BB226" s="12">
        <v>2.38</v>
      </c>
      <c r="BC226" s="8">
        <f t="shared" si="244"/>
        <v>3.38</v>
      </c>
      <c r="BD226" s="9">
        <v>1.275</v>
      </c>
      <c r="BE226" s="20">
        <v>1.085</v>
      </c>
      <c r="BF226" s="19">
        <f t="shared" si="245"/>
        <v>338839.715300124</v>
      </c>
      <c r="BI226" s="17">
        <f>BU295</f>
        <v>191374.1109225</v>
      </c>
      <c r="BJ226" s="17">
        <f>BU312</f>
        <v>157743.740190625</v>
      </c>
      <c r="BK226" s="1">
        <f>BU328</f>
        <v>145162.046655504</v>
      </c>
      <c r="BN226" s="12">
        <v>3113</v>
      </c>
      <c r="BO226" s="12">
        <v>1.286</v>
      </c>
      <c r="BP226" s="13">
        <v>1.35</v>
      </c>
      <c r="BQ226" s="14">
        <f t="shared" si="246"/>
        <v>5404.4793</v>
      </c>
      <c r="BR226" s="12">
        <v>3</v>
      </c>
      <c r="BS226" s="12">
        <v>810</v>
      </c>
      <c r="BT226" s="12">
        <v>1.88</v>
      </c>
      <c r="BU226" s="18">
        <f t="shared" si="247"/>
        <v>4.60953736654804</v>
      </c>
      <c r="BV226" s="12">
        <v>1</v>
      </c>
      <c r="BW226" s="12">
        <v>3.18</v>
      </c>
      <c r="BX226" s="8">
        <f t="shared" si="248"/>
        <v>4.18</v>
      </c>
      <c r="BY226" s="9">
        <v>1.275</v>
      </c>
      <c r="BZ226" s="21">
        <v>1.2</v>
      </c>
      <c r="CA226" s="19">
        <f t="shared" si="249"/>
        <v>477969.478517575</v>
      </c>
    </row>
    <row r="227" s="1" customFormat="1" customHeight="1" spans="1:80">
      <c r="E227" s="12">
        <v>2704</v>
      </c>
      <c r="F227" s="12">
        <v>0.5</v>
      </c>
      <c r="G227" s="13">
        <v>1.28</v>
      </c>
      <c r="H227" s="14">
        <f t="shared" si="234"/>
        <v>1730.56</v>
      </c>
      <c r="I227" s="12">
        <v>3</v>
      </c>
      <c r="J227" s="12">
        <v>810</v>
      </c>
      <c r="K227" s="12">
        <v>1.74</v>
      </c>
      <c r="L227" s="18">
        <f t="shared" si="235"/>
        <v>4.46953736654804</v>
      </c>
      <c r="M227" s="12">
        <v>1</v>
      </c>
      <c r="N227" s="12">
        <v>2.38</v>
      </c>
      <c r="O227" s="8">
        <f t="shared" si="236"/>
        <v>3.38</v>
      </c>
      <c r="P227" s="9">
        <v>1.275</v>
      </c>
      <c r="Q227" s="19">
        <f t="shared" si="237"/>
        <v>99999.3952208626</v>
      </c>
      <c r="T227" s="31" t="s">
        <v>39</v>
      </c>
      <c r="U227" s="31"/>
      <c r="V227" s="32">
        <f>T225/A225-1</f>
        <v>0.350385335271556</v>
      </c>
      <c r="W227" s="32"/>
      <c r="X227" s="32"/>
      <c r="Y227" s="12">
        <v>2704</v>
      </c>
      <c r="Z227" s="12">
        <v>0.5</v>
      </c>
      <c r="AA227" s="13">
        <v>1.35</v>
      </c>
      <c r="AB227" s="14">
        <f t="shared" si="238"/>
        <v>1825.2</v>
      </c>
      <c r="AC227" s="12">
        <v>3</v>
      </c>
      <c r="AD227" s="12">
        <v>810</v>
      </c>
      <c r="AE227" s="12">
        <v>1.74</v>
      </c>
      <c r="AF227" s="18">
        <f t="shared" si="239"/>
        <v>4.46953736654804</v>
      </c>
      <c r="AG227" s="12">
        <v>1</v>
      </c>
      <c r="AH227" s="12">
        <v>2.38</v>
      </c>
      <c r="AI227" s="8">
        <f t="shared" si="240"/>
        <v>3.38</v>
      </c>
      <c r="AJ227" s="9">
        <v>1.275</v>
      </c>
      <c r="AK227" s="19">
        <f t="shared" si="241"/>
        <v>105468.112147004</v>
      </c>
      <c r="AN227" s="22" t="s">
        <v>30</v>
      </c>
      <c r="AO227" s="22"/>
      <c r="AP227" s="22"/>
      <c r="AQ227" s="23" t="s">
        <v>31</v>
      </c>
      <c r="AR227" s="23"/>
      <c r="AS227" s="12">
        <v>3113</v>
      </c>
      <c r="AT227" s="12">
        <v>1.871</v>
      </c>
      <c r="AU227" s="13">
        <v>1.35</v>
      </c>
      <c r="AV227" s="14">
        <f t="shared" si="242"/>
        <v>7862.97105</v>
      </c>
      <c r="AW227" s="12">
        <v>3</v>
      </c>
      <c r="AX227" s="12">
        <v>810</v>
      </c>
      <c r="AY227" s="12">
        <v>1.74</v>
      </c>
      <c r="AZ227" s="18">
        <f t="shared" si="243"/>
        <v>4.46953736654804</v>
      </c>
      <c r="BA227" s="12">
        <v>1</v>
      </c>
      <c r="BB227" s="12">
        <v>2.38</v>
      </c>
      <c r="BC227" s="8">
        <f t="shared" si="244"/>
        <v>3.38</v>
      </c>
      <c r="BD227" s="9">
        <v>1.275</v>
      </c>
      <c r="BE227" s="20">
        <v>1.085</v>
      </c>
      <c r="BF227" s="19">
        <f t="shared" si="245"/>
        <v>492977.532913322</v>
      </c>
      <c r="BI227" s="22" t="s">
        <v>30</v>
      </c>
      <c r="BJ227" s="22"/>
      <c r="BK227" s="22"/>
      <c r="BL227" s="23" t="s">
        <v>31</v>
      </c>
      <c r="BM227" s="23"/>
      <c r="BN227" s="12">
        <v>3113</v>
      </c>
      <c r="BO227" s="12">
        <v>1.871</v>
      </c>
      <c r="BP227" s="13">
        <v>1.35</v>
      </c>
      <c r="BQ227" s="14">
        <f t="shared" si="246"/>
        <v>7862.97105</v>
      </c>
      <c r="BR227" s="12">
        <v>3</v>
      </c>
      <c r="BS227" s="12">
        <v>810</v>
      </c>
      <c r="BT227" s="12">
        <v>1.88</v>
      </c>
      <c r="BU227" s="18">
        <f t="shared" si="247"/>
        <v>4.60953736654804</v>
      </c>
      <c r="BV227" s="12">
        <v>1</v>
      </c>
      <c r="BW227" s="12">
        <v>3.18</v>
      </c>
      <c r="BX227" s="8">
        <f t="shared" si="248"/>
        <v>4.18</v>
      </c>
      <c r="BY227" s="9">
        <v>1.275</v>
      </c>
      <c r="BZ227" s="21">
        <v>1.2</v>
      </c>
      <c r="CA227" s="19">
        <f t="shared" si="249"/>
        <v>695397.273955196</v>
      </c>
    </row>
    <row r="228" s="1" customFormat="1" customHeight="1" spans="1:80">
      <c r="E228" s="12">
        <v>2704</v>
      </c>
      <c r="F228" s="12">
        <v>0.5</v>
      </c>
      <c r="G228" s="13">
        <v>1.28</v>
      </c>
      <c r="H228" s="14">
        <f t="shared" si="234"/>
        <v>1730.56</v>
      </c>
      <c r="I228" s="12">
        <v>3</v>
      </c>
      <c r="J228" s="12">
        <v>560</v>
      </c>
      <c r="K228" s="12">
        <v>1.74</v>
      </c>
      <c r="L228" s="18">
        <f t="shared" si="235"/>
        <v>4.0525</v>
      </c>
      <c r="M228" s="12">
        <v>1</v>
      </c>
      <c r="N228" s="12">
        <v>2.38</v>
      </c>
      <c r="O228" s="8">
        <f t="shared" si="236"/>
        <v>3.38</v>
      </c>
      <c r="P228" s="9">
        <v>1.075</v>
      </c>
      <c r="Q228" s="19">
        <f t="shared" si="237"/>
        <v>76446.2355072</v>
      </c>
      <c r="T228" s="31"/>
      <c r="U228" s="31"/>
      <c r="V228" s="32"/>
      <c r="W228" s="32"/>
      <c r="X228" s="32"/>
      <c r="Y228" s="12">
        <v>2704</v>
      </c>
      <c r="Z228" s="12">
        <v>0.5</v>
      </c>
      <c r="AA228" s="13">
        <v>1.35</v>
      </c>
      <c r="AB228" s="14">
        <f t="shared" si="238"/>
        <v>1825.2</v>
      </c>
      <c r="AC228" s="12">
        <v>3</v>
      </c>
      <c r="AD228" s="12">
        <v>560</v>
      </c>
      <c r="AE228" s="12">
        <v>1.74</v>
      </c>
      <c r="AF228" s="18">
        <f t="shared" si="239"/>
        <v>4.0525</v>
      </c>
      <c r="AG228" s="12">
        <v>1</v>
      </c>
      <c r="AH228" s="12">
        <v>2.38</v>
      </c>
      <c r="AI228" s="8">
        <f t="shared" si="240"/>
        <v>3.38</v>
      </c>
      <c r="AJ228" s="9">
        <v>1.075</v>
      </c>
      <c r="AK228" s="19">
        <f t="shared" si="241"/>
        <v>80626.8890115</v>
      </c>
      <c r="AN228" s="22"/>
      <c r="AO228" s="22"/>
      <c r="AP228" s="22"/>
      <c r="AQ228" s="23"/>
      <c r="AR228" s="23"/>
      <c r="AS228" s="12">
        <v>3113</v>
      </c>
      <c r="AT228" s="12">
        <v>1.286</v>
      </c>
      <c r="AU228" s="13">
        <v>1.35</v>
      </c>
      <c r="AV228" s="14">
        <f t="shared" si="242"/>
        <v>5404.4793</v>
      </c>
      <c r="AW228" s="12">
        <v>3</v>
      </c>
      <c r="AX228" s="12">
        <v>560</v>
      </c>
      <c r="AY228" s="12">
        <v>1.74</v>
      </c>
      <c r="AZ228" s="18">
        <f t="shared" si="243"/>
        <v>4.0525</v>
      </c>
      <c r="BA228" s="12">
        <v>1</v>
      </c>
      <c r="BB228" s="12">
        <v>2.38</v>
      </c>
      <c r="BC228" s="8">
        <f t="shared" si="244"/>
        <v>3.38</v>
      </c>
      <c r="BD228" s="9">
        <v>1.275</v>
      </c>
      <c r="BE228" s="20">
        <v>1.085</v>
      </c>
      <c r="BF228" s="19">
        <f t="shared" si="245"/>
        <v>307223.731147431</v>
      </c>
      <c r="BI228" s="22"/>
      <c r="BJ228" s="22"/>
      <c r="BK228" s="22"/>
      <c r="BL228" s="23"/>
      <c r="BM228" s="23"/>
      <c r="BN228" s="12">
        <v>3113</v>
      </c>
      <c r="BO228" s="12">
        <v>1.286</v>
      </c>
      <c r="BP228" s="13">
        <v>1.35</v>
      </c>
      <c r="BQ228" s="14">
        <f t="shared" si="246"/>
        <v>5404.4793</v>
      </c>
      <c r="BR228" s="12">
        <v>3</v>
      </c>
      <c r="BS228" s="12">
        <v>560</v>
      </c>
      <c r="BT228" s="12">
        <v>1.88</v>
      </c>
      <c r="BU228" s="18">
        <f t="shared" si="247"/>
        <v>4.1925</v>
      </c>
      <c r="BV228" s="12">
        <v>1</v>
      </c>
      <c r="BW228" s="12">
        <v>3.18</v>
      </c>
      <c r="BX228" s="8">
        <f t="shared" si="248"/>
        <v>4.18</v>
      </c>
      <c r="BY228" s="9">
        <v>1.275</v>
      </c>
      <c r="BZ228" s="21">
        <v>1.2</v>
      </c>
      <c r="CA228" s="19">
        <f t="shared" si="249"/>
        <v>434726.28147618</v>
      </c>
    </row>
    <row r="229" s="1" customFormat="1" customHeight="1" spans="1:80">
      <c r="E229" s="24" t="s">
        <v>72</v>
      </c>
      <c r="F229" s="25"/>
      <c r="G229" s="25"/>
      <c r="H229" s="25"/>
      <c r="I229" s="25"/>
      <c r="J229" s="25"/>
      <c r="K229" s="25"/>
      <c r="L229" s="26">
        <f>SUM(Q220:Q228)</f>
        <v>2111720.1348588</v>
      </c>
      <c r="M229" s="26"/>
      <c r="N229" s="26"/>
      <c r="O229" s="26"/>
      <c r="P229" s="26"/>
      <c r="Q229" s="26"/>
      <c r="T229" s="31"/>
      <c r="U229" s="31"/>
      <c r="V229" s="32"/>
      <c r="W229" s="32"/>
      <c r="X229" s="32"/>
      <c r="Y229" s="24" t="s">
        <v>73</v>
      </c>
      <c r="Z229" s="25"/>
      <c r="AA229" s="25"/>
      <c r="AB229" s="25"/>
      <c r="AC229" s="25"/>
      <c r="AD229" s="25"/>
      <c r="AE229" s="25"/>
      <c r="AF229" s="26">
        <f>SUM(AK220:AK228)</f>
        <v>2227204.8297339</v>
      </c>
      <c r="AG229" s="26"/>
      <c r="AH229" s="26"/>
      <c r="AI229" s="26"/>
      <c r="AJ229" s="26"/>
      <c r="AK229" s="26"/>
      <c r="AN229" s="27">
        <f>AN224+AO224+AP224+AQ224+AN226+AO226+AP226</f>
        <v>6194899.14597446</v>
      </c>
      <c r="AO229" s="27"/>
      <c r="AP229" s="27"/>
      <c r="AQ229" s="28">
        <f>AN229/AR224</f>
        <v>344161.063665248</v>
      </c>
      <c r="AR229" s="28"/>
      <c r="AS229" s="12">
        <v>3113</v>
      </c>
      <c r="AT229" s="12">
        <v>1.871</v>
      </c>
      <c r="AU229" s="13">
        <v>1.35</v>
      </c>
      <c r="AV229" s="14">
        <f t="shared" si="242"/>
        <v>7862.97105</v>
      </c>
      <c r="AW229" s="12">
        <v>3</v>
      </c>
      <c r="AX229" s="12">
        <v>560</v>
      </c>
      <c r="AY229" s="12">
        <v>1.74</v>
      </c>
      <c r="AZ229" s="18">
        <f t="shared" si="243"/>
        <v>4.0525</v>
      </c>
      <c r="BA229" s="12">
        <v>1</v>
      </c>
      <c r="BB229" s="12">
        <v>2.38</v>
      </c>
      <c r="BC229" s="8">
        <f t="shared" si="244"/>
        <v>3.38</v>
      </c>
      <c r="BD229" s="9">
        <v>1.275</v>
      </c>
      <c r="BE229" s="20">
        <v>1.085</v>
      </c>
      <c r="BF229" s="19">
        <f t="shared" si="245"/>
        <v>446979.471988214</v>
      </c>
      <c r="BI229" s="27">
        <f>BI224+BJ224+BK224+BL224+BI226+BJ226+BK226</f>
        <v>9491951.55938296</v>
      </c>
      <c r="BJ229" s="27"/>
      <c r="BK229" s="27"/>
      <c r="BL229" s="28">
        <f>BI229/BM224</f>
        <v>527330.642187942</v>
      </c>
      <c r="BM229" s="28"/>
      <c r="BN229" s="12">
        <v>3113</v>
      </c>
      <c r="BO229" s="12">
        <v>1.871</v>
      </c>
      <c r="BP229" s="13">
        <v>1.35</v>
      </c>
      <c r="BQ229" s="14">
        <f t="shared" si="246"/>
        <v>7862.97105</v>
      </c>
      <c r="BR229" s="12">
        <v>3</v>
      </c>
      <c r="BS229" s="12">
        <v>560</v>
      </c>
      <c r="BT229" s="12">
        <v>1.88</v>
      </c>
      <c r="BU229" s="18">
        <f t="shared" si="247"/>
        <v>4.1925</v>
      </c>
      <c r="BV229" s="12">
        <v>1</v>
      </c>
      <c r="BW229" s="12">
        <v>3.18</v>
      </c>
      <c r="BX229" s="8">
        <f t="shared" si="248"/>
        <v>4.18</v>
      </c>
      <c r="BY229" s="9">
        <v>1.275</v>
      </c>
      <c r="BZ229" s="21">
        <v>1.2</v>
      </c>
      <c r="CA229" s="19">
        <f t="shared" si="249"/>
        <v>632482.793656246</v>
      </c>
    </row>
    <row r="230" s="1" customFormat="1" customHeight="1" spans="1:80">
      <c r="E230" s="25"/>
      <c r="F230" s="25"/>
      <c r="G230" s="25"/>
      <c r="H230" s="25"/>
      <c r="I230" s="25"/>
      <c r="J230" s="25"/>
      <c r="K230" s="25"/>
      <c r="L230" s="26"/>
      <c r="M230" s="26"/>
      <c r="N230" s="26"/>
      <c r="O230" s="26"/>
      <c r="P230" s="26"/>
      <c r="Q230" s="26"/>
      <c r="Y230" s="25"/>
      <c r="Z230" s="25"/>
      <c r="AA230" s="25"/>
      <c r="AB230" s="25"/>
      <c r="AC230" s="25"/>
      <c r="AD230" s="25"/>
      <c r="AE230" s="25"/>
      <c r="AF230" s="26"/>
      <c r="AG230" s="26"/>
      <c r="AH230" s="26"/>
      <c r="AI230" s="26"/>
      <c r="AJ230" s="26"/>
      <c r="AK230" s="26"/>
      <c r="AN230" s="27"/>
      <c r="AO230" s="27"/>
      <c r="AP230" s="27"/>
      <c r="AQ230" s="28"/>
      <c r="AR230" s="28"/>
      <c r="AS230" s="12">
        <v>3113</v>
      </c>
      <c r="AT230" s="12">
        <v>0.5</v>
      </c>
      <c r="AU230" s="13">
        <v>1.35</v>
      </c>
      <c r="AV230" s="14">
        <f t="shared" si="242"/>
        <v>2101.275</v>
      </c>
      <c r="AW230" s="12">
        <v>3</v>
      </c>
      <c r="AX230" s="12">
        <v>810</v>
      </c>
      <c r="AY230" s="12">
        <v>1.74</v>
      </c>
      <c r="AZ230" s="18">
        <f t="shared" si="243"/>
        <v>4.46953736654804</v>
      </c>
      <c r="BA230" s="12">
        <v>1</v>
      </c>
      <c r="BB230" s="12">
        <v>2.38</v>
      </c>
      <c r="BC230" s="8">
        <f t="shared" si="244"/>
        <v>3.38</v>
      </c>
      <c r="BD230" s="9">
        <v>1.275</v>
      </c>
      <c r="BE230" s="20">
        <v>1.085</v>
      </c>
      <c r="BF230" s="19">
        <f t="shared" si="245"/>
        <v>131741.724455725</v>
      </c>
      <c r="BI230" s="27"/>
      <c r="BJ230" s="27"/>
      <c r="BK230" s="27"/>
      <c r="BL230" s="28"/>
      <c r="BM230" s="28"/>
      <c r="BN230" s="12">
        <v>3113</v>
      </c>
      <c r="BO230" s="12">
        <v>0.5</v>
      </c>
      <c r="BP230" s="13">
        <v>1.35</v>
      </c>
      <c r="BQ230" s="14">
        <f t="shared" si="246"/>
        <v>2101.275</v>
      </c>
      <c r="BR230" s="12">
        <v>3</v>
      </c>
      <c r="BS230" s="12">
        <v>810</v>
      </c>
      <c r="BT230" s="12">
        <v>1.88</v>
      </c>
      <c r="BU230" s="18">
        <f t="shared" si="247"/>
        <v>4.60953736654804</v>
      </c>
      <c r="BV230" s="12">
        <v>1</v>
      </c>
      <c r="BW230" s="12">
        <v>3.18</v>
      </c>
      <c r="BX230" s="8">
        <f t="shared" si="248"/>
        <v>4.18</v>
      </c>
      <c r="BY230" s="9">
        <v>1.275</v>
      </c>
      <c r="BZ230" s="21">
        <v>1.2</v>
      </c>
      <c r="CA230" s="19">
        <f t="shared" si="249"/>
        <v>185835.722596258</v>
      </c>
    </row>
    <row r="231" s="1" customFormat="1" customHeight="1" spans="1:80">
      <c r="E231" s="3" t="s">
        <v>34</v>
      </c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Y231" s="3" t="s">
        <v>35</v>
      </c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N231" s="31" t="s">
        <v>39</v>
      </c>
      <c r="AO231" s="31"/>
      <c r="AP231" s="32" t="e">
        <f>AN229/#REF!-1</f>
        <v>#REF!</v>
      </c>
      <c r="AQ231" s="32"/>
      <c r="AR231" s="32"/>
      <c r="AS231" s="12">
        <v>3113</v>
      </c>
      <c r="AT231" s="12">
        <v>0.5</v>
      </c>
      <c r="AU231" s="13">
        <v>1.35</v>
      </c>
      <c r="AV231" s="14">
        <f t="shared" si="242"/>
        <v>2101.275</v>
      </c>
      <c r="AW231" s="12">
        <v>3</v>
      </c>
      <c r="AX231" s="12">
        <v>810</v>
      </c>
      <c r="AY231" s="12">
        <v>1.74</v>
      </c>
      <c r="AZ231" s="18">
        <f t="shared" si="243"/>
        <v>4.46953736654804</v>
      </c>
      <c r="BA231" s="12">
        <v>1</v>
      </c>
      <c r="BB231" s="12">
        <v>2.38</v>
      </c>
      <c r="BC231" s="8">
        <f t="shared" si="244"/>
        <v>3.38</v>
      </c>
      <c r="BD231" s="9">
        <v>1.275</v>
      </c>
      <c r="BE231" s="20">
        <v>1.085</v>
      </c>
      <c r="BF231" s="19">
        <f t="shared" si="245"/>
        <v>131741.724455725</v>
      </c>
      <c r="BI231" s="31" t="s">
        <v>39</v>
      </c>
      <c r="BJ231" s="31"/>
      <c r="BK231" s="32" t="e">
        <f>BI229/#REF!-1</f>
        <v>#REF!</v>
      </c>
      <c r="BL231" s="32"/>
      <c r="BM231" s="32"/>
      <c r="BN231" s="12">
        <v>3113</v>
      </c>
      <c r="BO231" s="12">
        <v>0.5</v>
      </c>
      <c r="BP231" s="13">
        <v>1.35</v>
      </c>
      <c r="BQ231" s="14">
        <f t="shared" si="246"/>
        <v>2101.275</v>
      </c>
      <c r="BR231" s="12">
        <v>3</v>
      </c>
      <c r="BS231" s="12">
        <v>810</v>
      </c>
      <c r="BT231" s="12">
        <v>1.88</v>
      </c>
      <c r="BU231" s="18">
        <f t="shared" si="247"/>
        <v>4.60953736654804</v>
      </c>
      <c r="BV231" s="12">
        <v>1</v>
      </c>
      <c r="BW231" s="12">
        <v>3.18</v>
      </c>
      <c r="BX231" s="8">
        <f t="shared" si="248"/>
        <v>4.18</v>
      </c>
      <c r="BY231" s="9">
        <v>1.275</v>
      </c>
      <c r="BZ231" s="21">
        <v>1.2</v>
      </c>
      <c r="CA231" s="19">
        <f t="shared" si="249"/>
        <v>185835.722596258</v>
      </c>
    </row>
    <row r="232" s="1" customFormat="1" customHeight="1" spans="1:80">
      <c r="E232" s="29" t="s">
        <v>36</v>
      </c>
      <c r="F232" s="14" t="s">
        <v>5</v>
      </c>
      <c r="G232" s="14"/>
      <c r="H232" s="14"/>
      <c r="I232" s="14"/>
      <c r="J232" s="7" t="s">
        <v>21</v>
      </c>
      <c r="K232" s="7"/>
      <c r="L232" s="7"/>
      <c r="M232" s="8" t="s">
        <v>7</v>
      </c>
      <c r="N232" s="8"/>
      <c r="O232" s="8"/>
      <c r="P232" s="9" t="s">
        <v>37</v>
      </c>
      <c r="Q232" s="30" t="s">
        <v>9</v>
      </c>
      <c r="R232" s="12" t="s">
        <v>38</v>
      </c>
      <c r="Y232" s="29" t="s">
        <v>36</v>
      </c>
      <c r="Z232" s="14" t="s">
        <v>5</v>
      </c>
      <c r="AA232" s="14"/>
      <c r="AB232" s="14"/>
      <c r="AC232" s="14"/>
      <c r="AD232" s="7" t="s">
        <v>21</v>
      </c>
      <c r="AE232" s="7"/>
      <c r="AF232" s="7"/>
      <c r="AG232" s="8" t="s">
        <v>7</v>
      </c>
      <c r="AH232" s="8"/>
      <c r="AI232" s="8"/>
      <c r="AJ232" s="9" t="s">
        <v>37</v>
      </c>
      <c r="AK232" s="30" t="s">
        <v>9</v>
      </c>
      <c r="AL232" s="12" t="s">
        <v>38</v>
      </c>
      <c r="AN232" s="31"/>
      <c r="AO232" s="31"/>
      <c r="AP232" s="32"/>
      <c r="AQ232" s="32"/>
      <c r="AR232" s="32"/>
      <c r="AS232" s="12">
        <v>3113</v>
      </c>
      <c r="AT232" s="12">
        <v>0.5</v>
      </c>
      <c r="AU232" s="13">
        <v>1.35</v>
      </c>
      <c r="AV232" s="14">
        <f t="shared" si="242"/>
        <v>2101.275</v>
      </c>
      <c r="AW232" s="12">
        <v>3</v>
      </c>
      <c r="AX232" s="12">
        <v>560</v>
      </c>
      <c r="AY232" s="12">
        <v>1.74</v>
      </c>
      <c r="AZ232" s="18">
        <f t="shared" si="243"/>
        <v>4.0525</v>
      </c>
      <c r="BA232" s="12">
        <v>1</v>
      </c>
      <c r="BB232" s="12">
        <v>2.38</v>
      </c>
      <c r="BC232" s="8">
        <f t="shared" si="244"/>
        <v>3.38</v>
      </c>
      <c r="BD232" s="9">
        <v>1.075</v>
      </c>
      <c r="BE232" s="20">
        <v>1.085</v>
      </c>
      <c r="BF232" s="19">
        <f t="shared" si="245"/>
        <v>100712.198025032</v>
      </c>
      <c r="BI232" s="31"/>
      <c r="BJ232" s="31"/>
      <c r="BK232" s="32"/>
      <c r="BL232" s="32"/>
      <c r="BM232" s="32"/>
      <c r="BN232" s="12">
        <v>3113</v>
      </c>
      <c r="BO232" s="12">
        <v>0.5</v>
      </c>
      <c r="BP232" s="13">
        <v>1.35</v>
      </c>
      <c r="BQ232" s="14">
        <f t="shared" si="246"/>
        <v>2101.275</v>
      </c>
      <c r="BR232" s="12">
        <v>3</v>
      </c>
      <c r="BS232" s="12">
        <v>560</v>
      </c>
      <c r="BT232" s="12">
        <v>1.88</v>
      </c>
      <c r="BU232" s="18">
        <f t="shared" si="247"/>
        <v>4.1925</v>
      </c>
      <c r="BV232" s="12">
        <v>1</v>
      </c>
      <c r="BW232" s="12">
        <v>3.18</v>
      </c>
      <c r="BX232" s="8">
        <f t="shared" si="248"/>
        <v>4.18</v>
      </c>
      <c r="BY232" s="9">
        <v>1.075</v>
      </c>
      <c r="BZ232" s="21">
        <v>1.2</v>
      </c>
      <c r="CA232" s="19">
        <f t="shared" si="249"/>
        <v>142509.301554262</v>
      </c>
    </row>
    <row r="233" s="1" customFormat="1" customHeight="1" spans="1:80">
      <c r="E233" s="33"/>
      <c r="F233" s="12" t="s">
        <v>40</v>
      </c>
      <c r="G233" s="12" t="s">
        <v>41</v>
      </c>
      <c r="H233" s="12" t="s">
        <v>17</v>
      </c>
      <c r="I233" s="14" t="s">
        <v>5</v>
      </c>
      <c r="J233" s="12" t="s">
        <v>19</v>
      </c>
      <c r="K233" s="12" t="s">
        <v>20</v>
      </c>
      <c r="L233" s="7" t="s">
        <v>21</v>
      </c>
      <c r="M233" s="12" t="s">
        <v>22</v>
      </c>
      <c r="N233" s="12" t="s">
        <v>23</v>
      </c>
      <c r="O233" s="8" t="s">
        <v>24</v>
      </c>
      <c r="P233" s="9" t="s">
        <v>25</v>
      </c>
      <c r="Q233" s="30"/>
      <c r="R233" s="12"/>
      <c r="Y233" s="33"/>
      <c r="Z233" s="12" t="s">
        <v>40</v>
      </c>
      <c r="AA233" s="12" t="s">
        <v>41</v>
      </c>
      <c r="AB233" s="12" t="s">
        <v>17</v>
      </c>
      <c r="AC233" s="14" t="s">
        <v>5</v>
      </c>
      <c r="AD233" s="12" t="s">
        <v>19</v>
      </c>
      <c r="AE233" s="12" t="s">
        <v>20</v>
      </c>
      <c r="AF233" s="7" t="s">
        <v>21</v>
      </c>
      <c r="AG233" s="12" t="s">
        <v>22</v>
      </c>
      <c r="AH233" s="12" t="s">
        <v>23</v>
      </c>
      <c r="AI233" s="8" t="s">
        <v>24</v>
      </c>
      <c r="AJ233" s="9" t="s">
        <v>25</v>
      </c>
      <c r="AK233" s="30"/>
      <c r="AL233" s="12"/>
      <c r="AN233" s="31"/>
      <c r="AO233" s="31"/>
      <c r="AP233" s="32"/>
      <c r="AQ233" s="32"/>
      <c r="AR233" s="32"/>
      <c r="AS233" s="24" t="s">
        <v>73</v>
      </c>
      <c r="AT233" s="25"/>
      <c r="AU233" s="25"/>
      <c r="AV233" s="25"/>
      <c r="AW233" s="25"/>
      <c r="AX233" s="25"/>
      <c r="AY233" s="25"/>
      <c r="AZ233" s="26">
        <f>SUM(BF224:BF232)</f>
        <v>2782033.34649902</v>
      </c>
      <c r="BA233" s="26"/>
      <c r="BB233" s="26"/>
      <c r="BC233" s="26"/>
      <c r="BD233" s="26"/>
      <c r="BE233" s="26"/>
      <c r="BF233" s="26"/>
      <c r="BI233" s="31"/>
      <c r="BJ233" s="31"/>
      <c r="BK233" s="32"/>
      <c r="BL233" s="32"/>
      <c r="BM233" s="32"/>
      <c r="BN233" s="24"/>
      <c r="BO233" s="25"/>
      <c r="BP233" s="25"/>
      <c r="BQ233" s="25"/>
      <c r="BR233" s="25"/>
      <c r="BS233" s="25"/>
      <c r="BT233" s="25"/>
      <c r="BU233" s="26">
        <f>SUM(CA224:CA232)</f>
        <v>3928123.32682474</v>
      </c>
      <c r="BV233" s="26"/>
      <c r="BW233" s="26"/>
      <c r="BX233" s="26"/>
      <c r="BY233" s="26"/>
      <c r="BZ233" s="26"/>
      <c r="CA233" s="26"/>
    </row>
    <row r="234" s="1" customFormat="1" customHeight="1" spans="1:80">
      <c r="E234" s="12">
        <f>_xlfn.RANK.EQ(Q234,Q234:Q237,0)</f>
        <v>3</v>
      </c>
      <c r="F234" s="12">
        <v>0</v>
      </c>
      <c r="G234" s="12">
        <v>1.8</v>
      </c>
      <c r="H234" s="13">
        <v>1.28</v>
      </c>
      <c r="I234" s="14">
        <f t="shared" ref="I234:I237" si="250">F234*G234*H234</f>
        <v>0</v>
      </c>
      <c r="J234" s="12">
        <v>810</v>
      </c>
      <c r="K234" s="12">
        <v>1.74</v>
      </c>
      <c r="L234" s="34">
        <f t="shared" ref="L234:L237" si="251">1+6*J234/(J234+2000)+K234</f>
        <v>4.46953736654804</v>
      </c>
      <c r="M234" s="12">
        <v>1</v>
      </c>
      <c r="N234" s="12">
        <v>2.38</v>
      </c>
      <c r="O234" s="8">
        <f t="shared" ref="O234:O237" si="252">1+M234*N234</f>
        <v>3.38</v>
      </c>
      <c r="P234" s="9">
        <v>1.075</v>
      </c>
      <c r="Q234" s="19">
        <f t="shared" ref="Q234:Q237" si="253">I234*L234*P234*O234</f>
        <v>0</v>
      </c>
      <c r="R234" s="12">
        <f t="shared" ref="R234:R237" si="254">IF(E234=1,1,(IF(E234=2,2,12)))</f>
        <v>12</v>
      </c>
      <c r="Y234" s="12">
        <f>_xlfn.RANK.EQ(AK234,AK234:AK237,0)</f>
        <v>3</v>
      </c>
      <c r="Z234" s="12">
        <v>0</v>
      </c>
      <c r="AA234" s="12">
        <v>1.8</v>
      </c>
      <c r="AB234" s="13">
        <v>1.35</v>
      </c>
      <c r="AC234" s="14">
        <f t="shared" ref="AC234:AC237" si="255">Z234*AA234*AB234</f>
        <v>0</v>
      </c>
      <c r="AD234" s="12">
        <v>810</v>
      </c>
      <c r="AE234" s="12">
        <v>0</v>
      </c>
      <c r="AF234" s="34">
        <f t="shared" ref="AF234:AF237" si="256">1+6*AD234/(AD234+2000)+AE234</f>
        <v>2.72953736654804</v>
      </c>
      <c r="AG234" s="12">
        <v>1</v>
      </c>
      <c r="AH234" s="12">
        <v>2.38</v>
      </c>
      <c r="AI234" s="8">
        <f t="shared" ref="AI234:AI237" si="257">1+AG234*AH234</f>
        <v>3.38</v>
      </c>
      <c r="AJ234" s="9">
        <v>1.075</v>
      </c>
      <c r="AK234" s="19">
        <f t="shared" ref="AK234:AK237" si="258">AC234*AF234*AJ234*AI234</f>
        <v>0</v>
      </c>
      <c r="AL234" s="12">
        <f t="shared" ref="AL234:AL237" si="259">IF(Y234=1,1,(IF(Y234=2,2,12)))</f>
        <v>12</v>
      </c>
      <c r="AS234" s="25"/>
      <c r="AT234" s="25"/>
      <c r="AU234" s="25"/>
      <c r="AV234" s="25"/>
      <c r="AW234" s="25"/>
      <c r="AX234" s="25"/>
      <c r="AY234" s="25"/>
      <c r="AZ234" s="26"/>
      <c r="BA234" s="26"/>
      <c r="BB234" s="26"/>
      <c r="BC234" s="26"/>
      <c r="BD234" s="26"/>
      <c r="BE234" s="26"/>
      <c r="BF234" s="26"/>
      <c r="BN234" s="25"/>
      <c r="BO234" s="25"/>
      <c r="BP234" s="25"/>
      <c r="BQ234" s="25"/>
      <c r="BR234" s="25"/>
      <c r="BS234" s="25"/>
      <c r="BT234" s="25"/>
      <c r="BU234" s="26"/>
      <c r="BV234" s="26"/>
      <c r="BW234" s="26"/>
      <c r="BX234" s="26"/>
      <c r="BY234" s="26"/>
      <c r="BZ234" s="26"/>
      <c r="CA234" s="26"/>
    </row>
    <row r="235" s="1" customFormat="1" customHeight="1" spans="1:80">
      <c r="E235" s="12">
        <f>_xlfn.RANK.EQ(Q235,Q234:Q237,0)</f>
        <v>1</v>
      </c>
      <c r="F235" s="12">
        <v>1446.85</v>
      </c>
      <c r="G235" s="12">
        <v>1.8</v>
      </c>
      <c r="H235" s="13">
        <v>1.28</v>
      </c>
      <c r="I235" s="14">
        <f t="shared" si="250"/>
        <v>3333.5424</v>
      </c>
      <c r="J235" s="12">
        <v>420</v>
      </c>
      <c r="K235" s="12">
        <v>0.83</v>
      </c>
      <c r="L235" s="34">
        <f t="shared" si="251"/>
        <v>2.87132231404959</v>
      </c>
      <c r="M235" s="12">
        <v>0.95</v>
      </c>
      <c r="N235" s="12">
        <v>1.95</v>
      </c>
      <c r="O235" s="8">
        <f t="shared" si="252"/>
        <v>2.8525</v>
      </c>
      <c r="P235" s="9">
        <v>1.075</v>
      </c>
      <c r="Q235" s="19">
        <f t="shared" si="253"/>
        <v>29350.9421702676</v>
      </c>
      <c r="R235" s="12">
        <f t="shared" si="254"/>
        <v>1</v>
      </c>
      <c r="Y235" s="12">
        <f>_xlfn.RANK.EQ(AK235,AK234:AK237,0)</f>
        <v>2</v>
      </c>
      <c r="Z235" s="12">
        <v>1446.85</v>
      </c>
      <c r="AA235" s="12">
        <v>1.8</v>
      </c>
      <c r="AB235" s="13">
        <v>1.35</v>
      </c>
      <c r="AC235" s="14">
        <f t="shared" si="255"/>
        <v>3515.8455</v>
      </c>
      <c r="AD235" s="12">
        <v>240</v>
      </c>
      <c r="AE235" s="12">
        <v>1.23</v>
      </c>
      <c r="AF235" s="34">
        <f t="shared" si="256"/>
        <v>2.87285714285714</v>
      </c>
      <c r="AG235" s="12">
        <v>0.95</v>
      </c>
      <c r="AH235" s="12">
        <v>1.95</v>
      </c>
      <c r="AI235" s="8">
        <f t="shared" si="257"/>
        <v>2.8525</v>
      </c>
      <c r="AJ235" s="9">
        <v>1.075</v>
      </c>
      <c r="AK235" s="19">
        <f t="shared" si="258"/>
        <v>30972.6189945028</v>
      </c>
      <c r="AL235" s="12">
        <f t="shared" si="259"/>
        <v>2</v>
      </c>
      <c r="AS235" s="3" t="s">
        <v>35</v>
      </c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N235" s="3" t="s">
        <v>35</v>
      </c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</row>
    <row r="236" s="1" customFormat="1" customHeight="1" spans="1:80">
      <c r="E236" s="12">
        <f>_xlfn.RANK.EQ(Q236,Q234:Q237,0)</f>
        <v>2</v>
      </c>
      <c r="F236" s="12">
        <v>1446.85</v>
      </c>
      <c r="G236" s="12">
        <v>1.8</v>
      </c>
      <c r="H236" s="13">
        <v>1.28</v>
      </c>
      <c r="I236" s="14">
        <f t="shared" si="250"/>
        <v>3333.5424</v>
      </c>
      <c r="J236" s="12">
        <v>150</v>
      </c>
      <c r="K236" s="12">
        <v>0.83</v>
      </c>
      <c r="L236" s="34">
        <f t="shared" si="251"/>
        <v>2.24860465116279</v>
      </c>
      <c r="M236" s="12">
        <v>0.2</v>
      </c>
      <c r="N236" s="12">
        <v>0.6</v>
      </c>
      <c r="O236" s="8">
        <f t="shared" si="252"/>
        <v>1.12</v>
      </c>
      <c r="P236" s="9">
        <v>1.075</v>
      </c>
      <c r="Q236" s="19">
        <f t="shared" si="253"/>
        <v>9024.966010368</v>
      </c>
      <c r="R236" s="12">
        <f t="shared" si="254"/>
        <v>2</v>
      </c>
      <c r="Y236" s="12">
        <f>_xlfn.RANK.EQ(AK236,AK234:AK237,0)</f>
        <v>1</v>
      </c>
      <c r="Z236" s="12">
        <v>1446.85</v>
      </c>
      <c r="AA236" s="12">
        <v>1.8</v>
      </c>
      <c r="AB236" s="13">
        <v>1.35</v>
      </c>
      <c r="AC236" s="14">
        <f t="shared" si="255"/>
        <v>3515.8455</v>
      </c>
      <c r="AD236" s="12">
        <v>200</v>
      </c>
      <c r="AE236" s="12">
        <v>1.83</v>
      </c>
      <c r="AF236" s="34">
        <f t="shared" si="256"/>
        <v>3.37545454545455</v>
      </c>
      <c r="AG236" s="12">
        <v>0.98</v>
      </c>
      <c r="AH236" s="12">
        <v>2.64</v>
      </c>
      <c r="AI236" s="8">
        <f t="shared" si="257"/>
        <v>3.5872</v>
      </c>
      <c r="AJ236" s="9">
        <v>1.075</v>
      </c>
      <c r="AK236" s="19">
        <f t="shared" si="258"/>
        <v>45764.2238736963</v>
      </c>
      <c r="AL236" s="12">
        <f t="shared" si="259"/>
        <v>1</v>
      </c>
      <c r="AS236" s="29" t="s">
        <v>36</v>
      </c>
      <c r="AT236" s="14" t="s">
        <v>5</v>
      </c>
      <c r="AU236" s="14"/>
      <c r="AV236" s="14"/>
      <c r="AW236" s="14"/>
      <c r="AX236" s="7" t="s">
        <v>21</v>
      </c>
      <c r="AY236" s="7"/>
      <c r="AZ236" s="7"/>
      <c r="BA236" s="8" t="s">
        <v>7</v>
      </c>
      <c r="BB236" s="8"/>
      <c r="BC236" s="8"/>
      <c r="BD236" s="9" t="s">
        <v>37</v>
      </c>
      <c r="BE236" s="11" t="s">
        <v>10</v>
      </c>
      <c r="BF236" s="30" t="s">
        <v>9</v>
      </c>
      <c r="BG236" s="12" t="s">
        <v>38</v>
      </c>
      <c r="BN236" s="29" t="s">
        <v>36</v>
      </c>
      <c r="BO236" s="14" t="s">
        <v>5</v>
      </c>
      <c r="BP236" s="14"/>
      <c r="BQ236" s="14"/>
      <c r="BR236" s="14"/>
      <c r="BS236" s="7" t="s">
        <v>21</v>
      </c>
      <c r="BT236" s="7"/>
      <c r="BU236" s="7"/>
      <c r="BV236" s="8" t="s">
        <v>7</v>
      </c>
      <c r="BW236" s="8"/>
      <c r="BX236" s="8"/>
      <c r="BY236" s="9" t="s">
        <v>37</v>
      </c>
      <c r="BZ236" s="11" t="s">
        <v>10</v>
      </c>
      <c r="CA236" s="30" t="s">
        <v>9</v>
      </c>
      <c r="CB236" s="12" t="s">
        <v>38</v>
      </c>
    </row>
    <row r="237" s="1" customFormat="1" customHeight="1" spans="1:80">
      <c r="E237" s="12">
        <f>_xlfn.RANK.EQ(Q237,Q234:Q237,0)</f>
        <v>3</v>
      </c>
      <c r="F237" s="12">
        <v>0</v>
      </c>
      <c r="G237" s="12">
        <v>1.8</v>
      </c>
      <c r="H237" s="13">
        <v>1.28</v>
      </c>
      <c r="I237" s="14">
        <f t="shared" si="250"/>
        <v>0</v>
      </c>
      <c r="J237" s="12">
        <v>0</v>
      </c>
      <c r="K237" s="12">
        <v>0.2</v>
      </c>
      <c r="L237" s="34">
        <f t="shared" si="251"/>
        <v>1.2</v>
      </c>
      <c r="M237" s="29">
        <v>0.7</v>
      </c>
      <c r="N237" s="29">
        <v>1.5</v>
      </c>
      <c r="O237" s="8">
        <f t="shared" si="252"/>
        <v>2.05</v>
      </c>
      <c r="P237" s="9">
        <v>1.075</v>
      </c>
      <c r="Q237" s="19">
        <f t="shared" si="253"/>
        <v>0</v>
      </c>
      <c r="R237" s="29">
        <f t="shared" si="254"/>
        <v>12</v>
      </c>
      <c r="Y237" s="12">
        <f>_xlfn.RANK.EQ(AK237,AK234:AK237,0)</f>
        <v>3</v>
      </c>
      <c r="Z237" s="12">
        <v>0</v>
      </c>
      <c r="AA237" s="12">
        <v>1.8</v>
      </c>
      <c r="AB237" s="13">
        <v>1.35</v>
      </c>
      <c r="AC237" s="14">
        <f t="shared" si="255"/>
        <v>0</v>
      </c>
      <c r="AD237" s="12">
        <v>0</v>
      </c>
      <c r="AE237" s="12">
        <v>0.2</v>
      </c>
      <c r="AF237" s="34">
        <f t="shared" si="256"/>
        <v>1.2</v>
      </c>
      <c r="AG237" s="29">
        <v>0.7</v>
      </c>
      <c r="AH237" s="29">
        <v>1.5</v>
      </c>
      <c r="AI237" s="8">
        <f t="shared" si="257"/>
        <v>2.05</v>
      </c>
      <c r="AJ237" s="9">
        <v>1.075</v>
      </c>
      <c r="AK237" s="19">
        <f t="shared" si="258"/>
        <v>0</v>
      </c>
      <c r="AL237" s="29">
        <f t="shared" si="259"/>
        <v>12</v>
      </c>
      <c r="AS237" s="33"/>
      <c r="AT237" s="12" t="s">
        <v>40</v>
      </c>
      <c r="AU237" s="12" t="s">
        <v>41</v>
      </c>
      <c r="AV237" s="12" t="s">
        <v>17</v>
      </c>
      <c r="AW237" s="14" t="s">
        <v>5</v>
      </c>
      <c r="AX237" s="12" t="s">
        <v>19</v>
      </c>
      <c r="AY237" s="12" t="s">
        <v>20</v>
      </c>
      <c r="AZ237" s="7" t="s">
        <v>21</v>
      </c>
      <c r="BA237" s="12" t="s">
        <v>22</v>
      </c>
      <c r="BB237" s="12" t="s">
        <v>23</v>
      </c>
      <c r="BC237" s="8" t="s">
        <v>24</v>
      </c>
      <c r="BD237" s="9" t="s">
        <v>25</v>
      </c>
      <c r="BE237" s="16"/>
      <c r="BF237" s="30"/>
      <c r="BG237" s="12"/>
      <c r="BN237" s="33"/>
      <c r="BO237" s="12" t="s">
        <v>40</v>
      </c>
      <c r="BP237" s="12" t="s">
        <v>41</v>
      </c>
      <c r="BQ237" s="12" t="s">
        <v>17</v>
      </c>
      <c r="BR237" s="14" t="s">
        <v>5</v>
      </c>
      <c r="BS237" s="12" t="s">
        <v>19</v>
      </c>
      <c r="BT237" s="12" t="s">
        <v>20</v>
      </c>
      <c r="BU237" s="7" t="s">
        <v>21</v>
      </c>
      <c r="BV237" s="12" t="s">
        <v>22</v>
      </c>
      <c r="BW237" s="12" t="s">
        <v>23</v>
      </c>
      <c r="BX237" s="8" t="s">
        <v>24</v>
      </c>
      <c r="BY237" s="9" t="s">
        <v>25</v>
      </c>
      <c r="BZ237" s="16"/>
      <c r="CA237" s="30"/>
      <c r="CB237" s="12"/>
    </row>
    <row r="238" s="1" customFormat="1" customHeight="1" spans="1:80">
      <c r="E238" s="35" t="s">
        <v>42</v>
      </c>
      <c r="F238" s="36">
        <f>LARGE(Q234:Q237,1)/1</f>
        <v>29350.9421702676</v>
      </c>
      <c r="G238" s="35" t="s">
        <v>43</v>
      </c>
      <c r="H238" s="36">
        <f>LARGE(Q234:Q237,2)/2</f>
        <v>4512.483005184</v>
      </c>
      <c r="I238" s="35" t="s">
        <v>44</v>
      </c>
      <c r="J238" s="36">
        <f>LARGE(Q234:Q237,3)/12</f>
        <v>0</v>
      </c>
      <c r="K238" s="35" t="s">
        <v>45</v>
      </c>
      <c r="L238" s="37">
        <f>LARGE(Q234:Q237,4)/12</f>
        <v>0</v>
      </c>
      <c r="M238" s="38" t="s">
        <v>46</v>
      </c>
      <c r="N238" s="39">
        <f>F238+H238+J238+L238</f>
        <v>33863.4251754516</v>
      </c>
      <c r="O238" s="38" t="s">
        <v>47</v>
      </c>
      <c r="P238" s="38">
        <v>4</v>
      </c>
      <c r="Q238" s="38" t="s">
        <v>48</v>
      </c>
      <c r="R238" s="39">
        <f>N238*P238</f>
        <v>135453.700701806</v>
      </c>
      <c r="Y238" s="35" t="s">
        <v>42</v>
      </c>
      <c r="Z238" s="36">
        <f>LARGE(AK234:AK237,1)/1</f>
        <v>45764.2238736963</v>
      </c>
      <c r="AA238" s="35" t="s">
        <v>43</v>
      </c>
      <c r="AB238" s="36">
        <f>LARGE(AK234:AK237,2)/2</f>
        <v>15486.3094972514</v>
      </c>
      <c r="AC238" s="35" t="s">
        <v>44</v>
      </c>
      <c r="AD238" s="36">
        <f>LARGE(AK234:AK237,3)/12</f>
        <v>0</v>
      </c>
      <c r="AE238" s="35" t="s">
        <v>45</v>
      </c>
      <c r="AF238" s="37">
        <f>LARGE(AK234:AK237,4)/12</f>
        <v>0</v>
      </c>
      <c r="AG238" s="38" t="s">
        <v>46</v>
      </c>
      <c r="AH238" s="39">
        <f>Z238+AB238+AD238+AF238</f>
        <v>61250.5333709477</v>
      </c>
      <c r="AI238" s="38" t="s">
        <v>47</v>
      </c>
      <c r="AJ238" s="38">
        <v>5.3</v>
      </c>
      <c r="AK238" s="38" t="s">
        <v>48</v>
      </c>
      <c r="AL238" s="39">
        <f>AH238*AJ238</f>
        <v>324627.826866023</v>
      </c>
      <c r="AS238" s="12">
        <f>_xlfn.RANK.EQ(BF238,BF238:BF241,0)</f>
        <v>3</v>
      </c>
      <c r="AT238" s="12">
        <v>0</v>
      </c>
      <c r="AU238" s="12">
        <v>1.8</v>
      </c>
      <c r="AV238" s="13">
        <v>1.35</v>
      </c>
      <c r="AW238" s="14">
        <f t="shared" ref="AW238:AW241" si="260">AT238*AU238*AV238</f>
        <v>0</v>
      </c>
      <c r="AX238" s="12">
        <v>810</v>
      </c>
      <c r="AY238" s="12">
        <v>0</v>
      </c>
      <c r="AZ238" s="34">
        <f t="shared" ref="AZ238:AZ241" si="261">1+6*AX238/(AX238+2000)+AY238</f>
        <v>2.72953736654804</v>
      </c>
      <c r="BA238" s="12">
        <v>1</v>
      </c>
      <c r="BB238" s="12">
        <v>2.38</v>
      </c>
      <c r="BC238" s="8">
        <f t="shared" ref="BC238:BC241" si="262">1+BA238*BB238</f>
        <v>3.38</v>
      </c>
      <c r="BD238" s="9">
        <v>1.075</v>
      </c>
      <c r="BE238" s="20">
        <v>1.085</v>
      </c>
      <c r="BF238" s="19">
        <f t="shared" ref="BF238:BF241" si="263">AW238*AZ238*BD238*BC238*BE238</f>
        <v>0</v>
      </c>
      <c r="BG238" s="12">
        <f t="shared" ref="BG238:BG241" si="264">IF(AS238=1,1,(IF(AS238=2,2,12)))</f>
        <v>12</v>
      </c>
      <c r="BN238" s="12">
        <f>_xlfn.RANK.EQ(CA238,CA238:CA241,0)</f>
        <v>3</v>
      </c>
      <c r="BO238" s="12">
        <v>0</v>
      </c>
      <c r="BP238" s="12">
        <v>1.8</v>
      </c>
      <c r="BQ238" s="13">
        <v>1.35</v>
      </c>
      <c r="BR238" s="14">
        <f t="shared" ref="BR238:BR241" si="265">BO238*BP238*BQ238</f>
        <v>0</v>
      </c>
      <c r="BS238" s="12">
        <v>810</v>
      </c>
      <c r="BT238" s="12">
        <v>0</v>
      </c>
      <c r="BU238" s="34">
        <f t="shared" ref="BU238:BU241" si="266">1+6*BS238/(BS238+2000)+BT238</f>
        <v>2.72953736654804</v>
      </c>
      <c r="BV238" s="12">
        <v>1</v>
      </c>
      <c r="BW238" s="12">
        <v>3.18</v>
      </c>
      <c r="BX238" s="8">
        <f t="shared" ref="BX238:BX241" si="267">1+BV238*BW238</f>
        <v>4.18</v>
      </c>
      <c r="BY238" s="9">
        <v>1.075</v>
      </c>
      <c r="BZ238" s="21">
        <v>1.2</v>
      </c>
      <c r="CA238" s="19">
        <f t="shared" ref="CA238:CA241" si="268">BR238*BU238*BY238*BX238*BZ238</f>
        <v>0</v>
      </c>
      <c r="CB238" s="12">
        <f t="shared" ref="CB238:CB241" si="269">IF(BN238=1,1,(IF(BN238=2,2,12)))</f>
        <v>12</v>
      </c>
    </row>
    <row r="239" s="1" customFormat="1" customHeight="1" spans="1:80">
      <c r="E239" s="35"/>
      <c r="F239" s="36"/>
      <c r="G239" s="35"/>
      <c r="H239" s="36"/>
      <c r="I239" s="35"/>
      <c r="J239" s="36"/>
      <c r="K239" s="35"/>
      <c r="L239" s="37"/>
      <c r="M239" s="38"/>
      <c r="N239" s="39"/>
      <c r="O239" s="38"/>
      <c r="P239" s="38"/>
      <c r="Q239" s="38"/>
      <c r="R239" s="39"/>
      <c r="Y239" s="35"/>
      <c r="Z239" s="36"/>
      <c r="AA239" s="35"/>
      <c r="AB239" s="36"/>
      <c r="AC239" s="35"/>
      <c r="AD239" s="36"/>
      <c r="AE239" s="35"/>
      <c r="AF239" s="37"/>
      <c r="AG239" s="38"/>
      <c r="AH239" s="39"/>
      <c r="AI239" s="38"/>
      <c r="AJ239" s="38"/>
      <c r="AK239" s="38"/>
      <c r="AL239" s="39"/>
      <c r="AS239" s="12">
        <f>_xlfn.RANK.EQ(BF239,BF238:BF241,0)</f>
        <v>2</v>
      </c>
      <c r="AT239" s="12">
        <v>1446.85</v>
      </c>
      <c r="AU239" s="12">
        <v>1.8</v>
      </c>
      <c r="AV239" s="13">
        <v>1.35</v>
      </c>
      <c r="AW239" s="14">
        <f t="shared" si="260"/>
        <v>3515.8455</v>
      </c>
      <c r="AX239" s="12">
        <v>240</v>
      </c>
      <c r="AY239" s="12">
        <v>1.23</v>
      </c>
      <c r="AZ239" s="34">
        <f t="shared" si="261"/>
        <v>2.87285714285714</v>
      </c>
      <c r="BA239" s="12">
        <v>0.95</v>
      </c>
      <c r="BB239" s="12">
        <v>1.95</v>
      </c>
      <c r="BC239" s="8">
        <f t="shared" si="262"/>
        <v>2.8525</v>
      </c>
      <c r="BD239" s="9">
        <v>1.075</v>
      </c>
      <c r="BE239" s="20">
        <v>1.085</v>
      </c>
      <c r="BF239" s="19">
        <f t="shared" si="263"/>
        <v>33605.2916090356</v>
      </c>
      <c r="BG239" s="12">
        <f t="shared" si="264"/>
        <v>2</v>
      </c>
      <c r="BN239" s="12">
        <f>_xlfn.RANK.EQ(CA239,CA238:CA241,0)</f>
        <v>2</v>
      </c>
      <c r="BO239" s="12">
        <v>1446.85</v>
      </c>
      <c r="BP239" s="12">
        <v>1.8</v>
      </c>
      <c r="BQ239" s="13">
        <v>1.35</v>
      </c>
      <c r="BR239" s="14">
        <f t="shared" si="265"/>
        <v>3515.8455</v>
      </c>
      <c r="BS239" s="12">
        <v>240</v>
      </c>
      <c r="BT239" s="12">
        <v>1.32</v>
      </c>
      <c r="BU239" s="34">
        <f t="shared" si="266"/>
        <v>2.96285714285714</v>
      </c>
      <c r="BV239" s="12">
        <v>0.95</v>
      </c>
      <c r="BW239" s="12">
        <v>2.75</v>
      </c>
      <c r="BX239" s="8">
        <f t="shared" si="267"/>
        <v>3.6125</v>
      </c>
      <c r="BY239" s="9">
        <v>1.075</v>
      </c>
      <c r="BZ239" s="21">
        <v>1.2</v>
      </c>
      <c r="CA239" s="19">
        <f t="shared" si="268"/>
        <v>48544.2795788084</v>
      </c>
      <c r="CB239" s="12">
        <f t="shared" si="269"/>
        <v>2</v>
      </c>
    </row>
    <row r="240" s="1" customFormat="1" customHeight="1" spans="1:80">
      <c r="E240" s="3" t="s">
        <v>49</v>
      </c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Y240" s="3" t="s">
        <v>50</v>
      </c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S240" s="12">
        <f>_xlfn.RANK.EQ(BF240,BF238:BF241,0)</f>
        <v>1</v>
      </c>
      <c r="AT240" s="12">
        <v>1446.85</v>
      </c>
      <c r="AU240" s="12">
        <v>1.8</v>
      </c>
      <c r="AV240" s="13">
        <v>1.35</v>
      </c>
      <c r="AW240" s="14">
        <f t="shared" si="260"/>
        <v>3515.8455</v>
      </c>
      <c r="AX240" s="12">
        <v>200</v>
      </c>
      <c r="AY240" s="12">
        <v>1.83</v>
      </c>
      <c r="AZ240" s="34">
        <f t="shared" si="261"/>
        <v>3.37545454545455</v>
      </c>
      <c r="BA240" s="12">
        <v>0.98</v>
      </c>
      <c r="BB240" s="12">
        <v>2.58</v>
      </c>
      <c r="BC240" s="8">
        <f t="shared" si="262"/>
        <v>3.5284</v>
      </c>
      <c r="BD240" s="9">
        <v>1.075</v>
      </c>
      <c r="BE240" s="20">
        <v>1.085</v>
      </c>
      <c r="BF240" s="19">
        <f t="shared" si="263"/>
        <v>48840.2706720578</v>
      </c>
      <c r="BG240" s="12">
        <f t="shared" si="264"/>
        <v>1</v>
      </c>
      <c r="BN240" s="12">
        <f>_xlfn.RANK.EQ(CA240,CA238:CA241,0)</f>
        <v>1</v>
      </c>
      <c r="BO240" s="12">
        <v>1446.85</v>
      </c>
      <c r="BP240" s="12">
        <v>1.8</v>
      </c>
      <c r="BQ240" s="13">
        <v>1.35</v>
      </c>
      <c r="BR240" s="14">
        <f t="shared" si="265"/>
        <v>3515.8455</v>
      </c>
      <c r="BS240" s="12">
        <v>200</v>
      </c>
      <c r="BT240" s="12">
        <v>1.92</v>
      </c>
      <c r="BU240" s="34">
        <f t="shared" si="266"/>
        <v>3.46545454545455</v>
      </c>
      <c r="BV240" s="12">
        <v>0.98</v>
      </c>
      <c r="BW240" s="12">
        <v>3.38</v>
      </c>
      <c r="BX240" s="8">
        <f t="shared" si="267"/>
        <v>4.3124</v>
      </c>
      <c r="BY240" s="9">
        <v>1.075</v>
      </c>
      <c r="BZ240" s="21">
        <v>1.2</v>
      </c>
      <c r="CA240" s="19">
        <f t="shared" si="268"/>
        <v>67779.5586684417</v>
      </c>
      <c r="CB240" s="12">
        <f t="shared" si="269"/>
        <v>1</v>
      </c>
    </row>
    <row r="241" s="1" customFormat="1" customHeight="1" spans="5:80">
      <c r="E241" s="29" t="s">
        <v>36</v>
      </c>
      <c r="F241" s="14" t="s">
        <v>5</v>
      </c>
      <c r="G241" s="14"/>
      <c r="H241" s="14"/>
      <c r="I241" s="14"/>
      <c r="J241" s="7" t="s">
        <v>21</v>
      </c>
      <c r="K241" s="7"/>
      <c r="L241" s="7"/>
      <c r="M241" s="8" t="s">
        <v>7</v>
      </c>
      <c r="N241" s="8"/>
      <c r="O241" s="8"/>
      <c r="P241" s="9" t="s">
        <v>37</v>
      </c>
      <c r="Q241" s="30" t="s">
        <v>9</v>
      </c>
      <c r="R241" s="12" t="s">
        <v>38</v>
      </c>
      <c r="Y241" s="29" t="s">
        <v>36</v>
      </c>
      <c r="Z241" s="14" t="s">
        <v>5</v>
      </c>
      <c r="AA241" s="14"/>
      <c r="AB241" s="14"/>
      <c r="AC241" s="14"/>
      <c r="AD241" s="7" t="s">
        <v>21</v>
      </c>
      <c r="AE241" s="7"/>
      <c r="AF241" s="7"/>
      <c r="AG241" s="8" t="s">
        <v>7</v>
      </c>
      <c r="AH241" s="8"/>
      <c r="AI241" s="8"/>
      <c r="AJ241" s="9" t="s">
        <v>37</v>
      </c>
      <c r="AK241" s="30" t="s">
        <v>9</v>
      </c>
      <c r="AL241" s="12" t="s">
        <v>38</v>
      </c>
      <c r="AS241" s="12">
        <f>_xlfn.RANK.EQ(BF241,BF238:BF241,0)</f>
        <v>3</v>
      </c>
      <c r="AT241" s="12">
        <v>0</v>
      </c>
      <c r="AU241" s="12">
        <v>1.8</v>
      </c>
      <c r="AV241" s="13">
        <v>1.35</v>
      </c>
      <c r="AW241" s="14">
        <f t="shared" si="260"/>
        <v>0</v>
      </c>
      <c r="AX241" s="12">
        <v>0</v>
      </c>
      <c r="AY241" s="12">
        <v>0.2</v>
      </c>
      <c r="AZ241" s="34">
        <f t="shared" si="261"/>
        <v>1.2</v>
      </c>
      <c r="BA241" s="29">
        <v>0.7</v>
      </c>
      <c r="BB241" s="29">
        <v>1.5</v>
      </c>
      <c r="BC241" s="8">
        <f t="shared" si="262"/>
        <v>2.05</v>
      </c>
      <c r="BD241" s="9">
        <v>1.075</v>
      </c>
      <c r="BE241" s="20">
        <v>1.085</v>
      </c>
      <c r="BF241" s="19">
        <f t="shared" si="263"/>
        <v>0</v>
      </c>
      <c r="BG241" s="29">
        <f t="shared" si="264"/>
        <v>12</v>
      </c>
      <c r="BN241" s="12">
        <f>_xlfn.RANK.EQ(CA241,CA238:CA241,0)</f>
        <v>3</v>
      </c>
      <c r="BO241" s="12">
        <v>0</v>
      </c>
      <c r="BP241" s="12">
        <v>1.8</v>
      </c>
      <c r="BQ241" s="13">
        <v>1.35</v>
      </c>
      <c r="BR241" s="14">
        <f t="shared" si="265"/>
        <v>0</v>
      </c>
      <c r="BS241" s="12">
        <v>0</v>
      </c>
      <c r="BT241" s="12">
        <v>0.6</v>
      </c>
      <c r="BU241" s="34">
        <f t="shared" si="266"/>
        <v>1.6</v>
      </c>
      <c r="BV241" s="29">
        <v>0.7</v>
      </c>
      <c r="BW241" s="29">
        <v>1.5</v>
      </c>
      <c r="BX241" s="8">
        <f t="shared" si="267"/>
        <v>2.05</v>
      </c>
      <c r="BY241" s="9">
        <v>1.075</v>
      </c>
      <c r="BZ241" s="21">
        <v>1.2</v>
      </c>
      <c r="CA241" s="19">
        <f t="shared" si="268"/>
        <v>0</v>
      </c>
      <c r="CB241" s="29">
        <f t="shared" si="269"/>
        <v>12</v>
      </c>
    </row>
    <row r="242" s="1" customFormat="1" customHeight="1" spans="5:80">
      <c r="E242" s="33"/>
      <c r="F242" s="12" t="s">
        <v>40</v>
      </c>
      <c r="G242" s="12" t="s">
        <v>41</v>
      </c>
      <c r="H242" s="12" t="s">
        <v>17</v>
      </c>
      <c r="I242" s="14" t="s">
        <v>5</v>
      </c>
      <c r="J242" s="12" t="s">
        <v>19</v>
      </c>
      <c r="K242" s="12" t="s">
        <v>20</v>
      </c>
      <c r="L242" s="7" t="s">
        <v>21</v>
      </c>
      <c r="M242" s="12" t="s">
        <v>22</v>
      </c>
      <c r="N242" s="12" t="s">
        <v>23</v>
      </c>
      <c r="O242" s="8" t="s">
        <v>24</v>
      </c>
      <c r="P242" s="9" t="s">
        <v>25</v>
      </c>
      <c r="Q242" s="30"/>
      <c r="R242" s="12"/>
      <c r="Y242" s="33"/>
      <c r="Z242" s="12" t="s">
        <v>40</v>
      </c>
      <c r="AA242" s="12" t="s">
        <v>41</v>
      </c>
      <c r="AB242" s="12" t="s">
        <v>17</v>
      </c>
      <c r="AC242" s="14" t="s">
        <v>5</v>
      </c>
      <c r="AD242" s="12" t="s">
        <v>19</v>
      </c>
      <c r="AE242" s="12" t="s">
        <v>20</v>
      </c>
      <c r="AF242" s="7" t="s">
        <v>21</v>
      </c>
      <c r="AG242" s="12" t="s">
        <v>22</v>
      </c>
      <c r="AH242" s="12" t="s">
        <v>23</v>
      </c>
      <c r="AI242" s="8" t="s">
        <v>24</v>
      </c>
      <c r="AJ242" s="9" t="s">
        <v>25</v>
      </c>
      <c r="AK242" s="30"/>
      <c r="AL242" s="12"/>
      <c r="AS242" s="35" t="s">
        <v>42</v>
      </c>
      <c r="AT242" s="36">
        <f>LARGE(BF238:BF241,1)/1</f>
        <v>48840.2706720578</v>
      </c>
      <c r="AU242" s="35" t="s">
        <v>43</v>
      </c>
      <c r="AV242" s="36">
        <f>LARGE(BF238:BF241,2)/2</f>
        <v>16802.6458045178</v>
      </c>
      <c r="AW242" s="35" t="s">
        <v>44</v>
      </c>
      <c r="AX242" s="36">
        <f>LARGE(BF238:BF241,3)/12</f>
        <v>0</v>
      </c>
      <c r="AY242" s="35" t="s">
        <v>45</v>
      </c>
      <c r="AZ242" s="37">
        <f>LARGE(BF238:BF241,4)/12</f>
        <v>0</v>
      </c>
      <c r="BA242" s="38" t="s">
        <v>46</v>
      </c>
      <c r="BB242" s="39">
        <f>AT242+AV242+AX242+AZ242</f>
        <v>65642.9164765756</v>
      </c>
      <c r="BC242" s="38" t="s">
        <v>47</v>
      </c>
      <c r="BD242" s="38">
        <v>5.3</v>
      </c>
      <c r="BE242" s="40"/>
      <c r="BF242" s="38" t="s">
        <v>48</v>
      </c>
      <c r="BG242" s="39">
        <f>BB242*BD242</f>
        <v>347907.457325851</v>
      </c>
      <c r="BN242" s="35" t="s">
        <v>42</v>
      </c>
      <c r="BO242" s="36">
        <f>LARGE(CA238:CA241,1)/1</f>
        <v>67779.5586684417</v>
      </c>
      <c r="BP242" s="35" t="s">
        <v>43</v>
      </c>
      <c r="BQ242" s="36">
        <f>LARGE(CA238:CA241,2)/2</f>
        <v>24272.1397894042</v>
      </c>
      <c r="BR242" s="35" t="s">
        <v>44</v>
      </c>
      <c r="BS242" s="36">
        <f>LARGE(CA238:CA241,3)/12</f>
        <v>0</v>
      </c>
      <c r="BT242" s="35" t="s">
        <v>45</v>
      </c>
      <c r="BU242" s="37">
        <f>LARGE(CA238:CA241,4)/12</f>
        <v>0</v>
      </c>
      <c r="BV242" s="38" t="s">
        <v>46</v>
      </c>
      <c r="BW242" s="39">
        <f>BO242+BQ242+BS242+BU242</f>
        <v>92051.6984578459</v>
      </c>
      <c r="BX242" s="38" t="s">
        <v>47</v>
      </c>
      <c r="BY242" s="38">
        <v>5.3</v>
      </c>
      <c r="BZ242" s="40"/>
      <c r="CA242" s="38" t="s">
        <v>48</v>
      </c>
      <c r="CB242" s="39">
        <f>BW242*BY242</f>
        <v>487874.001826583</v>
      </c>
    </row>
    <row r="243" s="1" customFormat="1" customHeight="1" spans="5:80">
      <c r="E243" s="12">
        <f>_xlfn.RANK.EQ(Q243,Q243:Q246,0)</f>
        <v>1</v>
      </c>
      <c r="F243" s="12">
        <v>1446.85</v>
      </c>
      <c r="G243" s="12">
        <v>1.8</v>
      </c>
      <c r="H243" s="13">
        <v>1.28</v>
      </c>
      <c r="I243" s="14">
        <f t="shared" ref="I243:I246" si="270">F243*G243*H243</f>
        <v>3333.5424</v>
      </c>
      <c r="J243" s="12">
        <v>810</v>
      </c>
      <c r="K243" s="12">
        <v>1.74</v>
      </c>
      <c r="L243" s="34">
        <f t="shared" ref="L243:L246" si="271">1+6*J243/(J243+2000)+K243</f>
        <v>4.46953736654804</v>
      </c>
      <c r="M243" s="12">
        <v>1</v>
      </c>
      <c r="N243" s="12">
        <v>2.38</v>
      </c>
      <c r="O243" s="8">
        <f t="shared" ref="O243:O246" si="272">1+M243*N243</f>
        <v>3.38</v>
      </c>
      <c r="P243" s="9">
        <v>1.275</v>
      </c>
      <c r="Q243" s="19">
        <f t="shared" ref="Q243:Q246" si="273">I243*L243*P243*O243</f>
        <v>64208.9312020585</v>
      </c>
      <c r="R243" s="12">
        <f t="shared" ref="R243:R246" si="274">IF(E243=1,1,(IF(E243=2,2,12)))</f>
        <v>1</v>
      </c>
      <c r="Y243" s="12">
        <f>_xlfn.RANK.EQ(AK243,AK243:AK246,0)</f>
        <v>1</v>
      </c>
      <c r="Z243" s="12">
        <v>1446.85</v>
      </c>
      <c r="AA243" s="12">
        <v>1.8</v>
      </c>
      <c r="AB243" s="13">
        <v>1.35</v>
      </c>
      <c r="AC243" s="14">
        <f t="shared" ref="AC243:AC246" si="275">Z243*AA243*AB243</f>
        <v>3515.8455</v>
      </c>
      <c r="AD243" s="12">
        <v>810</v>
      </c>
      <c r="AE243" s="12">
        <v>1.79</v>
      </c>
      <c r="AF243" s="34">
        <f t="shared" ref="AF243:AF246" si="276">1+6*AD243/(AD243+2000)+AE243</f>
        <v>4.51953736654804</v>
      </c>
      <c r="AG243" s="12">
        <v>1</v>
      </c>
      <c r="AH243" s="12">
        <v>2.38</v>
      </c>
      <c r="AI243" s="8">
        <f t="shared" ref="AI243:AI246" si="277">1+AG243*AH243</f>
        <v>3.38</v>
      </c>
      <c r="AJ243" s="9">
        <v>1.275</v>
      </c>
      <c r="AK243" s="19">
        <f t="shared" ref="AK243:AK246" si="278">AC243*AF243*AJ243*AI243</f>
        <v>68477.9339362836</v>
      </c>
      <c r="AL243" s="12">
        <f t="shared" ref="AL243:AL246" si="279">IF(Y243=1,1,(IF(Y243=2,2,12)))</f>
        <v>1</v>
      </c>
      <c r="AS243" s="35"/>
      <c r="AT243" s="36"/>
      <c r="AU243" s="35"/>
      <c r="AV243" s="36"/>
      <c r="AW243" s="35"/>
      <c r="AX243" s="36"/>
      <c r="AY243" s="35"/>
      <c r="AZ243" s="37"/>
      <c r="BA243" s="38"/>
      <c r="BB243" s="39"/>
      <c r="BC243" s="38"/>
      <c r="BD243" s="38"/>
      <c r="BE243" s="41"/>
      <c r="BF243" s="38"/>
      <c r="BG243" s="39"/>
      <c r="BN243" s="35"/>
      <c r="BO243" s="36"/>
      <c r="BP243" s="35"/>
      <c r="BQ243" s="36"/>
      <c r="BR243" s="35"/>
      <c r="BS243" s="36"/>
      <c r="BT243" s="35"/>
      <c r="BU243" s="37"/>
      <c r="BV243" s="38"/>
      <c r="BW243" s="39"/>
      <c r="BX243" s="38"/>
      <c r="BY243" s="38"/>
      <c r="BZ243" s="41"/>
      <c r="CA243" s="38"/>
      <c r="CB243" s="39"/>
    </row>
    <row r="244" s="1" customFormat="1" customHeight="1" spans="5:80">
      <c r="E244" s="12">
        <f>_xlfn.RANK.EQ(Q244,Q243:Q246,0)</f>
        <v>2</v>
      </c>
      <c r="F244" s="12">
        <v>1446.85</v>
      </c>
      <c r="G244" s="12">
        <v>1.8</v>
      </c>
      <c r="H244" s="13">
        <v>1.28</v>
      </c>
      <c r="I244" s="14">
        <f t="shared" si="270"/>
        <v>3333.5424</v>
      </c>
      <c r="J244" s="12">
        <v>670</v>
      </c>
      <c r="K244" s="12">
        <v>0.83</v>
      </c>
      <c r="L244" s="34">
        <f t="shared" si="271"/>
        <v>3.33561797752809</v>
      </c>
      <c r="M244" s="12">
        <v>0.95</v>
      </c>
      <c r="N244" s="12">
        <v>1.95</v>
      </c>
      <c r="O244" s="8">
        <f t="shared" si="272"/>
        <v>2.8525</v>
      </c>
      <c r="P244" s="9">
        <v>1.275</v>
      </c>
      <c r="Q244" s="19">
        <f t="shared" si="273"/>
        <v>40440.6499723111</v>
      </c>
      <c r="R244" s="12">
        <f t="shared" si="274"/>
        <v>2</v>
      </c>
      <c r="Y244" s="12">
        <f>_xlfn.RANK.EQ(AK244,AK243:AK246,0)</f>
        <v>3</v>
      </c>
      <c r="Z244" s="12">
        <v>1446.85</v>
      </c>
      <c r="AA244" s="12">
        <v>1.8</v>
      </c>
      <c r="AB244" s="13">
        <v>1.35</v>
      </c>
      <c r="AC244" s="14">
        <f t="shared" si="275"/>
        <v>3515.8455</v>
      </c>
      <c r="AD244" s="12">
        <v>490</v>
      </c>
      <c r="AE244" s="12">
        <v>1.23</v>
      </c>
      <c r="AF244" s="34">
        <f t="shared" si="276"/>
        <v>3.41072289156626</v>
      </c>
      <c r="AG244" s="12">
        <v>0.95</v>
      </c>
      <c r="AH244" s="12">
        <v>1.95</v>
      </c>
      <c r="AI244" s="8">
        <f t="shared" si="277"/>
        <v>2.8525</v>
      </c>
      <c r="AJ244" s="9">
        <v>1.275</v>
      </c>
      <c r="AK244" s="19">
        <f t="shared" si="278"/>
        <v>43612.6078198085</v>
      </c>
      <c r="AL244" s="12">
        <f t="shared" si="279"/>
        <v>12</v>
      </c>
      <c r="AS244" s="3" t="s">
        <v>50</v>
      </c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N244" s="3" t="s">
        <v>50</v>
      </c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</row>
    <row r="245" s="1" customFormat="1" customHeight="1" spans="5:80">
      <c r="E245" s="12">
        <f>_xlfn.RANK.EQ(Q245,Q243:Q246,0)</f>
        <v>3</v>
      </c>
      <c r="F245" s="12">
        <v>1446.85</v>
      </c>
      <c r="G245" s="12">
        <v>1.8</v>
      </c>
      <c r="H245" s="13">
        <v>1.28</v>
      </c>
      <c r="I245" s="14">
        <f t="shared" si="270"/>
        <v>3333.5424</v>
      </c>
      <c r="J245" s="12">
        <v>400</v>
      </c>
      <c r="K245" s="12">
        <v>0.83</v>
      </c>
      <c r="L245" s="34">
        <f t="shared" si="271"/>
        <v>2.83</v>
      </c>
      <c r="M245" s="12">
        <v>0.2</v>
      </c>
      <c r="N245" s="12">
        <v>0.6</v>
      </c>
      <c r="O245" s="8">
        <f t="shared" si="272"/>
        <v>1.12</v>
      </c>
      <c r="P245" s="9">
        <v>1.275</v>
      </c>
      <c r="Q245" s="19">
        <f t="shared" si="273"/>
        <v>13471.644888576</v>
      </c>
      <c r="R245" s="12">
        <f t="shared" si="274"/>
        <v>12</v>
      </c>
      <c r="Y245" s="12">
        <f>_xlfn.RANK.EQ(AK245,AK243:AK246,0)</f>
        <v>2</v>
      </c>
      <c r="Z245" s="12">
        <v>1446.85</v>
      </c>
      <c r="AA245" s="12">
        <v>1.8</v>
      </c>
      <c r="AB245" s="13">
        <v>1.35</v>
      </c>
      <c r="AC245" s="14">
        <f t="shared" si="275"/>
        <v>3515.8455</v>
      </c>
      <c r="AD245" s="12">
        <v>450</v>
      </c>
      <c r="AE245" s="12">
        <v>1.83</v>
      </c>
      <c r="AF245" s="34">
        <f t="shared" si="276"/>
        <v>3.93204081632653</v>
      </c>
      <c r="AG245" s="12">
        <v>0.98</v>
      </c>
      <c r="AH245" s="12">
        <v>2.64</v>
      </c>
      <c r="AI245" s="8">
        <f t="shared" si="277"/>
        <v>3.5872</v>
      </c>
      <c r="AJ245" s="9">
        <v>1.275</v>
      </c>
      <c r="AK245" s="19">
        <f t="shared" si="278"/>
        <v>63228.6013739101</v>
      </c>
      <c r="AL245" s="12">
        <f t="shared" si="279"/>
        <v>2</v>
      </c>
      <c r="AS245" s="29" t="s">
        <v>36</v>
      </c>
      <c r="AT245" s="14" t="s">
        <v>5</v>
      </c>
      <c r="AU245" s="14"/>
      <c r="AV245" s="14"/>
      <c r="AW245" s="14"/>
      <c r="AX245" s="7" t="s">
        <v>21</v>
      </c>
      <c r="AY245" s="7"/>
      <c r="AZ245" s="7"/>
      <c r="BA245" s="8" t="s">
        <v>7</v>
      </c>
      <c r="BB245" s="8"/>
      <c r="BC245" s="8"/>
      <c r="BD245" s="9" t="s">
        <v>37</v>
      </c>
      <c r="BE245" s="11" t="s">
        <v>10</v>
      </c>
      <c r="BF245" s="30" t="s">
        <v>9</v>
      </c>
      <c r="BG245" s="12" t="s">
        <v>38</v>
      </c>
      <c r="BN245" s="29" t="s">
        <v>36</v>
      </c>
      <c r="BO245" s="14" t="s">
        <v>5</v>
      </c>
      <c r="BP245" s="14"/>
      <c r="BQ245" s="14"/>
      <c r="BR245" s="14"/>
      <c r="BS245" s="7" t="s">
        <v>21</v>
      </c>
      <c r="BT245" s="7"/>
      <c r="BU245" s="7"/>
      <c r="BV245" s="8" t="s">
        <v>7</v>
      </c>
      <c r="BW245" s="8"/>
      <c r="BX245" s="8"/>
      <c r="BY245" s="9" t="s">
        <v>37</v>
      </c>
      <c r="BZ245" s="11" t="s">
        <v>10</v>
      </c>
      <c r="CA245" s="30" t="s">
        <v>9</v>
      </c>
      <c r="CB245" s="12" t="s">
        <v>38</v>
      </c>
    </row>
    <row r="246" s="1" customFormat="1" customHeight="1" spans="5:80">
      <c r="E246" s="12">
        <f>_xlfn.RANK.EQ(Q246,Q243:Q246,0)</f>
        <v>4</v>
      </c>
      <c r="F246" s="12">
        <v>0</v>
      </c>
      <c r="G246" s="12">
        <v>1.8</v>
      </c>
      <c r="H246" s="13">
        <v>1.28</v>
      </c>
      <c r="I246" s="14">
        <f t="shared" si="270"/>
        <v>0</v>
      </c>
      <c r="J246" s="12">
        <v>0</v>
      </c>
      <c r="K246" s="12">
        <v>0.2</v>
      </c>
      <c r="L246" s="34">
        <f t="shared" si="271"/>
        <v>1.2</v>
      </c>
      <c r="M246" s="29">
        <v>0.7</v>
      </c>
      <c r="N246" s="29">
        <v>1.5</v>
      </c>
      <c r="O246" s="8">
        <f t="shared" si="272"/>
        <v>2.05</v>
      </c>
      <c r="P246" s="9">
        <v>1.275</v>
      </c>
      <c r="Q246" s="19">
        <f t="shared" si="273"/>
        <v>0</v>
      </c>
      <c r="R246" s="29">
        <f t="shared" si="274"/>
        <v>12</v>
      </c>
      <c r="Y246" s="12">
        <f>_xlfn.RANK.EQ(AK246,AK243:AK246,0)</f>
        <v>4</v>
      </c>
      <c r="Z246" s="12">
        <v>0</v>
      </c>
      <c r="AA246" s="12">
        <v>1.8</v>
      </c>
      <c r="AB246" s="13">
        <v>1.35</v>
      </c>
      <c r="AC246" s="14">
        <f t="shared" si="275"/>
        <v>0</v>
      </c>
      <c r="AD246" s="12">
        <v>0</v>
      </c>
      <c r="AE246" s="12">
        <v>0.2</v>
      </c>
      <c r="AF246" s="34">
        <f t="shared" si="276"/>
        <v>1.2</v>
      </c>
      <c r="AG246" s="29">
        <v>0.7</v>
      </c>
      <c r="AH246" s="29">
        <v>1.5</v>
      </c>
      <c r="AI246" s="8">
        <f t="shared" si="277"/>
        <v>2.05</v>
      </c>
      <c r="AJ246" s="9">
        <v>1.275</v>
      </c>
      <c r="AK246" s="19">
        <f t="shared" si="278"/>
        <v>0</v>
      </c>
      <c r="AL246" s="29">
        <f t="shared" si="279"/>
        <v>12</v>
      </c>
      <c r="AS246" s="33"/>
      <c r="AT246" s="12" t="s">
        <v>40</v>
      </c>
      <c r="AU246" s="12" t="s">
        <v>41</v>
      </c>
      <c r="AV246" s="12" t="s">
        <v>17</v>
      </c>
      <c r="AW246" s="14" t="s">
        <v>5</v>
      </c>
      <c r="AX246" s="12" t="s">
        <v>19</v>
      </c>
      <c r="AY246" s="12" t="s">
        <v>20</v>
      </c>
      <c r="AZ246" s="7" t="s">
        <v>21</v>
      </c>
      <c r="BA246" s="12" t="s">
        <v>22</v>
      </c>
      <c r="BB246" s="12" t="s">
        <v>23</v>
      </c>
      <c r="BC246" s="8" t="s">
        <v>24</v>
      </c>
      <c r="BD246" s="9" t="s">
        <v>25</v>
      </c>
      <c r="BE246" s="16"/>
      <c r="BF246" s="30"/>
      <c r="BG246" s="12"/>
      <c r="BN246" s="33"/>
      <c r="BO246" s="12" t="s">
        <v>40</v>
      </c>
      <c r="BP246" s="12" t="s">
        <v>41</v>
      </c>
      <c r="BQ246" s="12" t="s">
        <v>17</v>
      </c>
      <c r="BR246" s="14" t="s">
        <v>5</v>
      </c>
      <c r="BS246" s="12" t="s">
        <v>19</v>
      </c>
      <c r="BT246" s="12" t="s">
        <v>20</v>
      </c>
      <c r="BU246" s="7" t="s">
        <v>21</v>
      </c>
      <c r="BV246" s="12" t="s">
        <v>22</v>
      </c>
      <c r="BW246" s="12" t="s">
        <v>23</v>
      </c>
      <c r="BX246" s="8" t="s">
        <v>24</v>
      </c>
      <c r="BY246" s="9" t="s">
        <v>25</v>
      </c>
      <c r="BZ246" s="16"/>
      <c r="CA246" s="30"/>
      <c r="CB246" s="12"/>
    </row>
    <row r="247" s="1" customFormat="1" customHeight="1" spans="5:80">
      <c r="E247" s="35" t="s">
        <v>42</v>
      </c>
      <c r="F247" s="36">
        <f>LARGE(Q243:Q246,1)/1</f>
        <v>64208.9312020585</v>
      </c>
      <c r="G247" s="35" t="s">
        <v>43</v>
      </c>
      <c r="H247" s="36">
        <f>LARGE(Q243:Q246,2)/2</f>
        <v>20220.3249861555</v>
      </c>
      <c r="I247" s="35" t="s">
        <v>44</v>
      </c>
      <c r="J247" s="36">
        <f>LARGE(Q243:Q246,3)/12</f>
        <v>1122.637074048</v>
      </c>
      <c r="K247" s="35" t="s">
        <v>45</v>
      </c>
      <c r="L247" s="37">
        <f>LARGE(Q243:Q246,4)/12</f>
        <v>0</v>
      </c>
      <c r="M247" s="38" t="s">
        <v>46</v>
      </c>
      <c r="N247" s="39">
        <f>F247+H247+J247+L247</f>
        <v>85551.893262262</v>
      </c>
      <c r="O247" s="38" t="s">
        <v>47</v>
      </c>
      <c r="P247" s="38">
        <v>5</v>
      </c>
      <c r="Q247" s="38" t="s">
        <v>48</v>
      </c>
      <c r="R247" s="39">
        <f>N247*P247</f>
        <v>427759.46631131</v>
      </c>
      <c r="Y247" s="35" t="s">
        <v>42</v>
      </c>
      <c r="Z247" s="36">
        <f>LARGE(AK243:AK246,1)/1</f>
        <v>68477.9339362836</v>
      </c>
      <c r="AA247" s="35" t="s">
        <v>43</v>
      </c>
      <c r="AB247" s="36">
        <f>LARGE(AK243:AK246,2)/2</f>
        <v>31614.3006869551</v>
      </c>
      <c r="AC247" s="35" t="s">
        <v>44</v>
      </c>
      <c r="AD247" s="36">
        <f>LARGE(AK243:AK246,3)/12</f>
        <v>3634.38398498404</v>
      </c>
      <c r="AE247" s="35" t="s">
        <v>45</v>
      </c>
      <c r="AF247" s="37">
        <f>LARGE(AK243:AK246,4)/12</f>
        <v>0</v>
      </c>
      <c r="AG247" s="38" t="s">
        <v>46</v>
      </c>
      <c r="AH247" s="39">
        <f>Z247+AB247+AD247+AF247</f>
        <v>103726.618608223</v>
      </c>
      <c r="AI247" s="38" t="s">
        <v>47</v>
      </c>
      <c r="AJ247" s="38">
        <v>6.7</v>
      </c>
      <c r="AK247" s="38" t="s">
        <v>48</v>
      </c>
      <c r="AL247" s="39">
        <f>AH247*AJ247</f>
        <v>694968.344675092</v>
      </c>
      <c r="AS247" s="12">
        <f>_xlfn.RANK.EQ(BF247,BF247:BF250,0)</f>
        <v>1</v>
      </c>
      <c r="AT247" s="12">
        <v>1446.85</v>
      </c>
      <c r="AU247" s="12">
        <v>1.8</v>
      </c>
      <c r="AV247" s="13">
        <v>1.35</v>
      </c>
      <c r="AW247" s="14">
        <f t="shared" ref="AW247:AW250" si="280">AT247*AU247*AV247</f>
        <v>3515.8455</v>
      </c>
      <c r="AX247" s="12">
        <v>810</v>
      </c>
      <c r="AY247" s="12">
        <v>1.79</v>
      </c>
      <c r="AZ247" s="34">
        <f t="shared" ref="AZ247:AZ250" si="281">1+6*AX247/(AX247+2000)+AY247</f>
        <v>4.51953736654804</v>
      </c>
      <c r="BA247" s="12">
        <v>1</v>
      </c>
      <c r="BB247" s="12">
        <v>2.38</v>
      </c>
      <c r="BC247" s="8">
        <f t="shared" ref="BC247:BC250" si="282">1+BA247*BB247</f>
        <v>3.38</v>
      </c>
      <c r="BD247" s="9">
        <v>1.275</v>
      </c>
      <c r="BE247" s="20">
        <v>1.085</v>
      </c>
      <c r="BF247" s="19">
        <f t="shared" ref="BF247:BF250" si="283">AW247*AZ247*BD247*BC247*BE247</f>
        <v>74298.5583208677</v>
      </c>
      <c r="BG247" s="12">
        <f t="shared" ref="BG247:BG250" si="284">IF(AS247=1,1,(IF(AS247=2,2,12)))</f>
        <v>1</v>
      </c>
      <c r="BN247" s="12">
        <f>_xlfn.RANK.EQ(CA247,CA247:CA250,0)</f>
        <v>1</v>
      </c>
      <c r="BO247" s="12">
        <v>1446.85</v>
      </c>
      <c r="BP247" s="12">
        <v>1.8</v>
      </c>
      <c r="BQ247" s="13">
        <v>1.35</v>
      </c>
      <c r="BR247" s="14">
        <f t="shared" ref="BR247:BR250" si="285">BO247*BP247*BQ247</f>
        <v>3515.8455</v>
      </c>
      <c r="BS247" s="12">
        <v>810</v>
      </c>
      <c r="BT247" s="12">
        <v>1.88</v>
      </c>
      <c r="BU247" s="34">
        <f t="shared" ref="BU247:BU250" si="286">1+6*BS247/(BS247+2000)+BT247</f>
        <v>4.60953736654804</v>
      </c>
      <c r="BV247" s="12">
        <v>1</v>
      </c>
      <c r="BW247" s="12">
        <v>3.18</v>
      </c>
      <c r="BX247" s="8">
        <f t="shared" ref="BX247:BX250" si="287">1+BV247*BW247</f>
        <v>4.18</v>
      </c>
      <c r="BY247" s="9">
        <v>1.275</v>
      </c>
      <c r="BZ247" s="21">
        <v>1.2</v>
      </c>
      <c r="CA247" s="19">
        <f t="shared" ref="CA247:CA250" si="288">BR247*BU247*BY247*BX247*BZ247</f>
        <v>103646.546188909</v>
      </c>
      <c r="CB247" s="12">
        <f t="shared" ref="CB247:CB250" si="289">IF(BN247=1,1,(IF(BN247=2,2,12)))</f>
        <v>1</v>
      </c>
    </row>
    <row r="248" s="1" customFormat="1" customHeight="1" spans="5:80">
      <c r="E248" s="35"/>
      <c r="F248" s="36"/>
      <c r="G248" s="35"/>
      <c r="H248" s="36"/>
      <c r="I248" s="35"/>
      <c r="J248" s="36"/>
      <c r="K248" s="35"/>
      <c r="L248" s="37"/>
      <c r="M248" s="38"/>
      <c r="N248" s="39"/>
      <c r="O248" s="38"/>
      <c r="P248" s="38"/>
      <c r="Q248" s="38"/>
      <c r="R248" s="39"/>
      <c r="Y248" s="35"/>
      <c r="Z248" s="36"/>
      <c r="AA248" s="35"/>
      <c r="AB248" s="36"/>
      <c r="AC248" s="35"/>
      <c r="AD248" s="36"/>
      <c r="AE248" s="35"/>
      <c r="AF248" s="37"/>
      <c r="AG248" s="38"/>
      <c r="AH248" s="39"/>
      <c r="AI248" s="38"/>
      <c r="AJ248" s="38"/>
      <c r="AK248" s="38"/>
      <c r="AL248" s="39"/>
      <c r="AS248" s="12">
        <f>_xlfn.RANK.EQ(BF248,BF247:BF250,0)</f>
        <v>3</v>
      </c>
      <c r="AT248" s="12">
        <v>1446.85</v>
      </c>
      <c r="AU248" s="12">
        <v>1.8</v>
      </c>
      <c r="AV248" s="13">
        <v>1.35</v>
      </c>
      <c r="AW248" s="14">
        <f t="shared" si="280"/>
        <v>3515.8455</v>
      </c>
      <c r="AX248" s="12">
        <v>490</v>
      </c>
      <c r="AY248" s="12">
        <v>1.23</v>
      </c>
      <c r="AZ248" s="34">
        <f t="shared" si="281"/>
        <v>3.41072289156626</v>
      </c>
      <c r="BA248" s="12">
        <v>0.95</v>
      </c>
      <c r="BB248" s="12">
        <v>1.95</v>
      </c>
      <c r="BC248" s="8">
        <f t="shared" si="282"/>
        <v>2.8525</v>
      </c>
      <c r="BD248" s="9">
        <v>1.275</v>
      </c>
      <c r="BE248" s="20">
        <v>1.085</v>
      </c>
      <c r="BF248" s="19">
        <f t="shared" si="283"/>
        <v>47319.6794844922</v>
      </c>
      <c r="BG248" s="12">
        <f t="shared" si="284"/>
        <v>12</v>
      </c>
      <c r="BN248" s="12">
        <f>_xlfn.RANK.EQ(CA248,CA247:CA250,0)</f>
        <v>3</v>
      </c>
      <c r="BO248" s="12">
        <v>1446.85</v>
      </c>
      <c r="BP248" s="12">
        <v>1.8</v>
      </c>
      <c r="BQ248" s="13">
        <v>1.35</v>
      </c>
      <c r="BR248" s="14">
        <f t="shared" si="285"/>
        <v>3515.8455</v>
      </c>
      <c r="BS248" s="12">
        <v>490</v>
      </c>
      <c r="BT248" s="12">
        <v>1.32</v>
      </c>
      <c r="BU248" s="34">
        <f t="shared" si="286"/>
        <v>3.50072289156626</v>
      </c>
      <c r="BV248" s="12">
        <v>0.95</v>
      </c>
      <c r="BW248" s="12">
        <v>2.75</v>
      </c>
      <c r="BX248" s="8">
        <f t="shared" si="287"/>
        <v>3.6125</v>
      </c>
      <c r="BY248" s="9">
        <v>1.275</v>
      </c>
      <c r="BZ248" s="21">
        <v>1.2</v>
      </c>
      <c r="CA248" s="19">
        <f t="shared" si="288"/>
        <v>68027.8590602111</v>
      </c>
      <c r="CB248" s="12">
        <f t="shared" si="289"/>
        <v>12</v>
      </c>
    </row>
    <row r="249" s="1" customFormat="1" customHeight="1" spans="5:80">
      <c r="E249" s="3" t="s">
        <v>51</v>
      </c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Y249" s="3" t="s">
        <v>51</v>
      </c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S249" s="12">
        <f>_xlfn.RANK.EQ(BF249,BF247:BF250,0)</f>
        <v>2</v>
      </c>
      <c r="AT249" s="12">
        <v>1446.85</v>
      </c>
      <c r="AU249" s="12">
        <v>1.8</v>
      </c>
      <c r="AV249" s="13">
        <v>1.35</v>
      </c>
      <c r="AW249" s="14">
        <f t="shared" si="280"/>
        <v>3515.8455</v>
      </c>
      <c r="AX249" s="12">
        <v>450</v>
      </c>
      <c r="AY249" s="12">
        <v>1.83</v>
      </c>
      <c r="AZ249" s="34">
        <f t="shared" si="281"/>
        <v>3.93204081632653</v>
      </c>
      <c r="BA249" s="12">
        <v>0.98</v>
      </c>
      <c r="BB249" s="12">
        <v>2.58</v>
      </c>
      <c r="BC249" s="8">
        <f t="shared" si="282"/>
        <v>3.5284</v>
      </c>
      <c r="BD249" s="9">
        <v>1.275</v>
      </c>
      <c r="BE249" s="20">
        <v>1.085</v>
      </c>
      <c r="BF249" s="19">
        <f t="shared" si="283"/>
        <v>67478.5180196697</v>
      </c>
      <c r="BG249" s="12">
        <f t="shared" si="284"/>
        <v>2</v>
      </c>
      <c r="BN249" s="12">
        <f>_xlfn.RANK.EQ(CA249,CA247:CA250,0)</f>
        <v>2</v>
      </c>
      <c r="BO249" s="12">
        <v>1446.85</v>
      </c>
      <c r="BP249" s="12">
        <v>1.8</v>
      </c>
      <c r="BQ249" s="13">
        <v>1.35</v>
      </c>
      <c r="BR249" s="14">
        <f t="shared" si="285"/>
        <v>3515.8455</v>
      </c>
      <c r="BS249" s="12">
        <v>450</v>
      </c>
      <c r="BT249" s="12">
        <v>1.92</v>
      </c>
      <c r="BU249" s="34">
        <f t="shared" si="286"/>
        <v>4.02204081632653</v>
      </c>
      <c r="BV249" s="12">
        <v>0.98</v>
      </c>
      <c r="BW249" s="12">
        <v>3.38</v>
      </c>
      <c r="BX249" s="8">
        <f t="shared" si="287"/>
        <v>4.3124</v>
      </c>
      <c r="BY249" s="9">
        <v>1.275</v>
      </c>
      <c r="BZ249" s="21">
        <v>1.2</v>
      </c>
      <c r="CA249" s="19">
        <f t="shared" si="288"/>
        <v>93301.0913996418</v>
      </c>
      <c r="CB249" s="12">
        <f t="shared" si="289"/>
        <v>2</v>
      </c>
    </row>
    <row r="250" s="1" customFormat="1" customHeight="1" spans="5:80">
      <c r="E250" s="4" t="s">
        <v>5</v>
      </c>
      <c r="F250" s="5"/>
      <c r="G250" s="5"/>
      <c r="H250" s="6"/>
      <c r="I250" s="7" t="s">
        <v>6</v>
      </c>
      <c r="J250" s="7"/>
      <c r="K250" s="7"/>
      <c r="L250" s="7"/>
      <c r="M250" s="8" t="s">
        <v>7</v>
      </c>
      <c r="N250" s="8"/>
      <c r="O250" s="8"/>
      <c r="P250" s="9" t="s">
        <v>8</v>
      </c>
      <c r="Q250" s="10" t="s">
        <v>9</v>
      </c>
      <c r="Y250" s="4" t="s">
        <v>5</v>
      </c>
      <c r="Z250" s="5"/>
      <c r="AA250" s="5"/>
      <c r="AB250" s="6"/>
      <c r="AC250" s="7" t="s">
        <v>6</v>
      </c>
      <c r="AD250" s="7"/>
      <c r="AE250" s="7"/>
      <c r="AF250" s="7"/>
      <c r="AG250" s="8" t="s">
        <v>7</v>
      </c>
      <c r="AH250" s="8"/>
      <c r="AI250" s="8"/>
      <c r="AJ250" s="9" t="s">
        <v>8</v>
      </c>
      <c r="AK250" s="10" t="s">
        <v>9</v>
      </c>
      <c r="AS250" s="12">
        <f>_xlfn.RANK.EQ(BF250,BF247:BF250,0)</f>
        <v>4</v>
      </c>
      <c r="AT250" s="12">
        <v>0</v>
      </c>
      <c r="AU250" s="12">
        <v>1.8</v>
      </c>
      <c r="AV250" s="13">
        <v>1.35</v>
      </c>
      <c r="AW250" s="14">
        <f t="shared" si="280"/>
        <v>0</v>
      </c>
      <c r="AX250" s="12">
        <v>0</v>
      </c>
      <c r="AY250" s="12">
        <v>0.2</v>
      </c>
      <c r="AZ250" s="34">
        <f t="shared" si="281"/>
        <v>1.2</v>
      </c>
      <c r="BA250" s="29">
        <v>0.7</v>
      </c>
      <c r="BB250" s="29">
        <v>1.5</v>
      </c>
      <c r="BC250" s="8">
        <f t="shared" si="282"/>
        <v>2.05</v>
      </c>
      <c r="BD250" s="9">
        <v>1.275</v>
      </c>
      <c r="BE250" s="20">
        <v>1.085</v>
      </c>
      <c r="BF250" s="19">
        <f t="shared" si="283"/>
        <v>0</v>
      </c>
      <c r="BG250" s="29">
        <f t="shared" si="284"/>
        <v>12</v>
      </c>
      <c r="BN250" s="12">
        <f>_xlfn.RANK.EQ(CA250,CA247:CA250,0)</f>
        <v>4</v>
      </c>
      <c r="BO250" s="12">
        <v>0</v>
      </c>
      <c r="BP250" s="12">
        <v>1.8</v>
      </c>
      <c r="BQ250" s="13">
        <v>1.35</v>
      </c>
      <c r="BR250" s="14">
        <f t="shared" si="285"/>
        <v>0</v>
      </c>
      <c r="BS250" s="12">
        <v>0</v>
      </c>
      <c r="BT250" s="12">
        <v>0.2</v>
      </c>
      <c r="BU250" s="34">
        <f t="shared" si="286"/>
        <v>1.2</v>
      </c>
      <c r="BV250" s="29">
        <v>0.7</v>
      </c>
      <c r="BW250" s="29">
        <v>1.5</v>
      </c>
      <c r="BX250" s="8">
        <f t="shared" si="287"/>
        <v>2.05</v>
      </c>
      <c r="BY250" s="9">
        <v>1.275</v>
      </c>
      <c r="BZ250" s="21">
        <v>1.2</v>
      </c>
      <c r="CA250" s="19">
        <f t="shared" si="288"/>
        <v>0</v>
      </c>
      <c r="CB250" s="29">
        <f t="shared" si="289"/>
        <v>12</v>
      </c>
    </row>
    <row r="251" s="1" customFormat="1" customHeight="1" spans="5:80">
      <c r="E251" s="12" t="s">
        <v>15</v>
      </c>
      <c r="F251" s="12" t="s">
        <v>16</v>
      </c>
      <c r="G251" s="13" t="s">
        <v>17</v>
      </c>
      <c r="H251" s="14" t="s">
        <v>5</v>
      </c>
      <c r="I251" s="12" t="s">
        <v>18</v>
      </c>
      <c r="J251" s="12" t="s">
        <v>19</v>
      </c>
      <c r="K251" s="12" t="s">
        <v>20</v>
      </c>
      <c r="L251" s="7" t="s">
        <v>21</v>
      </c>
      <c r="M251" s="12" t="s">
        <v>22</v>
      </c>
      <c r="N251" s="12" t="s">
        <v>23</v>
      </c>
      <c r="O251" s="8" t="s">
        <v>24</v>
      </c>
      <c r="P251" s="9" t="s">
        <v>25</v>
      </c>
      <c r="Q251" s="15"/>
      <c r="Y251" s="12" t="s">
        <v>15</v>
      </c>
      <c r="Z251" s="12" t="s">
        <v>16</v>
      </c>
      <c r="AA251" s="13" t="s">
        <v>17</v>
      </c>
      <c r="AB251" s="14" t="s">
        <v>5</v>
      </c>
      <c r="AC251" s="12" t="s">
        <v>18</v>
      </c>
      <c r="AD251" s="12" t="s">
        <v>19</v>
      </c>
      <c r="AE251" s="12" t="s">
        <v>20</v>
      </c>
      <c r="AF251" s="7" t="s">
        <v>21</v>
      </c>
      <c r="AG251" s="12" t="s">
        <v>22</v>
      </c>
      <c r="AH251" s="12" t="s">
        <v>23</v>
      </c>
      <c r="AI251" s="8" t="s">
        <v>24</v>
      </c>
      <c r="AJ251" s="9" t="s">
        <v>25</v>
      </c>
      <c r="AK251" s="15"/>
      <c r="AS251" s="35" t="s">
        <v>42</v>
      </c>
      <c r="AT251" s="36">
        <f>LARGE(BF247:BF250,1)/1</f>
        <v>74298.5583208677</v>
      </c>
      <c r="AU251" s="35" t="s">
        <v>43</v>
      </c>
      <c r="AV251" s="36">
        <f>LARGE(BF247:BF250,2)/2</f>
        <v>33739.2590098349</v>
      </c>
      <c r="AW251" s="35" t="s">
        <v>44</v>
      </c>
      <c r="AX251" s="36">
        <f>LARGE(BF247:BF250,3)/12</f>
        <v>3943.30662370768</v>
      </c>
      <c r="AY251" s="35" t="s">
        <v>45</v>
      </c>
      <c r="AZ251" s="37">
        <f>LARGE(BF247:BF250,4)/12</f>
        <v>0</v>
      </c>
      <c r="BA251" s="38" t="s">
        <v>46</v>
      </c>
      <c r="BB251" s="39">
        <f>AT251+AV251+AX251+AZ251</f>
        <v>111981.12395441</v>
      </c>
      <c r="BC251" s="38" t="s">
        <v>47</v>
      </c>
      <c r="BD251" s="38">
        <v>6.7</v>
      </c>
      <c r="BE251" s="40"/>
      <c r="BF251" s="38" t="s">
        <v>48</v>
      </c>
      <c r="BG251" s="39">
        <f>BB251*BD251</f>
        <v>750273.530494548</v>
      </c>
      <c r="BN251" s="35" t="s">
        <v>42</v>
      </c>
      <c r="BO251" s="36">
        <f>LARGE(CA247:CA250,1)/1</f>
        <v>103646.546188909</v>
      </c>
      <c r="BP251" s="35" t="s">
        <v>43</v>
      </c>
      <c r="BQ251" s="36">
        <f>LARGE(CA247:CA250,2)/2</f>
        <v>46650.5456998209</v>
      </c>
      <c r="BR251" s="35" t="s">
        <v>44</v>
      </c>
      <c r="BS251" s="36">
        <f>LARGE(CA247:CA250,3)/12</f>
        <v>5668.98825501759</v>
      </c>
      <c r="BT251" s="35" t="s">
        <v>45</v>
      </c>
      <c r="BU251" s="37">
        <f>LARGE(CA247:CA250,4)/12</f>
        <v>0</v>
      </c>
      <c r="BV251" s="38" t="s">
        <v>46</v>
      </c>
      <c r="BW251" s="39">
        <f>BO251+BQ251+BS251+BU251</f>
        <v>155966.080143748</v>
      </c>
      <c r="BX251" s="38" t="s">
        <v>47</v>
      </c>
      <c r="BY251" s="38">
        <v>6.7</v>
      </c>
      <c r="BZ251" s="40"/>
      <c r="CA251" s="38" t="s">
        <v>48</v>
      </c>
      <c r="CB251" s="39">
        <f>BW251*BY251</f>
        <v>1044972.73696311</v>
      </c>
    </row>
    <row r="252" s="1" customFormat="1" customHeight="1" spans="5:80">
      <c r="E252" s="12">
        <v>2761</v>
      </c>
      <c r="F252" s="12">
        <v>0.65</v>
      </c>
      <c r="G252" s="13">
        <v>1.28</v>
      </c>
      <c r="H252" s="14">
        <f t="shared" ref="H252:H260" si="290">E252*F252*G252</f>
        <v>2297.152</v>
      </c>
      <c r="I252" s="12">
        <v>3</v>
      </c>
      <c r="J252" s="12">
        <v>670</v>
      </c>
      <c r="K252" s="12">
        <v>0.83</v>
      </c>
      <c r="L252" s="18">
        <f t="shared" ref="L252:L260" si="291">1+6*J252/(J252+2000)+K252</f>
        <v>3.33561797752809</v>
      </c>
      <c r="M252" s="12">
        <v>0.95</v>
      </c>
      <c r="N252" s="12">
        <v>1.95</v>
      </c>
      <c r="O252" s="8">
        <f t="shared" ref="O252:O260" si="292">1+M252*N252</f>
        <v>2.8525</v>
      </c>
      <c r="P252" s="9">
        <v>1.275</v>
      </c>
      <c r="Q252" s="19">
        <f t="shared" ref="Q252:Q260" si="293">H252*I252*P252*O252*L252</f>
        <v>83603.2443731878</v>
      </c>
      <c r="Y252" s="12">
        <v>2630</v>
      </c>
      <c r="Z252" s="12">
        <v>0.65</v>
      </c>
      <c r="AA252" s="13">
        <v>1.35</v>
      </c>
      <c r="AB252" s="14">
        <f t="shared" ref="AB252:AB260" si="294">Y252*Z252*AA252</f>
        <v>2307.825</v>
      </c>
      <c r="AC252" s="12">
        <v>3</v>
      </c>
      <c r="AD252" s="12">
        <v>490</v>
      </c>
      <c r="AE252" s="12">
        <v>1.23</v>
      </c>
      <c r="AF252" s="18">
        <f t="shared" ref="AF252:AF260" si="295">1+6*AD252/(AD252+2000)+AE252</f>
        <v>3.41072289156626</v>
      </c>
      <c r="AG252" s="12">
        <v>0.95</v>
      </c>
      <c r="AH252" s="12">
        <v>1.95</v>
      </c>
      <c r="AI252" s="8">
        <f t="shared" ref="AI252:AI260" si="296">1+AG252*AH252</f>
        <v>2.8525</v>
      </c>
      <c r="AJ252" s="9">
        <v>1.275</v>
      </c>
      <c r="AK252" s="19">
        <f t="shared" ref="AK252:AK260" si="297">AB252*AC252*AJ252*AI252*AF252</f>
        <v>85882.8409625077</v>
      </c>
      <c r="AS252" s="35"/>
      <c r="AT252" s="36"/>
      <c r="AU252" s="35"/>
      <c r="AV252" s="36"/>
      <c r="AW252" s="35"/>
      <c r="AX252" s="36"/>
      <c r="AY252" s="35"/>
      <c r="AZ252" s="37"/>
      <c r="BA252" s="38"/>
      <c r="BB252" s="39"/>
      <c r="BC252" s="38"/>
      <c r="BD252" s="38"/>
      <c r="BE252" s="41"/>
      <c r="BF252" s="38"/>
      <c r="BG252" s="39"/>
      <c r="BN252" s="35"/>
      <c r="BO252" s="36"/>
      <c r="BP252" s="35"/>
      <c r="BQ252" s="36"/>
      <c r="BR252" s="35"/>
      <c r="BS252" s="36"/>
      <c r="BT252" s="35"/>
      <c r="BU252" s="37"/>
      <c r="BV252" s="38"/>
      <c r="BW252" s="39"/>
      <c r="BX252" s="38"/>
      <c r="BY252" s="38"/>
      <c r="BZ252" s="41"/>
      <c r="CA252" s="38"/>
      <c r="CB252" s="39"/>
    </row>
    <row r="253" s="1" customFormat="1" customHeight="1" spans="5:80">
      <c r="E253" s="12">
        <v>2761</v>
      </c>
      <c r="F253" s="12">
        <v>0.65</v>
      </c>
      <c r="G253" s="13">
        <v>1.28</v>
      </c>
      <c r="H253" s="14">
        <f t="shared" si="290"/>
        <v>2297.152</v>
      </c>
      <c r="I253" s="12">
        <v>3</v>
      </c>
      <c r="J253" s="12">
        <v>670</v>
      </c>
      <c r="K253" s="12">
        <v>0.83</v>
      </c>
      <c r="L253" s="18">
        <f t="shared" si="291"/>
        <v>3.33561797752809</v>
      </c>
      <c r="M253" s="12">
        <v>0.95</v>
      </c>
      <c r="N253" s="12">
        <v>1.95</v>
      </c>
      <c r="O253" s="8">
        <f t="shared" si="292"/>
        <v>2.8525</v>
      </c>
      <c r="P253" s="9">
        <v>1.275</v>
      </c>
      <c r="Q253" s="19">
        <f t="shared" si="293"/>
        <v>83603.2443731878</v>
      </c>
      <c r="Y253" s="12">
        <v>2630</v>
      </c>
      <c r="Z253" s="12">
        <v>0.65</v>
      </c>
      <c r="AA253" s="13">
        <v>1.35</v>
      </c>
      <c r="AB253" s="14">
        <f t="shared" si="294"/>
        <v>2307.825</v>
      </c>
      <c r="AC253" s="12">
        <v>3</v>
      </c>
      <c r="AD253" s="12">
        <v>490</v>
      </c>
      <c r="AE253" s="12">
        <v>1.23</v>
      </c>
      <c r="AF253" s="18">
        <f t="shared" si="295"/>
        <v>3.41072289156626</v>
      </c>
      <c r="AG253" s="12">
        <v>0.95</v>
      </c>
      <c r="AH253" s="12">
        <v>1.95</v>
      </c>
      <c r="AI253" s="8">
        <f t="shared" si="296"/>
        <v>2.8525</v>
      </c>
      <c r="AJ253" s="9">
        <v>1.275</v>
      </c>
      <c r="AK253" s="19">
        <f t="shared" si="297"/>
        <v>85882.8409625077</v>
      </c>
      <c r="AS253" s="3" t="s">
        <v>51</v>
      </c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N253" s="3" t="s">
        <v>51</v>
      </c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</row>
    <row r="254" s="1" customFormat="1" customHeight="1" spans="5:80">
      <c r="E254" s="12">
        <v>2761</v>
      </c>
      <c r="F254" s="12">
        <v>0.65</v>
      </c>
      <c r="G254" s="13">
        <v>1.28</v>
      </c>
      <c r="H254" s="14">
        <f t="shared" si="290"/>
        <v>2297.152</v>
      </c>
      <c r="I254" s="12">
        <v>3</v>
      </c>
      <c r="J254" s="12">
        <v>670</v>
      </c>
      <c r="K254" s="12">
        <v>0.83</v>
      </c>
      <c r="L254" s="18">
        <f t="shared" si="291"/>
        <v>3.33561797752809</v>
      </c>
      <c r="M254" s="12">
        <v>0.95</v>
      </c>
      <c r="N254" s="12">
        <v>1.95</v>
      </c>
      <c r="O254" s="8">
        <f t="shared" si="292"/>
        <v>2.8525</v>
      </c>
      <c r="P254" s="9">
        <v>1.275</v>
      </c>
      <c r="Q254" s="19">
        <f t="shared" si="293"/>
        <v>83603.2443731878</v>
      </c>
      <c r="Y254" s="12">
        <v>2630</v>
      </c>
      <c r="Z254" s="12">
        <v>0.65</v>
      </c>
      <c r="AA254" s="13">
        <v>1.35</v>
      </c>
      <c r="AB254" s="14">
        <f t="shared" si="294"/>
        <v>2307.825</v>
      </c>
      <c r="AC254" s="12">
        <v>3</v>
      </c>
      <c r="AD254" s="12">
        <v>490</v>
      </c>
      <c r="AE254" s="12">
        <v>1.23</v>
      </c>
      <c r="AF254" s="18">
        <f t="shared" si="295"/>
        <v>3.41072289156626</v>
      </c>
      <c r="AG254" s="12">
        <v>0.95</v>
      </c>
      <c r="AH254" s="12">
        <v>1.95</v>
      </c>
      <c r="AI254" s="8">
        <f t="shared" si="296"/>
        <v>2.8525</v>
      </c>
      <c r="AJ254" s="9">
        <v>1.275</v>
      </c>
      <c r="AK254" s="19">
        <f t="shared" si="297"/>
        <v>85882.8409625077</v>
      </c>
      <c r="AS254" s="4" t="s">
        <v>5</v>
      </c>
      <c r="AT254" s="5"/>
      <c r="AU254" s="5"/>
      <c r="AV254" s="6"/>
      <c r="AW254" s="7" t="s">
        <v>6</v>
      </c>
      <c r="AX254" s="7"/>
      <c r="AY254" s="7"/>
      <c r="AZ254" s="7"/>
      <c r="BA254" s="8" t="s">
        <v>7</v>
      </c>
      <c r="BB254" s="8"/>
      <c r="BC254" s="8"/>
      <c r="BD254" s="9" t="s">
        <v>8</v>
      </c>
      <c r="BE254" s="11" t="s">
        <v>10</v>
      </c>
      <c r="BF254" s="10" t="s">
        <v>9</v>
      </c>
      <c r="BN254" s="4" t="s">
        <v>5</v>
      </c>
      <c r="BO254" s="5"/>
      <c r="BP254" s="5"/>
      <c r="BQ254" s="6"/>
      <c r="BR254" s="7" t="s">
        <v>6</v>
      </c>
      <c r="BS254" s="7"/>
      <c r="BT254" s="7"/>
      <c r="BU254" s="7"/>
      <c r="BV254" s="8" t="s">
        <v>7</v>
      </c>
      <c r="BW254" s="8"/>
      <c r="BX254" s="8"/>
      <c r="BY254" s="9" t="s">
        <v>8</v>
      </c>
      <c r="BZ254" s="11" t="s">
        <v>10</v>
      </c>
      <c r="CA254" s="10" t="s">
        <v>9</v>
      </c>
    </row>
    <row r="255" s="1" customFormat="1" customHeight="1" spans="5:80">
      <c r="E255" s="12">
        <v>2761</v>
      </c>
      <c r="F255" s="12">
        <v>0.65</v>
      </c>
      <c r="G255" s="13">
        <v>1.28</v>
      </c>
      <c r="H255" s="14">
        <f t="shared" si="290"/>
        <v>2297.152</v>
      </c>
      <c r="I255" s="12">
        <v>3</v>
      </c>
      <c r="J255" s="12">
        <v>670</v>
      </c>
      <c r="K255" s="12">
        <v>0.83</v>
      </c>
      <c r="L255" s="18">
        <f t="shared" si="291"/>
        <v>3.33561797752809</v>
      </c>
      <c r="M255" s="12">
        <v>0.95</v>
      </c>
      <c r="N255" s="12">
        <v>1.95</v>
      </c>
      <c r="O255" s="8">
        <f t="shared" si="292"/>
        <v>2.8525</v>
      </c>
      <c r="P255" s="9">
        <v>1.275</v>
      </c>
      <c r="Q255" s="19">
        <f t="shared" si="293"/>
        <v>83603.2443731878</v>
      </c>
      <c r="Y255" s="12">
        <v>2630</v>
      </c>
      <c r="Z255" s="12">
        <v>0.65</v>
      </c>
      <c r="AA255" s="13">
        <v>1.35</v>
      </c>
      <c r="AB255" s="14">
        <f t="shared" si="294"/>
        <v>2307.825</v>
      </c>
      <c r="AC255" s="12">
        <v>3</v>
      </c>
      <c r="AD255" s="12">
        <v>490</v>
      </c>
      <c r="AE255" s="12">
        <v>1.23</v>
      </c>
      <c r="AF255" s="18">
        <f t="shared" si="295"/>
        <v>3.41072289156626</v>
      </c>
      <c r="AG255" s="12">
        <v>0.95</v>
      </c>
      <c r="AH255" s="12">
        <v>1.95</v>
      </c>
      <c r="AI255" s="8">
        <f t="shared" si="296"/>
        <v>2.8525</v>
      </c>
      <c r="AJ255" s="9">
        <v>1.275</v>
      </c>
      <c r="AK255" s="19">
        <f t="shared" si="297"/>
        <v>85882.8409625077</v>
      </c>
      <c r="AS255" s="12" t="s">
        <v>15</v>
      </c>
      <c r="AT255" s="12" t="s">
        <v>16</v>
      </c>
      <c r="AU255" s="13" t="s">
        <v>17</v>
      </c>
      <c r="AV255" s="14" t="s">
        <v>5</v>
      </c>
      <c r="AW255" s="12" t="s">
        <v>18</v>
      </c>
      <c r="AX255" s="12" t="s">
        <v>19</v>
      </c>
      <c r="AY255" s="12" t="s">
        <v>20</v>
      </c>
      <c r="AZ255" s="7" t="s">
        <v>21</v>
      </c>
      <c r="BA255" s="12" t="s">
        <v>22</v>
      </c>
      <c r="BB255" s="12" t="s">
        <v>23</v>
      </c>
      <c r="BC255" s="8" t="s">
        <v>24</v>
      </c>
      <c r="BD255" s="9" t="s">
        <v>25</v>
      </c>
      <c r="BE255" s="16"/>
      <c r="BF255" s="15"/>
      <c r="BN255" s="12" t="s">
        <v>15</v>
      </c>
      <c r="BO255" s="12" t="s">
        <v>16</v>
      </c>
      <c r="BP255" s="13" t="s">
        <v>17</v>
      </c>
      <c r="BQ255" s="14" t="s">
        <v>5</v>
      </c>
      <c r="BR255" s="12" t="s">
        <v>18</v>
      </c>
      <c r="BS255" s="12" t="s">
        <v>19</v>
      </c>
      <c r="BT255" s="12" t="s">
        <v>20</v>
      </c>
      <c r="BU255" s="7" t="s">
        <v>21</v>
      </c>
      <c r="BV255" s="12" t="s">
        <v>22</v>
      </c>
      <c r="BW255" s="12" t="s">
        <v>23</v>
      </c>
      <c r="BX255" s="8" t="s">
        <v>24</v>
      </c>
      <c r="BY255" s="9" t="s">
        <v>25</v>
      </c>
      <c r="BZ255" s="16"/>
      <c r="CA255" s="15"/>
    </row>
    <row r="256" s="1" customFormat="1" customHeight="1" spans="5:80">
      <c r="E256" s="12">
        <v>2761</v>
      </c>
      <c r="F256" s="12">
        <v>0.65</v>
      </c>
      <c r="G256" s="13">
        <v>1.28</v>
      </c>
      <c r="H256" s="14">
        <f t="shared" si="290"/>
        <v>2297.152</v>
      </c>
      <c r="I256" s="12">
        <v>3</v>
      </c>
      <c r="J256" s="12">
        <v>420</v>
      </c>
      <c r="K256" s="12">
        <v>0.83</v>
      </c>
      <c r="L256" s="18">
        <f t="shared" si="291"/>
        <v>2.87132231404959</v>
      </c>
      <c r="M256" s="12">
        <v>0.95</v>
      </c>
      <c r="N256" s="12">
        <v>1.95</v>
      </c>
      <c r="O256" s="8">
        <f t="shared" si="292"/>
        <v>2.8525</v>
      </c>
      <c r="P256" s="9">
        <v>1.275</v>
      </c>
      <c r="Q256" s="19">
        <f t="shared" si="293"/>
        <v>71966.2331576618</v>
      </c>
      <c r="Y256" s="12">
        <v>2630</v>
      </c>
      <c r="Z256" s="12">
        <v>0.65</v>
      </c>
      <c r="AA256" s="13">
        <v>1.35</v>
      </c>
      <c r="AB256" s="14">
        <f t="shared" si="294"/>
        <v>2307.825</v>
      </c>
      <c r="AC256" s="12">
        <v>3</v>
      </c>
      <c r="AD256" s="12">
        <v>240</v>
      </c>
      <c r="AE256" s="12">
        <v>1.23</v>
      </c>
      <c r="AF256" s="18">
        <f t="shared" si="295"/>
        <v>2.87285714285714</v>
      </c>
      <c r="AG256" s="12">
        <v>0.95</v>
      </c>
      <c r="AH256" s="12">
        <v>1.95</v>
      </c>
      <c r="AI256" s="8">
        <f t="shared" si="296"/>
        <v>2.8525</v>
      </c>
      <c r="AJ256" s="9">
        <v>1.275</v>
      </c>
      <c r="AK256" s="19">
        <f t="shared" si="297"/>
        <v>72339.2491715156</v>
      </c>
      <c r="AS256" s="12">
        <v>2630</v>
      </c>
      <c r="AT256" s="12">
        <v>0.65</v>
      </c>
      <c r="AU256" s="13">
        <v>1.35</v>
      </c>
      <c r="AV256" s="14">
        <f t="shared" ref="AV256:AV264" si="298">AS256*AT256*AU256</f>
        <v>2307.825</v>
      </c>
      <c r="AW256" s="12">
        <v>3</v>
      </c>
      <c r="AX256" s="12">
        <v>490</v>
      </c>
      <c r="AY256" s="12">
        <v>1.23</v>
      </c>
      <c r="AZ256" s="18">
        <f t="shared" ref="AZ256:AZ264" si="299">1+6*AX256/(AX256+2000)+AY256</f>
        <v>3.41072289156626</v>
      </c>
      <c r="BA256" s="12">
        <v>0.95</v>
      </c>
      <c r="BB256" s="12">
        <v>1.95</v>
      </c>
      <c r="BC256" s="8">
        <f t="shared" ref="BC256:BC264" si="300">1+BA256*BB256</f>
        <v>2.8525</v>
      </c>
      <c r="BD256" s="9">
        <v>1.275</v>
      </c>
      <c r="BE256" s="20">
        <v>1.085</v>
      </c>
      <c r="BF256" s="19">
        <f t="shared" ref="BF256:BF264" si="301">AV256*AW256*BD256*BC256*AZ256*BE256</f>
        <v>93182.8824443209</v>
      </c>
      <c r="BN256" s="12">
        <v>2630</v>
      </c>
      <c r="BO256" s="12">
        <v>0.65</v>
      </c>
      <c r="BP256" s="13">
        <v>1.35</v>
      </c>
      <c r="BQ256" s="14">
        <f t="shared" ref="BQ256:BQ264" si="302">BN256*BO256*BP256</f>
        <v>2307.825</v>
      </c>
      <c r="BR256" s="12">
        <v>3</v>
      </c>
      <c r="BS256" s="12">
        <v>490</v>
      </c>
      <c r="BT256" s="12">
        <v>1.32</v>
      </c>
      <c r="BU256" s="18">
        <f t="shared" ref="BU256:BU264" si="303">1+6*BS256/(BS256+2000)+BT256</f>
        <v>3.50072289156626</v>
      </c>
      <c r="BV256" s="12">
        <v>0.95</v>
      </c>
      <c r="BW256" s="12">
        <v>2.75</v>
      </c>
      <c r="BX256" s="8">
        <f t="shared" ref="BX256:BX264" si="304">1+BV256*BW256</f>
        <v>3.6125</v>
      </c>
      <c r="BY256" s="9">
        <v>1.275</v>
      </c>
      <c r="BZ256" s="21">
        <v>1.2</v>
      </c>
      <c r="CA256" s="19">
        <f t="shared" ref="CA256:CA264" si="305">BQ256*BR256*BY256*BX256*BU256*BZ256</f>
        <v>133961.85398559</v>
      </c>
    </row>
    <row r="257" s="1" customFormat="1" customHeight="1" spans="5:79">
      <c r="E257" s="12">
        <v>2761</v>
      </c>
      <c r="F257" s="12">
        <v>0.65</v>
      </c>
      <c r="G257" s="13">
        <v>1.28</v>
      </c>
      <c r="H257" s="14">
        <f t="shared" si="290"/>
        <v>2297.152</v>
      </c>
      <c r="I257" s="12">
        <v>3</v>
      </c>
      <c r="J257" s="12">
        <v>420</v>
      </c>
      <c r="K257" s="12">
        <v>0.83</v>
      </c>
      <c r="L257" s="18">
        <f t="shared" si="291"/>
        <v>2.87132231404959</v>
      </c>
      <c r="M257" s="12">
        <v>0.95</v>
      </c>
      <c r="N257" s="12">
        <v>1.95</v>
      </c>
      <c r="O257" s="8">
        <f t="shared" si="292"/>
        <v>2.8525</v>
      </c>
      <c r="P257" s="9">
        <v>1.075</v>
      </c>
      <c r="Q257" s="19">
        <f t="shared" si="293"/>
        <v>60677.4122701855</v>
      </c>
      <c r="Y257" s="12">
        <v>2630</v>
      </c>
      <c r="Z257" s="12">
        <v>0.65</v>
      </c>
      <c r="AA257" s="13">
        <v>1.35</v>
      </c>
      <c r="AB257" s="14">
        <f t="shared" si="294"/>
        <v>2307.825</v>
      </c>
      <c r="AC257" s="12">
        <v>3</v>
      </c>
      <c r="AD257" s="12">
        <v>240</v>
      </c>
      <c r="AE257" s="12">
        <v>1.23</v>
      </c>
      <c r="AF257" s="18">
        <f t="shared" si="295"/>
        <v>2.87285714285714</v>
      </c>
      <c r="AG257" s="12">
        <v>0.95</v>
      </c>
      <c r="AH257" s="12">
        <v>1.95</v>
      </c>
      <c r="AI257" s="8">
        <f t="shared" si="296"/>
        <v>2.8525</v>
      </c>
      <c r="AJ257" s="9">
        <v>1.075</v>
      </c>
      <c r="AK257" s="19">
        <f t="shared" si="297"/>
        <v>60991.9159681406</v>
      </c>
      <c r="AS257" s="12">
        <v>2630</v>
      </c>
      <c r="AT257" s="12">
        <v>0.65</v>
      </c>
      <c r="AU257" s="13">
        <v>1.35</v>
      </c>
      <c r="AV257" s="14">
        <f t="shared" si="298"/>
        <v>2307.825</v>
      </c>
      <c r="AW257" s="12">
        <v>3</v>
      </c>
      <c r="AX257" s="12">
        <v>490</v>
      </c>
      <c r="AY257" s="12">
        <v>1.23</v>
      </c>
      <c r="AZ257" s="18">
        <f t="shared" si="299"/>
        <v>3.41072289156626</v>
      </c>
      <c r="BA257" s="12">
        <v>0.95</v>
      </c>
      <c r="BB257" s="12">
        <v>1.95</v>
      </c>
      <c r="BC257" s="8">
        <f t="shared" si="300"/>
        <v>2.8525</v>
      </c>
      <c r="BD257" s="9">
        <v>1.275</v>
      </c>
      <c r="BE257" s="20">
        <v>1.085</v>
      </c>
      <c r="BF257" s="19">
        <f t="shared" si="301"/>
        <v>93182.8824443209</v>
      </c>
      <c r="BN257" s="12">
        <v>2630</v>
      </c>
      <c r="BO257" s="12">
        <v>0.65</v>
      </c>
      <c r="BP257" s="13">
        <v>1.35</v>
      </c>
      <c r="BQ257" s="14">
        <f t="shared" si="302"/>
        <v>2307.825</v>
      </c>
      <c r="BR257" s="12">
        <v>3</v>
      </c>
      <c r="BS257" s="12">
        <v>490</v>
      </c>
      <c r="BT257" s="12">
        <v>1.32</v>
      </c>
      <c r="BU257" s="18">
        <f t="shared" si="303"/>
        <v>3.50072289156626</v>
      </c>
      <c r="BV257" s="12">
        <v>0.95</v>
      </c>
      <c r="BW257" s="12">
        <v>2.75</v>
      </c>
      <c r="BX257" s="8">
        <f t="shared" si="304"/>
        <v>3.6125</v>
      </c>
      <c r="BY257" s="9">
        <v>1.275</v>
      </c>
      <c r="BZ257" s="21">
        <v>1.2</v>
      </c>
      <c r="CA257" s="19">
        <f t="shared" si="305"/>
        <v>133961.85398559</v>
      </c>
    </row>
    <row r="258" s="1" customFormat="1" customHeight="1" spans="5:79">
      <c r="E258" s="12">
        <v>2761</v>
      </c>
      <c r="F258" s="12">
        <v>0.65</v>
      </c>
      <c r="G258" s="13">
        <v>1.28</v>
      </c>
      <c r="H258" s="14">
        <f t="shared" si="290"/>
        <v>2297.152</v>
      </c>
      <c r="I258" s="12">
        <v>3</v>
      </c>
      <c r="J258" s="12">
        <v>420</v>
      </c>
      <c r="K258" s="12">
        <v>0.83</v>
      </c>
      <c r="L258" s="18">
        <f t="shared" si="291"/>
        <v>2.87132231404959</v>
      </c>
      <c r="M258" s="12">
        <v>0.95</v>
      </c>
      <c r="N258" s="12">
        <v>1.95</v>
      </c>
      <c r="O258" s="8">
        <f t="shared" si="292"/>
        <v>2.8525</v>
      </c>
      <c r="P258" s="9">
        <v>1.075</v>
      </c>
      <c r="Q258" s="19">
        <f t="shared" si="293"/>
        <v>60677.4122701855</v>
      </c>
      <c r="Y258" s="12">
        <v>2630</v>
      </c>
      <c r="Z258" s="12">
        <v>0.65</v>
      </c>
      <c r="AA258" s="13">
        <v>1.35</v>
      </c>
      <c r="AB258" s="14">
        <f t="shared" si="294"/>
        <v>2307.825</v>
      </c>
      <c r="AC258" s="12">
        <v>3</v>
      </c>
      <c r="AD258" s="12">
        <v>240</v>
      </c>
      <c r="AE258" s="12">
        <v>1.23</v>
      </c>
      <c r="AF258" s="18">
        <f t="shared" si="295"/>
        <v>2.87285714285714</v>
      </c>
      <c r="AG258" s="12">
        <v>0.95</v>
      </c>
      <c r="AH258" s="12">
        <v>1.95</v>
      </c>
      <c r="AI258" s="8">
        <f t="shared" si="296"/>
        <v>2.8525</v>
      </c>
      <c r="AJ258" s="9">
        <v>1.075</v>
      </c>
      <c r="AK258" s="19">
        <f t="shared" si="297"/>
        <v>60991.9159681406</v>
      </c>
      <c r="AS258" s="12">
        <v>2630</v>
      </c>
      <c r="AT258" s="12">
        <v>0.65</v>
      </c>
      <c r="AU258" s="13">
        <v>1.35</v>
      </c>
      <c r="AV258" s="14">
        <f t="shared" si="298"/>
        <v>2307.825</v>
      </c>
      <c r="AW258" s="12">
        <v>3</v>
      </c>
      <c r="AX258" s="12">
        <v>490</v>
      </c>
      <c r="AY258" s="12">
        <v>1.23</v>
      </c>
      <c r="AZ258" s="18">
        <f t="shared" si="299"/>
        <v>3.41072289156626</v>
      </c>
      <c r="BA258" s="12">
        <v>0.95</v>
      </c>
      <c r="BB258" s="12">
        <v>1.95</v>
      </c>
      <c r="BC258" s="8">
        <f t="shared" si="300"/>
        <v>2.8525</v>
      </c>
      <c r="BD258" s="9">
        <v>1.275</v>
      </c>
      <c r="BE258" s="20">
        <v>1.085</v>
      </c>
      <c r="BF258" s="19">
        <f t="shared" si="301"/>
        <v>93182.8824443209</v>
      </c>
      <c r="BN258" s="12">
        <v>2630</v>
      </c>
      <c r="BO258" s="12">
        <v>0.65</v>
      </c>
      <c r="BP258" s="13">
        <v>1.35</v>
      </c>
      <c r="BQ258" s="14">
        <f t="shared" si="302"/>
        <v>2307.825</v>
      </c>
      <c r="BR258" s="12">
        <v>3</v>
      </c>
      <c r="BS258" s="12">
        <v>490</v>
      </c>
      <c r="BT258" s="12">
        <v>1.32</v>
      </c>
      <c r="BU258" s="18">
        <f t="shared" si="303"/>
        <v>3.50072289156626</v>
      </c>
      <c r="BV258" s="12">
        <v>0.95</v>
      </c>
      <c r="BW258" s="12">
        <v>2.75</v>
      </c>
      <c r="BX258" s="8">
        <f t="shared" si="304"/>
        <v>3.6125</v>
      </c>
      <c r="BY258" s="9">
        <v>1.275</v>
      </c>
      <c r="BZ258" s="21">
        <v>1.2</v>
      </c>
      <c r="CA258" s="19">
        <f t="shared" si="305"/>
        <v>133961.85398559</v>
      </c>
    </row>
    <row r="259" s="1" customFormat="1" customHeight="1" spans="5:79">
      <c r="E259" s="12">
        <v>2761</v>
      </c>
      <c r="F259" s="12">
        <v>0.65</v>
      </c>
      <c r="G259" s="13">
        <v>1.28</v>
      </c>
      <c r="H259" s="14">
        <f t="shared" si="290"/>
        <v>2297.152</v>
      </c>
      <c r="I259" s="12">
        <v>3</v>
      </c>
      <c r="J259" s="12">
        <v>420</v>
      </c>
      <c r="K259" s="12">
        <v>0.83</v>
      </c>
      <c r="L259" s="18">
        <f t="shared" si="291"/>
        <v>2.87132231404959</v>
      </c>
      <c r="M259" s="12">
        <v>0.95</v>
      </c>
      <c r="N259" s="12">
        <v>1.95</v>
      </c>
      <c r="O259" s="8">
        <f t="shared" si="292"/>
        <v>2.8525</v>
      </c>
      <c r="P259" s="9">
        <v>1.075</v>
      </c>
      <c r="Q259" s="19">
        <f t="shared" si="293"/>
        <v>60677.4122701855</v>
      </c>
      <c r="Y259" s="12">
        <v>2630</v>
      </c>
      <c r="Z259" s="12">
        <v>0.65</v>
      </c>
      <c r="AA259" s="13">
        <v>1.35</v>
      </c>
      <c r="AB259" s="14">
        <f t="shared" si="294"/>
        <v>2307.825</v>
      </c>
      <c r="AC259" s="12">
        <v>3</v>
      </c>
      <c r="AD259" s="12">
        <v>240</v>
      </c>
      <c r="AE259" s="12">
        <v>1.23</v>
      </c>
      <c r="AF259" s="18">
        <f t="shared" si="295"/>
        <v>2.87285714285714</v>
      </c>
      <c r="AG259" s="12">
        <v>0.95</v>
      </c>
      <c r="AH259" s="12">
        <v>1.95</v>
      </c>
      <c r="AI259" s="8">
        <f t="shared" si="296"/>
        <v>2.8525</v>
      </c>
      <c r="AJ259" s="9">
        <v>1.075</v>
      </c>
      <c r="AK259" s="19">
        <f t="shared" si="297"/>
        <v>60991.9159681406</v>
      </c>
      <c r="AS259" s="12">
        <v>2630</v>
      </c>
      <c r="AT259" s="12">
        <v>0.65</v>
      </c>
      <c r="AU259" s="13">
        <v>1.35</v>
      </c>
      <c r="AV259" s="14">
        <f t="shared" si="298"/>
        <v>2307.825</v>
      </c>
      <c r="AW259" s="12">
        <v>3</v>
      </c>
      <c r="AX259" s="12">
        <v>490</v>
      </c>
      <c r="AY259" s="12">
        <v>1.23</v>
      </c>
      <c r="AZ259" s="18">
        <f t="shared" si="299"/>
        <v>3.41072289156626</v>
      </c>
      <c r="BA259" s="12">
        <v>0.95</v>
      </c>
      <c r="BB259" s="12">
        <v>1.95</v>
      </c>
      <c r="BC259" s="8">
        <f t="shared" si="300"/>
        <v>2.8525</v>
      </c>
      <c r="BD259" s="9">
        <v>1.275</v>
      </c>
      <c r="BE259" s="20">
        <v>1.085</v>
      </c>
      <c r="BF259" s="19">
        <f t="shared" si="301"/>
        <v>93182.8824443209</v>
      </c>
      <c r="BN259" s="12">
        <v>2630</v>
      </c>
      <c r="BO259" s="12">
        <v>0.65</v>
      </c>
      <c r="BP259" s="13">
        <v>1.35</v>
      </c>
      <c r="BQ259" s="14">
        <f t="shared" si="302"/>
        <v>2307.825</v>
      </c>
      <c r="BR259" s="12">
        <v>3</v>
      </c>
      <c r="BS259" s="12">
        <v>490</v>
      </c>
      <c r="BT259" s="12">
        <v>1.32</v>
      </c>
      <c r="BU259" s="18">
        <f t="shared" si="303"/>
        <v>3.50072289156626</v>
      </c>
      <c r="BV259" s="12">
        <v>0.95</v>
      </c>
      <c r="BW259" s="12">
        <v>2.75</v>
      </c>
      <c r="BX259" s="8">
        <f t="shared" si="304"/>
        <v>3.6125</v>
      </c>
      <c r="BY259" s="9">
        <v>1.275</v>
      </c>
      <c r="BZ259" s="21">
        <v>1.2</v>
      </c>
      <c r="CA259" s="19">
        <f t="shared" si="305"/>
        <v>133961.85398559</v>
      </c>
    </row>
    <row r="260" s="1" customFormat="1" customHeight="1" spans="5:79">
      <c r="E260" s="12">
        <v>2761</v>
      </c>
      <c r="F260" s="12">
        <v>0.65</v>
      </c>
      <c r="G260" s="13">
        <v>1.28</v>
      </c>
      <c r="H260" s="14">
        <f t="shared" si="290"/>
        <v>2297.152</v>
      </c>
      <c r="I260" s="12">
        <v>3</v>
      </c>
      <c r="J260" s="12">
        <v>420</v>
      </c>
      <c r="K260" s="12">
        <v>0.83</v>
      </c>
      <c r="L260" s="18">
        <f t="shared" si="291"/>
        <v>2.87132231404959</v>
      </c>
      <c r="M260" s="12">
        <v>0.95</v>
      </c>
      <c r="N260" s="12">
        <v>1.95</v>
      </c>
      <c r="O260" s="8">
        <f t="shared" si="292"/>
        <v>2.8525</v>
      </c>
      <c r="P260" s="9">
        <v>1.075</v>
      </c>
      <c r="Q260" s="19">
        <f t="shared" si="293"/>
        <v>60677.4122701855</v>
      </c>
      <c r="Y260" s="12">
        <v>2630</v>
      </c>
      <c r="Z260" s="12">
        <v>0.65</v>
      </c>
      <c r="AA260" s="13">
        <v>1.35</v>
      </c>
      <c r="AB260" s="14">
        <f t="shared" si="294"/>
        <v>2307.825</v>
      </c>
      <c r="AC260" s="12">
        <v>3</v>
      </c>
      <c r="AD260" s="12">
        <v>240</v>
      </c>
      <c r="AE260" s="12">
        <v>1.23</v>
      </c>
      <c r="AF260" s="18">
        <f t="shared" si="295"/>
        <v>2.87285714285714</v>
      </c>
      <c r="AG260" s="12">
        <v>0.95</v>
      </c>
      <c r="AH260" s="12">
        <v>1.95</v>
      </c>
      <c r="AI260" s="8">
        <f t="shared" si="296"/>
        <v>2.8525</v>
      </c>
      <c r="AJ260" s="9">
        <v>1.075</v>
      </c>
      <c r="AK260" s="19">
        <f t="shared" si="297"/>
        <v>60991.9159681406</v>
      </c>
      <c r="AS260" s="12">
        <v>2630</v>
      </c>
      <c r="AT260" s="12">
        <v>0.65</v>
      </c>
      <c r="AU260" s="13">
        <v>1.35</v>
      </c>
      <c r="AV260" s="14">
        <f t="shared" si="298"/>
        <v>2307.825</v>
      </c>
      <c r="AW260" s="12">
        <v>3</v>
      </c>
      <c r="AX260" s="12">
        <v>240</v>
      </c>
      <c r="AY260" s="12">
        <v>1.23</v>
      </c>
      <c r="AZ260" s="18">
        <f t="shared" si="299"/>
        <v>2.87285714285714</v>
      </c>
      <c r="BA260" s="12">
        <v>0.95</v>
      </c>
      <c r="BB260" s="12">
        <v>1.95</v>
      </c>
      <c r="BC260" s="8">
        <f t="shared" si="300"/>
        <v>2.8525</v>
      </c>
      <c r="BD260" s="9">
        <v>1.275</v>
      </c>
      <c r="BE260" s="20">
        <v>1.085</v>
      </c>
      <c r="BF260" s="19">
        <f t="shared" si="301"/>
        <v>78488.0853510944</v>
      </c>
      <c r="BN260" s="12">
        <v>2630</v>
      </c>
      <c r="BO260" s="12">
        <v>0.65</v>
      </c>
      <c r="BP260" s="13">
        <v>1.35</v>
      </c>
      <c r="BQ260" s="14">
        <f t="shared" si="302"/>
        <v>2307.825</v>
      </c>
      <c r="BR260" s="12">
        <v>3</v>
      </c>
      <c r="BS260" s="12">
        <v>240</v>
      </c>
      <c r="BT260" s="12">
        <v>1.32</v>
      </c>
      <c r="BU260" s="18">
        <f t="shared" si="303"/>
        <v>2.96285714285714</v>
      </c>
      <c r="BV260" s="12">
        <v>0.95</v>
      </c>
      <c r="BW260" s="12">
        <v>2.75</v>
      </c>
      <c r="BX260" s="8">
        <f t="shared" si="304"/>
        <v>3.6125</v>
      </c>
      <c r="BY260" s="9">
        <v>1.275</v>
      </c>
      <c r="BZ260" s="21">
        <v>1.2</v>
      </c>
      <c r="CA260" s="19">
        <f t="shared" si="305"/>
        <v>113379.392841348</v>
      </c>
    </row>
    <row r="261" s="1" customFormat="1" customHeight="1" spans="5:79">
      <c r="E261" s="24" t="s">
        <v>72</v>
      </c>
      <c r="F261" s="25"/>
      <c r="G261" s="25"/>
      <c r="H261" s="25"/>
      <c r="I261" s="25"/>
      <c r="J261" s="25"/>
      <c r="K261" s="25"/>
      <c r="L261" s="26">
        <f>SUM(Q252:Q260)</f>
        <v>649088.859731155</v>
      </c>
      <c r="M261" s="26"/>
      <c r="N261" s="26"/>
      <c r="O261" s="26"/>
      <c r="P261" s="26"/>
      <c r="Q261" s="26"/>
      <c r="Y261" s="24" t="s">
        <v>73</v>
      </c>
      <c r="Z261" s="25"/>
      <c r="AA261" s="25"/>
      <c r="AB261" s="25"/>
      <c r="AC261" s="25"/>
      <c r="AD261" s="25"/>
      <c r="AE261" s="25"/>
      <c r="AF261" s="26">
        <f>SUM(AK252:AK260)</f>
        <v>659838.276894109</v>
      </c>
      <c r="AG261" s="26"/>
      <c r="AH261" s="26"/>
      <c r="AI261" s="26"/>
      <c r="AJ261" s="26"/>
      <c r="AK261" s="26"/>
      <c r="AS261" s="12">
        <v>2630</v>
      </c>
      <c r="AT261" s="12">
        <v>0.65</v>
      </c>
      <c r="AU261" s="13">
        <v>1.35</v>
      </c>
      <c r="AV261" s="14">
        <f t="shared" si="298"/>
        <v>2307.825</v>
      </c>
      <c r="AW261" s="12">
        <v>3</v>
      </c>
      <c r="AX261" s="12">
        <v>240</v>
      </c>
      <c r="AY261" s="12">
        <v>1.23</v>
      </c>
      <c r="AZ261" s="18">
        <f t="shared" si="299"/>
        <v>2.87285714285714</v>
      </c>
      <c r="BA261" s="12">
        <v>0.95</v>
      </c>
      <c r="BB261" s="12">
        <v>1.95</v>
      </c>
      <c r="BC261" s="8">
        <f t="shared" si="300"/>
        <v>2.8525</v>
      </c>
      <c r="BD261" s="9">
        <v>1.075</v>
      </c>
      <c r="BE261" s="20">
        <v>1.085</v>
      </c>
      <c r="BF261" s="19">
        <f t="shared" si="301"/>
        <v>66176.2288254326</v>
      </c>
      <c r="BN261" s="12">
        <v>2630</v>
      </c>
      <c r="BO261" s="12">
        <v>0.65</v>
      </c>
      <c r="BP261" s="13">
        <v>1.35</v>
      </c>
      <c r="BQ261" s="14">
        <f t="shared" si="302"/>
        <v>2307.825</v>
      </c>
      <c r="BR261" s="12">
        <v>3</v>
      </c>
      <c r="BS261" s="12">
        <v>240</v>
      </c>
      <c r="BT261" s="12">
        <v>1.32</v>
      </c>
      <c r="BU261" s="18">
        <f t="shared" si="303"/>
        <v>2.96285714285714</v>
      </c>
      <c r="BV261" s="12">
        <v>0.95</v>
      </c>
      <c r="BW261" s="12">
        <v>2.75</v>
      </c>
      <c r="BX261" s="8">
        <f t="shared" si="304"/>
        <v>3.6125</v>
      </c>
      <c r="BY261" s="9">
        <v>1.075</v>
      </c>
      <c r="BZ261" s="21">
        <v>1.2</v>
      </c>
      <c r="CA261" s="19">
        <f t="shared" si="305"/>
        <v>95594.3900427053</v>
      </c>
    </row>
    <row r="262" s="1" customFormat="1" customHeight="1" spans="5:79">
      <c r="E262" s="25"/>
      <c r="F262" s="25"/>
      <c r="G262" s="25"/>
      <c r="H262" s="25"/>
      <c r="I262" s="25"/>
      <c r="J262" s="25"/>
      <c r="K262" s="25"/>
      <c r="L262" s="26"/>
      <c r="M262" s="26"/>
      <c r="N262" s="26"/>
      <c r="O262" s="26"/>
      <c r="P262" s="26"/>
      <c r="Q262" s="26"/>
      <c r="Y262" s="25"/>
      <c r="Z262" s="25"/>
      <c r="AA262" s="25"/>
      <c r="AB262" s="25"/>
      <c r="AC262" s="25"/>
      <c r="AD262" s="25"/>
      <c r="AE262" s="25"/>
      <c r="AF262" s="26"/>
      <c r="AG262" s="26"/>
      <c r="AH262" s="26"/>
      <c r="AI262" s="26"/>
      <c r="AJ262" s="26"/>
      <c r="AK262" s="26"/>
      <c r="AS262" s="12">
        <v>2630</v>
      </c>
      <c r="AT262" s="12">
        <v>0.65</v>
      </c>
      <c r="AU262" s="13">
        <v>1.35</v>
      </c>
      <c r="AV262" s="14">
        <f t="shared" si="298"/>
        <v>2307.825</v>
      </c>
      <c r="AW262" s="12">
        <v>3</v>
      </c>
      <c r="AX262" s="12">
        <v>240</v>
      </c>
      <c r="AY262" s="12">
        <v>1.23</v>
      </c>
      <c r="AZ262" s="18">
        <f t="shared" si="299"/>
        <v>2.87285714285714</v>
      </c>
      <c r="BA262" s="12">
        <v>0.95</v>
      </c>
      <c r="BB262" s="12">
        <v>1.95</v>
      </c>
      <c r="BC262" s="8">
        <f t="shared" si="300"/>
        <v>2.8525</v>
      </c>
      <c r="BD262" s="9">
        <v>1.075</v>
      </c>
      <c r="BE262" s="20">
        <v>1.085</v>
      </c>
      <c r="BF262" s="19">
        <f t="shared" si="301"/>
        <v>66176.2288254326</v>
      </c>
      <c r="BN262" s="12">
        <v>2630</v>
      </c>
      <c r="BO262" s="12">
        <v>0.65</v>
      </c>
      <c r="BP262" s="13">
        <v>1.35</v>
      </c>
      <c r="BQ262" s="14">
        <f t="shared" si="302"/>
        <v>2307.825</v>
      </c>
      <c r="BR262" s="12">
        <v>3</v>
      </c>
      <c r="BS262" s="12">
        <v>240</v>
      </c>
      <c r="BT262" s="12">
        <v>1.32</v>
      </c>
      <c r="BU262" s="18">
        <f t="shared" si="303"/>
        <v>2.96285714285714</v>
      </c>
      <c r="BV262" s="12">
        <v>0.95</v>
      </c>
      <c r="BW262" s="12">
        <v>2.75</v>
      </c>
      <c r="BX262" s="8">
        <f t="shared" si="304"/>
        <v>3.6125</v>
      </c>
      <c r="BY262" s="9">
        <v>1.075</v>
      </c>
      <c r="BZ262" s="21">
        <v>1.2</v>
      </c>
      <c r="CA262" s="19">
        <f t="shared" si="305"/>
        <v>95594.3900427053</v>
      </c>
    </row>
    <row r="263" s="1" customFormat="1" customHeight="1" spans="5:79">
      <c r="E263" s="38" t="s">
        <v>27</v>
      </c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Y263" s="3" t="s">
        <v>52</v>
      </c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S263" s="12">
        <v>2630</v>
      </c>
      <c r="AT263" s="12">
        <v>0.65</v>
      </c>
      <c r="AU263" s="13">
        <v>1.35</v>
      </c>
      <c r="AV263" s="14">
        <f t="shared" si="298"/>
        <v>2307.825</v>
      </c>
      <c r="AW263" s="12">
        <v>3</v>
      </c>
      <c r="AX263" s="12">
        <v>240</v>
      </c>
      <c r="AY263" s="12">
        <v>1.23</v>
      </c>
      <c r="AZ263" s="18">
        <f t="shared" si="299"/>
        <v>2.87285714285714</v>
      </c>
      <c r="BA263" s="12">
        <v>0.95</v>
      </c>
      <c r="BB263" s="12">
        <v>1.95</v>
      </c>
      <c r="BC263" s="8">
        <f t="shared" si="300"/>
        <v>2.8525</v>
      </c>
      <c r="BD263" s="9">
        <v>1.075</v>
      </c>
      <c r="BE263" s="20">
        <v>1.085</v>
      </c>
      <c r="BF263" s="19">
        <f t="shared" si="301"/>
        <v>66176.2288254326</v>
      </c>
      <c r="BN263" s="12">
        <v>2630</v>
      </c>
      <c r="BO263" s="12">
        <v>0.65</v>
      </c>
      <c r="BP263" s="13">
        <v>1.35</v>
      </c>
      <c r="BQ263" s="14">
        <f t="shared" si="302"/>
        <v>2307.825</v>
      </c>
      <c r="BR263" s="12">
        <v>3</v>
      </c>
      <c r="BS263" s="12">
        <v>240</v>
      </c>
      <c r="BT263" s="12">
        <v>1.32</v>
      </c>
      <c r="BU263" s="18">
        <f t="shared" si="303"/>
        <v>2.96285714285714</v>
      </c>
      <c r="BV263" s="12">
        <v>0.95</v>
      </c>
      <c r="BW263" s="12">
        <v>2.75</v>
      </c>
      <c r="BX263" s="8">
        <f t="shared" si="304"/>
        <v>3.6125</v>
      </c>
      <c r="BY263" s="9">
        <v>1.075</v>
      </c>
      <c r="BZ263" s="21">
        <v>1.2</v>
      </c>
      <c r="CA263" s="19">
        <f t="shared" si="305"/>
        <v>95594.3900427053</v>
      </c>
    </row>
    <row r="264" s="1" customFormat="1" customHeight="1" spans="5:79">
      <c r="E264" s="14" t="s">
        <v>5</v>
      </c>
      <c r="F264" s="14"/>
      <c r="G264" s="14"/>
      <c r="H264" s="14"/>
      <c r="I264" s="14"/>
      <c r="J264" s="8" t="s">
        <v>53</v>
      </c>
      <c r="K264" s="8"/>
      <c r="L264" s="8"/>
      <c r="M264" s="8"/>
      <c r="N264" s="9" t="s">
        <v>37</v>
      </c>
      <c r="O264" s="9"/>
      <c r="P264" s="42" t="s">
        <v>9</v>
      </c>
      <c r="Y264" s="4" t="s">
        <v>5</v>
      </c>
      <c r="Z264" s="5"/>
      <c r="AA264" s="5"/>
      <c r="AB264" s="6"/>
      <c r="AC264" s="7" t="s">
        <v>6</v>
      </c>
      <c r="AD264" s="7"/>
      <c r="AE264" s="7"/>
      <c r="AF264" s="7"/>
      <c r="AG264" s="8" t="s">
        <v>7</v>
      </c>
      <c r="AH264" s="8"/>
      <c r="AI264" s="8"/>
      <c r="AJ264" s="9" t="s">
        <v>8</v>
      </c>
      <c r="AK264" s="10" t="s">
        <v>9</v>
      </c>
      <c r="AS264" s="12">
        <v>2630</v>
      </c>
      <c r="AT264" s="12">
        <v>0.65</v>
      </c>
      <c r="AU264" s="13">
        <v>1.35</v>
      </c>
      <c r="AV264" s="14">
        <f t="shared" si="298"/>
        <v>2307.825</v>
      </c>
      <c r="AW264" s="12">
        <v>3</v>
      </c>
      <c r="AX264" s="12">
        <v>240</v>
      </c>
      <c r="AY264" s="12">
        <v>1.23</v>
      </c>
      <c r="AZ264" s="18">
        <f t="shared" si="299"/>
        <v>2.87285714285714</v>
      </c>
      <c r="BA264" s="12">
        <v>0.95</v>
      </c>
      <c r="BB264" s="12">
        <v>1.95</v>
      </c>
      <c r="BC264" s="8">
        <f t="shared" si="300"/>
        <v>2.8525</v>
      </c>
      <c r="BD264" s="9">
        <v>1.075</v>
      </c>
      <c r="BE264" s="20">
        <v>1.085</v>
      </c>
      <c r="BF264" s="19">
        <f t="shared" si="301"/>
        <v>66176.2288254326</v>
      </c>
      <c r="BN264" s="12">
        <v>2630</v>
      </c>
      <c r="BO264" s="12">
        <v>0.65</v>
      </c>
      <c r="BP264" s="13">
        <v>1.35</v>
      </c>
      <c r="BQ264" s="14">
        <f t="shared" si="302"/>
        <v>2307.825</v>
      </c>
      <c r="BR264" s="12">
        <v>3</v>
      </c>
      <c r="BS264" s="12">
        <v>240</v>
      </c>
      <c r="BT264" s="12">
        <v>1.32</v>
      </c>
      <c r="BU264" s="18">
        <f t="shared" si="303"/>
        <v>2.96285714285714</v>
      </c>
      <c r="BV264" s="12">
        <v>0.95</v>
      </c>
      <c r="BW264" s="12">
        <v>2.75</v>
      </c>
      <c r="BX264" s="8">
        <f t="shared" si="304"/>
        <v>3.6125</v>
      </c>
      <c r="BY264" s="9">
        <v>1.075</v>
      </c>
      <c r="BZ264" s="21">
        <v>1.2</v>
      </c>
      <c r="CA264" s="19">
        <f t="shared" si="305"/>
        <v>95594.3900427053</v>
      </c>
    </row>
    <row r="265" s="1" customFormat="1" customHeight="1" spans="5:79">
      <c r="E265" s="14" t="s">
        <v>54</v>
      </c>
      <c r="F265" s="14" t="s">
        <v>55</v>
      </c>
      <c r="G265" s="14" t="s">
        <v>56</v>
      </c>
      <c r="H265" s="14" t="s">
        <v>57</v>
      </c>
      <c r="I265" s="14" t="s">
        <v>5</v>
      </c>
      <c r="J265" s="8" t="s">
        <v>58</v>
      </c>
      <c r="K265" s="8" t="s">
        <v>23</v>
      </c>
      <c r="L265" s="8" t="s">
        <v>22</v>
      </c>
      <c r="M265" s="43" t="s">
        <v>24</v>
      </c>
      <c r="N265" s="9" t="s">
        <v>59</v>
      </c>
      <c r="O265" s="9" t="s">
        <v>60</v>
      </c>
      <c r="P265" s="42"/>
      <c r="Y265" s="12" t="s">
        <v>61</v>
      </c>
      <c r="Z265" s="12" t="s">
        <v>16</v>
      </c>
      <c r="AA265" s="13" t="s">
        <v>17</v>
      </c>
      <c r="AB265" s="14" t="s">
        <v>5</v>
      </c>
      <c r="AC265" s="12" t="s">
        <v>18</v>
      </c>
      <c r="AD265" s="12" t="s">
        <v>19</v>
      </c>
      <c r="AE265" s="12" t="s">
        <v>20</v>
      </c>
      <c r="AF265" s="7" t="s">
        <v>21</v>
      </c>
      <c r="AG265" s="12" t="s">
        <v>22</v>
      </c>
      <c r="AH265" s="12" t="s">
        <v>23</v>
      </c>
      <c r="AI265" s="8" t="s">
        <v>24</v>
      </c>
      <c r="AJ265" s="9" t="s">
        <v>25</v>
      </c>
      <c r="AK265" s="15"/>
      <c r="AS265" s="24" t="s">
        <v>73</v>
      </c>
      <c r="AT265" s="25"/>
      <c r="AU265" s="25"/>
      <c r="AV265" s="25"/>
      <c r="AW265" s="25"/>
      <c r="AX265" s="25"/>
      <c r="AY265" s="25"/>
      <c r="AZ265" s="26">
        <f>SUM(BF256:BF264)</f>
        <v>715924.530430108</v>
      </c>
      <c r="BA265" s="26"/>
      <c r="BB265" s="26"/>
      <c r="BC265" s="26"/>
      <c r="BD265" s="26"/>
      <c r="BE265" s="26"/>
      <c r="BF265" s="26"/>
      <c r="BN265" s="24"/>
      <c r="BO265" s="25"/>
      <c r="BP265" s="25"/>
      <c r="BQ265" s="25"/>
      <c r="BR265" s="25"/>
      <c r="BS265" s="25"/>
      <c r="BT265" s="25"/>
      <c r="BU265" s="26">
        <f>SUM(CA256:CA264)</f>
        <v>1031604.36895453</v>
      </c>
      <c r="BV265" s="26"/>
      <c r="BW265" s="26"/>
      <c r="BX265" s="26"/>
      <c r="BY265" s="26"/>
      <c r="BZ265" s="26"/>
      <c r="CA265" s="26"/>
    </row>
    <row r="266" s="1" customFormat="1" customHeight="1" spans="5:79">
      <c r="E266" s="12">
        <v>2704</v>
      </c>
      <c r="F266" s="13">
        <v>1.05</v>
      </c>
      <c r="G266" s="12">
        <v>1</v>
      </c>
      <c r="H266" s="12">
        <v>0</v>
      </c>
      <c r="I266" s="14">
        <f t="shared" ref="I266:I280" si="306">E266*F266*G266+H266</f>
        <v>2839.2</v>
      </c>
      <c r="J266" s="12">
        <v>1</v>
      </c>
      <c r="K266" s="12">
        <v>2.38</v>
      </c>
      <c r="L266" s="12">
        <v>1</v>
      </c>
      <c r="M266" s="43">
        <f t="shared" ref="M266:M280" si="307">K266*L266+1</f>
        <v>3.38</v>
      </c>
      <c r="N266" s="12">
        <v>1.275</v>
      </c>
      <c r="O266" s="9">
        <v>0.5</v>
      </c>
      <c r="P266" s="44">
        <f t="shared" ref="P266:P280" si="308">I266*J266*M266*N266*O266</f>
        <v>6117.7662</v>
      </c>
      <c r="Y266" s="12">
        <v>34993</v>
      </c>
      <c r="Z266" s="12">
        <v>0.0847</v>
      </c>
      <c r="AA266" s="13">
        <v>1.35</v>
      </c>
      <c r="AB266" s="14">
        <f t="shared" ref="AB266:AB268" si="309">Y266*Z266*AA266</f>
        <v>4001.274585</v>
      </c>
      <c r="AC266" s="12">
        <v>3</v>
      </c>
      <c r="AD266" s="12">
        <v>450</v>
      </c>
      <c r="AE266" s="12">
        <v>1.83</v>
      </c>
      <c r="AF266" s="18">
        <f t="shared" ref="AF266:AF268" si="310">1+6*AD266/(AD266+2000)+AE266</f>
        <v>3.93204081632653</v>
      </c>
      <c r="AG266" s="12">
        <v>0.98</v>
      </c>
      <c r="AH266" s="12">
        <v>2.58</v>
      </c>
      <c r="AI266" s="8">
        <f t="shared" ref="AI266:AI268" si="311">1+AG266*AH266</f>
        <v>3.5284</v>
      </c>
      <c r="AJ266" s="9">
        <v>1.275</v>
      </c>
      <c r="AK266" s="19">
        <f t="shared" ref="AK266:AK268" si="312">AB266*AC266*AJ266*AI266*AF266</f>
        <v>212336.974917731</v>
      </c>
      <c r="AS266" s="25"/>
      <c r="AT266" s="25"/>
      <c r="AU266" s="25"/>
      <c r="AV266" s="25"/>
      <c r="AW266" s="25"/>
      <c r="AX266" s="25"/>
      <c r="AY266" s="25"/>
      <c r="AZ266" s="26"/>
      <c r="BA266" s="26"/>
      <c r="BB266" s="26"/>
      <c r="BC266" s="26"/>
      <c r="BD266" s="26"/>
      <c r="BE266" s="26"/>
      <c r="BF266" s="26"/>
      <c r="BN266" s="25"/>
      <c r="BO266" s="25"/>
      <c r="BP266" s="25"/>
      <c r="BQ266" s="25"/>
      <c r="BR266" s="25"/>
      <c r="BS266" s="25"/>
      <c r="BT266" s="25"/>
      <c r="BU266" s="26"/>
      <c r="BV266" s="26"/>
      <c r="BW266" s="26"/>
      <c r="BX266" s="26"/>
      <c r="BY266" s="26"/>
      <c r="BZ266" s="26"/>
      <c r="CA266" s="26"/>
    </row>
    <row r="267" s="1" customFormat="1" customHeight="1" spans="5:79">
      <c r="E267" s="12">
        <v>2704</v>
      </c>
      <c r="F267" s="13">
        <v>1.06</v>
      </c>
      <c r="G267" s="12">
        <v>1</v>
      </c>
      <c r="H267" s="12">
        <v>0</v>
      </c>
      <c r="I267" s="14">
        <f t="shared" si="306"/>
        <v>2866.24</v>
      </c>
      <c r="J267" s="12">
        <v>1</v>
      </c>
      <c r="K267" s="12">
        <v>2.38</v>
      </c>
      <c r="L267" s="12">
        <v>1</v>
      </c>
      <c r="M267" s="43">
        <f t="shared" si="307"/>
        <v>3.38</v>
      </c>
      <c r="N267" s="12">
        <v>1.275</v>
      </c>
      <c r="O267" s="9">
        <v>0.5</v>
      </c>
      <c r="P267" s="44">
        <f t="shared" si="308"/>
        <v>6176.03064</v>
      </c>
      <c r="Y267" s="12">
        <v>34993</v>
      </c>
      <c r="Z267" s="12">
        <v>0.0847</v>
      </c>
      <c r="AA267" s="13">
        <v>1.35</v>
      </c>
      <c r="AB267" s="14">
        <f t="shared" si="309"/>
        <v>4001.274585</v>
      </c>
      <c r="AC267" s="12">
        <v>3</v>
      </c>
      <c r="AD267" s="12">
        <v>450</v>
      </c>
      <c r="AE267" s="12">
        <v>1.83</v>
      </c>
      <c r="AF267" s="18">
        <f t="shared" si="310"/>
        <v>3.93204081632653</v>
      </c>
      <c r="AG267" s="12">
        <v>0.98</v>
      </c>
      <c r="AH267" s="12">
        <v>2.58</v>
      </c>
      <c r="AI267" s="8">
        <f t="shared" si="311"/>
        <v>3.5284</v>
      </c>
      <c r="AJ267" s="9">
        <v>1.275</v>
      </c>
      <c r="AK267" s="19">
        <f t="shared" si="312"/>
        <v>212336.974917731</v>
      </c>
      <c r="AS267" s="3" t="s">
        <v>52</v>
      </c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N267" s="3" t="s">
        <v>52</v>
      </c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</row>
    <row r="268" s="1" customFormat="1" customHeight="1" spans="5:79">
      <c r="E268" s="12">
        <v>2704</v>
      </c>
      <c r="F268" s="13">
        <v>1.31</v>
      </c>
      <c r="G268" s="12">
        <v>1</v>
      </c>
      <c r="H268" s="12">
        <v>0</v>
      </c>
      <c r="I268" s="14">
        <f t="shared" si="306"/>
        <v>3542.24</v>
      </c>
      <c r="J268" s="12">
        <v>1</v>
      </c>
      <c r="K268" s="12">
        <v>2.38</v>
      </c>
      <c r="L268" s="12">
        <v>1</v>
      </c>
      <c r="M268" s="43">
        <f t="shared" si="307"/>
        <v>3.38</v>
      </c>
      <c r="N268" s="12">
        <v>1.275</v>
      </c>
      <c r="O268" s="9">
        <v>0.5</v>
      </c>
      <c r="P268" s="44">
        <f t="shared" si="308"/>
        <v>7632.64164</v>
      </c>
      <c r="Y268" s="12">
        <v>34993</v>
      </c>
      <c r="Z268" s="12">
        <v>0.0847</v>
      </c>
      <c r="AA268" s="13">
        <v>1.35</v>
      </c>
      <c r="AB268" s="14">
        <f t="shared" si="309"/>
        <v>4001.274585</v>
      </c>
      <c r="AC268" s="12">
        <v>3</v>
      </c>
      <c r="AD268" s="12">
        <v>200</v>
      </c>
      <c r="AE268" s="12">
        <v>1.83</v>
      </c>
      <c r="AF268" s="18">
        <f t="shared" si="310"/>
        <v>3.37545454545455</v>
      </c>
      <c r="AG268" s="12">
        <v>0.98</v>
      </c>
      <c r="AH268" s="12">
        <v>2.58</v>
      </c>
      <c r="AI268" s="8">
        <f t="shared" si="311"/>
        <v>3.5284</v>
      </c>
      <c r="AJ268" s="9">
        <v>1.075</v>
      </c>
      <c r="AK268" s="19">
        <f t="shared" si="312"/>
        <v>153687.360555917</v>
      </c>
      <c r="AS268" s="4" t="s">
        <v>5</v>
      </c>
      <c r="AT268" s="5"/>
      <c r="AU268" s="5"/>
      <c r="AV268" s="6"/>
      <c r="AW268" s="7" t="s">
        <v>6</v>
      </c>
      <c r="AX268" s="7"/>
      <c r="AY268" s="7"/>
      <c r="AZ268" s="7"/>
      <c r="BA268" s="8" t="s">
        <v>7</v>
      </c>
      <c r="BB268" s="8"/>
      <c r="BC268" s="8"/>
      <c r="BD268" s="9" t="s">
        <v>8</v>
      </c>
      <c r="BE268" s="11" t="s">
        <v>10</v>
      </c>
      <c r="BF268" s="10" t="s">
        <v>9</v>
      </c>
      <c r="BN268" s="4" t="s">
        <v>5</v>
      </c>
      <c r="BO268" s="5"/>
      <c r="BP268" s="5"/>
      <c r="BQ268" s="6"/>
      <c r="BR268" s="7" t="s">
        <v>6</v>
      </c>
      <c r="BS268" s="7"/>
      <c r="BT268" s="7"/>
      <c r="BU268" s="7"/>
      <c r="BV268" s="8" t="s">
        <v>7</v>
      </c>
      <c r="BW268" s="8"/>
      <c r="BX268" s="8"/>
      <c r="BY268" s="9" t="s">
        <v>8</v>
      </c>
      <c r="BZ268" s="11" t="s">
        <v>10</v>
      </c>
      <c r="CA268" s="10" t="s">
        <v>9</v>
      </c>
    </row>
    <row r="269" s="1" customFormat="1" customHeight="1" spans="5:79">
      <c r="E269" s="12">
        <v>2704</v>
      </c>
      <c r="F269" s="13">
        <v>0.75</v>
      </c>
      <c r="G269" s="12">
        <v>1</v>
      </c>
      <c r="H269" s="12">
        <v>0</v>
      </c>
      <c r="I269" s="14">
        <f t="shared" si="306"/>
        <v>2028</v>
      </c>
      <c r="J269" s="12">
        <v>1</v>
      </c>
      <c r="K269" s="12">
        <v>2.38</v>
      </c>
      <c r="L269" s="12">
        <v>1</v>
      </c>
      <c r="M269" s="43">
        <f t="shared" si="307"/>
        <v>3.38</v>
      </c>
      <c r="N269" s="12">
        <v>1.275</v>
      </c>
      <c r="O269" s="9">
        <v>0.5</v>
      </c>
      <c r="P269" s="44">
        <f t="shared" si="308"/>
        <v>4369.833</v>
      </c>
      <c r="Y269" s="24" t="s">
        <v>73</v>
      </c>
      <c r="Z269" s="25"/>
      <c r="AA269" s="25"/>
      <c r="AB269" s="25"/>
      <c r="AC269" s="25"/>
      <c r="AD269" s="25"/>
      <c r="AE269" s="25"/>
      <c r="AF269" s="26">
        <f>SUM(AK266:AK268)</f>
        <v>578361.310391379</v>
      </c>
      <c r="AG269" s="26"/>
      <c r="AH269" s="26"/>
      <c r="AI269" s="26"/>
      <c r="AJ269" s="26"/>
      <c r="AK269" s="26"/>
      <c r="AS269" s="12" t="s">
        <v>61</v>
      </c>
      <c r="AT269" s="12" t="s">
        <v>16</v>
      </c>
      <c r="AU269" s="13" t="s">
        <v>17</v>
      </c>
      <c r="AV269" s="14" t="s">
        <v>5</v>
      </c>
      <c r="AW269" s="12" t="s">
        <v>18</v>
      </c>
      <c r="AX269" s="12" t="s">
        <v>19</v>
      </c>
      <c r="AY269" s="12" t="s">
        <v>20</v>
      </c>
      <c r="AZ269" s="7" t="s">
        <v>21</v>
      </c>
      <c r="BA269" s="12" t="s">
        <v>22</v>
      </c>
      <c r="BB269" s="12" t="s">
        <v>23</v>
      </c>
      <c r="BC269" s="8" t="s">
        <v>24</v>
      </c>
      <c r="BD269" s="9" t="s">
        <v>25</v>
      </c>
      <c r="BE269" s="16"/>
      <c r="BF269" s="15"/>
      <c r="BN269" s="12" t="s">
        <v>61</v>
      </c>
      <c r="BO269" s="12" t="s">
        <v>16</v>
      </c>
      <c r="BP269" s="13" t="s">
        <v>17</v>
      </c>
      <c r="BQ269" s="14" t="s">
        <v>5</v>
      </c>
      <c r="BR269" s="12" t="s">
        <v>18</v>
      </c>
      <c r="BS269" s="12" t="s">
        <v>19</v>
      </c>
      <c r="BT269" s="12" t="s">
        <v>20</v>
      </c>
      <c r="BU269" s="7" t="s">
        <v>21</v>
      </c>
      <c r="BV269" s="12" t="s">
        <v>22</v>
      </c>
      <c r="BW269" s="12" t="s">
        <v>23</v>
      </c>
      <c r="BX269" s="8" t="s">
        <v>24</v>
      </c>
      <c r="BY269" s="9" t="s">
        <v>25</v>
      </c>
      <c r="BZ269" s="16"/>
      <c r="CA269" s="15"/>
    </row>
    <row r="270" s="1" customFormat="1" customHeight="1" spans="5:79">
      <c r="E270" s="12">
        <v>2704</v>
      </c>
      <c r="F270" s="13">
        <v>0.75</v>
      </c>
      <c r="G270" s="12">
        <v>1</v>
      </c>
      <c r="H270" s="12">
        <v>0</v>
      </c>
      <c r="I270" s="14">
        <f t="shared" si="306"/>
        <v>2028</v>
      </c>
      <c r="J270" s="12">
        <v>1</v>
      </c>
      <c r="K270" s="12">
        <v>2.38</v>
      </c>
      <c r="L270" s="12">
        <v>1</v>
      </c>
      <c r="M270" s="43">
        <f t="shared" si="307"/>
        <v>3.38</v>
      </c>
      <c r="N270" s="12">
        <v>1.275</v>
      </c>
      <c r="O270" s="9">
        <v>0.5</v>
      </c>
      <c r="P270" s="44">
        <f t="shared" si="308"/>
        <v>4369.833</v>
      </c>
      <c r="Y270" s="25"/>
      <c r="Z270" s="25"/>
      <c r="AA270" s="25"/>
      <c r="AB270" s="25"/>
      <c r="AC270" s="25"/>
      <c r="AD270" s="25"/>
      <c r="AE270" s="25"/>
      <c r="AF270" s="26"/>
      <c r="AG270" s="26"/>
      <c r="AH270" s="26"/>
      <c r="AI270" s="26"/>
      <c r="AJ270" s="26"/>
      <c r="AK270" s="26"/>
      <c r="AS270" s="12">
        <v>40871</v>
      </c>
      <c r="AT270" s="12">
        <v>0.0847</v>
      </c>
      <c r="AU270" s="13">
        <v>1.35</v>
      </c>
      <c r="AV270" s="14">
        <f t="shared" ref="AV270:AV274" si="313">AS270*AT270*AU270</f>
        <v>4673.394495</v>
      </c>
      <c r="AW270" s="12">
        <v>3</v>
      </c>
      <c r="AX270" s="12">
        <v>450</v>
      </c>
      <c r="AY270" s="12">
        <v>1.83</v>
      </c>
      <c r="AZ270" s="18">
        <f t="shared" ref="AZ270:AZ274" si="314">1+6*AX270/(AX270+2000)+AY270</f>
        <v>3.93204081632653</v>
      </c>
      <c r="BA270" s="12">
        <v>0.98</v>
      </c>
      <c r="BB270" s="12">
        <v>2.58</v>
      </c>
      <c r="BC270" s="8">
        <f t="shared" ref="BC270:BC274" si="315">1+BA270*BB270</f>
        <v>3.5284</v>
      </c>
      <c r="BD270" s="9">
        <v>1.275</v>
      </c>
      <c r="BE270" s="20">
        <v>1.085</v>
      </c>
      <c r="BF270" s="19">
        <f t="shared" ref="BF270:BF274" si="316">AV270*AW270*BD270*BC270*AZ270*BE270</f>
        <v>269084.976553051</v>
      </c>
      <c r="BN270" s="12">
        <v>40871</v>
      </c>
      <c r="BO270" s="12">
        <v>0.225</v>
      </c>
      <c r="BP270" s="13">
        <v>1.35</v>
      </c>
      <c r="BQ270" s="14">
        <f t="shared" ref="BQ270:BQ274" si="317">BN270*BO270*BP270</f>
        <v>12414.56625</v>
      </c>
      <c r="BR270" s="12">
        <v>3</v>
      </c>
      <c r="BS270" s="12">
        <v>450</v>
      </c>
      <c r="BT270" s="12">
        <v>1.92</v>
      </c>
      <c r="BU270" s="18">
        <f t="shared" ref="BU270:BU274" si="318">1+6*BS270/(BS270+2000)+BT270</f>
        <v>4.02204081632653</v>
      </c>
      <c r="BV270" s="12">
        <v>0.98</v>
      </c>
      <c r="BW270" s="12">
        <v>3.38</v>
      </c>
      <c r="BX270" s="8">
        <f t="shared" ref="BX270:BX274" si="319">1+BV270*BW270</f>
        <v>4.3124</v>
      </c>
      <c r="BY270" s="9">
        <v>1.275</v>
      </c>
      <c r="BZ270" s="21">
        <v>1.2</v>
      </c>
      <c r="CA270" s="19">
        <f t="shared" ref="CA270:CA274" si="320">BQ270*BR270*BY270*BX270*BU270*BZ270</f>
        <v>988347.679422908</v>
      </c>
    </row>
    <row r="271" s="1" customFormat="1" customHeight="1" spans="5:79">
      <c r="E271" s="12">
        <v>2704</v>
      </c>
      <c r="F271" s="13">
        <v>1.8</v>
      </c>
      <c r="G271" s="12">
        <v>1</v>
      </c>
      <c r="H271" s="12">
        <v>0</v>
      </c>
      <c r="I271" s="14">
        <f t="shared" si="306"/>
        <v>4867.2</v>
      </c>
      <c r="J271" s="12">
        <v>1</v>
      </c>
      <c r="K271" s="12">
        <v>2.38</v>
      </c>
      <c r="L271" s="12">
        <v>1</v>
      </c>
      <c r="M271" s="43">
        <f t="shared" si="307"/>
        <v>3.38</v>
      </c>
      <c r="N271" s="12">
        <v>1.275</v>
      </c>
      <c r="O271" s="9">
        <v>0.5</v>
      </c>
      <c r="P271" s="44">
        <f t="shared" si="308"/>
        <v>10487.5992</v>
      </c>
      <c r="Y271" s="38" t="s">
        <v>27</v>
      </c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S271" s="12">
        <v>40871</v>
      </c>
      <c r="AT271" s="12">
        <v>0.0847</v>
      </c>
      <c r="AU271" s="13">
        <v>1.35</v>
      </c>
      <c r="AV271" s="14">
        <f t="shared" si="313"/>
        <v>4673.394495</v>
      </c>
      <c r="AW271" s="12">
        <v>3</v>
      </c>
      <c r="AX271" s="12">
        <v>450</v>
      </c>
      <c r="AY271" s="12">
        <v>1.83</v>
      </c>
      <c r="AZ271" s="18">
        <f t="shared" si="314"/>
        <v>3.93204081632653</v>
      </c>
      <c r="BA271" s="12">
        <v>0.98</v>
      </c>
      <c r="BB271" s="12">
        <v>2.58</v>
      </c>
      <c r="BC271" s="8">
        <f t="shared" si="315"/>
        <v>3.5284</v>
      </c>
      <c r="BD271" s="9">
        <v>1.275</v>
      </c>
      <c r="BE271" s="20">
        <v>1.085</v>
      </c>
      <c r="BF271" s="19">
        <f t="shared" si="316"/>
        <v>269084.976553051</v>
      </c>
      <c r="BN271" s="12">
        <v>40871</v>
      </c>
      <c r="BO271" s="12">
        <v>0.1</v>
      </c>
      <c r="BP271" s="13">
        <v>1.35</v>
      </c>
      <c r="BQ271" s="14">
        <f t="shared" si="317"/>
        <v>5517.585</v>
      </c>
      <c r="BR271" s="12">
        <v>3</v>
      </c>
      <c r="BS271" s="12">
        <v>450</v>
      </c>
      <c r="BT271" s="12">
        <v>1.92</v>
      </c>
      <c r="BU271" s="18">
        <f t="shared" si="318"/>
        <v>4.02204081632653</v>
      </c>
      <c r="BV271" s="12">
        <v>0.98</v>
      </c>
      <c r="BW271" s="12">
        <v>3.38</v>
      </c>
      <c r="BX271" s="8">
        <f t="shared" si="319"/>
        <v>4.3124</v>
      </c>
      <c r="BY271" s="9">
        <v>1.275</v>
      </c>
      <c r="BZ271" s="21">
        <v>1.2</v>
      </c>
      <c r="CA271" s="19">
        <f t="shared" si="320"/>
        <v>439265.63529907</v>
      </c>
    </row>
    <row r="272" s="1" customFormat="1" customHeight="1" spans="5:79">
      <c r="E272" s="12">
        <v>2704</v>
      </c>
      <c r="F272" s="13">
        <v>1.05</v>
      </c>
      <c r="G272" s="12">
        <v>1</v>
      </c>
      <c r="H272" s="12">
        <v>0</v>
      </c>
      <c r="I272" s="14">
        <f t="shared" si="306"/>
        <v>2839.2</v>
      </c>
      <c r="J272" s="12">
        <v>1</v>
      </c>
      <c r="K272" s="12">
        <v>2.38</v>
      </c>
      <c r="L272" s="12">
        <v>1</v>
      </c>
      <c r="M272" s="43">
        <f t="shared" si="307"/>
        <v>3.38</v>
      </c>
      <c r="N272" s="12">
        <v>1.275</v>
      </c>
      <c r="O272" s="9">
        <v>0.5</v>
      </c>
      <c r="P272" s="44">
        <f t="shared" si="308"/>
        <v>6117.7662</v>
      </c>
      <c r="Y272" s="14" t="s">
        <v>5</v>
      </c>
      <c r="Z272" s="14"/>
      <c r="AA272" s="14"/>
      <c r="AB272" s="14"/>
      <c r="AC272" s="14"/>
      <c r="AD272" s="8" t="s">
        <v>53</v>
      </c>
      <c r="AE272" s="8"/>
      <c r="AF272" s="8"/>
      <c r="AG272" s="8"/>
      <c r="AH272" s="9" t="s">
        <v>37</v>
      </c>
      <c r="AI272" s="9"/>
      <c r="AJ272" s="42" t="s">
        <v>9</v>
      </c>
      <c r="AS272" s="12">
        <v>40871</v>
      </c>
      <c r="AT272" s="12">
        <v>0.0847</v>
      </c>
      <c r="AU272" s="13">
        <v>1.35</v>
      </c>
      <c r="AV272" s="14">
        <f t="shared" si="313"/>
        <v>4673.394495</v>
      </c>
      <c r="AW272" s="12">
        <v>3</v>
      </c>
      <c r="AX272" s="12">
        <v>200</v>
      </c>
      <c r="AY272" s="12">
        <v>1.83</v>
      </c>
      <c r="AZ272" s="18">
        <f t="shared" si="314"/>
        <v>3.37545454545455</v>
      </c>
      <c r="BA272" s="12">
        <v>0.98</v>
      </c>
      <c r="BB272" s="12">
        <v>2.58</v>
      </c>
      <c r="BC272" s="8">
        <f t="shared" si="315"/>
        <v>3.5284</v>
      </c>
      <c r="BD272" s="9">
        <v>1.075</v>
      </c>
      <c r="BE272" s="20">
        <v>1.085</v>
      </c>
      <c r="BF272" s="19">
        <f t="shared" si="316"/>
        <v>194760.99171005</v>
      </c>
      <c r="BN272" s="12">
        <v>40871</v>
      </c>
      <c r="BO272" s="12">
        <v>0.1</v>
      </c>
      <c r="BP272" s="13">
        <v>1.35</v>
      </c>
      <c r="BQ272" s="14">
        <f t="shared" si="317"/>
        <v>5517.585</v>
      </c>
      <c r="BR272" s="12">
        <v>3</v>
      </c>
      <c r="BS272" s="12">
        <v>200</v>
      </c>
      <c r="BT272" s="12">
        <v>1.92</v>
      </c>
      <c r="BU272" s="18">
        <f t="shared" si="318"/>
        <v>3.46545454545455</v>
      </c>
      <c r="BV272" s="12">
        <v>0.98</v>
      </c>
      <c r="BW272" s="12">
        <v>3.38</v>
      </c>
      <c r="BX272" s="8">
        <f t="shared" si="319"/>
        <v>4.3124</v>
      </c>
      <c r="BY272" s="9">
        <v>1.075</v>
      </c>
      <c r="BZ272" s="21">
        <v>1.2</v>
      </c>
      <c r="CA272" s="19">
        <f t="shared" si="320"/>
        <v>319109.138512156</v>
      </c>
    </row>
    <row r="273" s="1" customFormat="1" customHeight="1" spans="5:79">
      <c r="E273" s="12">
        <v>2704</v>
      </c>
      <c r="F273" s="13">
        <v>1.06</v>
      </c>
      <c r="G273" s="12">
        <v>1</v>
      </c>
      <c r="H273" s="12">
        <v>0</v>
      </c>
      <c r="I273" s="14">
        <f t="shared" si="306"/>
        <v>2866.24</v>
      </c>
      <c r="J273" s="12">
        <v>1</v>
      </c>
      <c r="K273" s="12">
        <v>2.38</v>
      </c>
      <c r="L273" s="12">
        <v>1</v>
      </c>
      <c r="M273" s="43">
        <f t="shared" si="307"/>
        <v>3.38</v>
      </c>
      <c r="N273" s="12">
        <v>1.275</v>
      </c>
      <c r="O273" s="9">
        <v>0.5</v>
      </c>
      <c r="P273" s="44">
        <f t="shared" si="308"/>
        <v>6176.03064</v>
      </c>
      <c r="Y273" s="14" t="s">
        <v>54</v>
      </c>
      <c r="Z273" s="14" t="s">
        <v>55</v>
      </c>
      <c r="AA273" s="14" t="s">
        <v>56</v>
      </c>
      <c r="AB273" s="14" t="s">
        <v>57</v>
      </c>
      <c r="AC273" s="14" t="s">
        <v>5</v>
      </c>
      <c r="AD273" s="8" t="s">
        <v>58</v>
      </c>
      <c r="AE273" s="8" t="s">
        <v>23</v>
      </c>
      <c r="AF273" s="8" t="s">
        <v>22</v>
      </c>
      <c r="AG273" s="43" t="s">
        <v>24</v>
      </c>
      <c r="AH273" s="9" t="s">
        <v>59</v>
      </c>
      <c r="AI273" s="9" t="s">
        <v>60</v>
      </c>
      <c r="AJ273" s="42"/>
      <c r="AS273" s="12">
        <v>40871</v>
      </c>
      <c r="AT273" s="12">
        <v>0.0847</v>
      </c>
      <c r="AU273" s="13">
        <v>1.35</v>
      </c>
      <c r="AV273" s="14">
        <f t="shared" si="313"/>
        <v>4673.394495</v>
      </c>
      <c r="AW273" s="12">
        <v>3</v>
      </c>
      <c r="AX273" s="12">
        <v>450</v>
      </c>
      <c r="AY273" s="12">
        <v>1.83</v>
      </c>
      <c r="AZ273" s="18">
        <f t="shared" si="314"/>
        <v>3.93204081632653</v>
      </c>
      <c r="BA273" s="12">
        <v>0.98</v>
      </c>
      <c r="BB273" s="12">
        <v>2.58</v>
      </c>
      <c r="BC273" s="8">
        <f t="shared" si="315"/>
        <v>3.5284</v>
      </c>
      <c r="BD273" s="9">
        <v>1.275</v>
      </c>
      <c r="BE273" s="20">
        <v>1.085</v>
      </c>
      <c r="BF273" s="19">
        <f t="shared" si="316"/>
        <v>269084.976553051</v>
      </c>
      <c r="BN273" s="12">
        <v>40871</v>
      </c>
      <c r="BO273" s="12">
        <v>0.1</v>
      </c>
      <c r="BP273" s="13">
        <v>1.35</v>
      </c>
      <c r="BQ273" s="14">
        <f t="shared" si="317"/>
        <v>5517.585</v>
      </c>
      <c r="BR273" s="12">
        <v>3</v>
      </c>
      <c r="BS273" s="12">
        <v>450</v>
      </c>
      <c r="BT273" s="12">
        <v>1.92</v>
      </c>
      <c r="BU273" s="18">
        <f t="shared" si="318"/>
        <v>4.02204081632653</v>
      </c>
      <c r="BV273" s="12">
        <v>0.98</v>
      </c>
      <c r="BW273" s="12">
        <v>3.38</v>
      </c>
      <c r="BX273" s="8">
        <f t="shared" si="319"/>
        <v>4.3124</v>
      </c>
      <c r="BY273" s="9">
        <v>1.275</v>
      </c>
      <c r="BZ273" s="21">
        <v>1.2</v>
      </c>
      <c r="CA273" s="19">
        <f t="shared" si="320"/>
        <v>439265.63529907</v>
      </c>
    </row>
    <row r="274" s="1" customFormat="1" customHeight="1" spans="5:79">
      <c r="E274" s="12">
        <v>2704</v>
      </c>
      <c r="F274" s="13">
        <v>1.31</v>
      </c>
      <c r="G274" s="12">
        <v>1</v>
      </c>
      <c r="H274" s="12">
        <v>0</v>
      </c>
      <c r="I274" s="14">
        <f t="shared" si="306"/>
        <v>3542.24</v>
      </c>
      <c r="J274" s="12">
        <v>1</v>
      </c>
      <c r="K274" s="12">
        <v>2.38</v>
      </c>
      <c r="L274" s="12">
        <v>1</v>
      </c>
      <c r="M274" s="43">
        <f t="shared" si="307"/>
        <v>3.38</v>
      </c>
      <c r="N274" s="12">
        <v>1.275</v>
      </c>
      <c r="O274" s="9">
        <v>0.5</v>
      </c>
      <c r="P274" s="44">
        <f t="shared" si="308"/>
        <v>7632.64164</v>
      </c>
      <c r="Y274" s="12">
        <v>2704</v>
      </c>
      <c r="Z274" s="13">
        <v>1.05</v>
      </c>
      <c r="AA274" s="12">
        <v>1</v>
      </c>
      <c r="AB274" s="12">
        <v>0</v>
      </c>
      <c r="AC274" s="14">
        <f t="shared" ref="AC274:AC288" si="321">Y274*Z274*AA274+AB274</f>
        <v>2839.2</v>
      </c>
      <c r="AD274" s="12">
        <v>1</v>
      </c>
      <c r="AE274" s="12">
        <v>2.38</v>
      </c>
      <c r="AF274" s="12">
        <v>1</v>
      </c>
      <c r="AG274" s="43">
        <f t="shared" ref="AG274:AG288" si="322">AE274*AF274+1</f>
        <v>3.38</v>
      </c>
      <c r="AH274" s="12">
        <v>1.275</v>
      </c>
      <c r="AI274" s="9">
        <v>0.5</v>
      </c>
      <c r="AJ274" s="44">
        <f t="shared" ref="AJ274:AJ288" si="323">AC274*AD274*AG274*AH274*AI274</f>
        <v>6117.7662</v>
      </c>
      <c r="AS274" s="12">
        <v>40871</v>
      </c>
      <c r="AT274" s="12">
        <v>0.0847</v>
      </c>
      <c r="AU274" s="13">
        <v>1.35</v>
      </c>
      <c r="AV274" s="14">
        <f t="shared" si="313"/>
        <v>4673.394495</v>
      </c>
      <c r="AW274" s="12">
        <v>3</v>
      </c>
      <c r="AX274" s="12">
        <v>200</v>
      </c>
      <c r="AY274" s="12">
        <v>1.83</v>
      </c>
      <c r="AZ274" s="18">
        <f t="shared" si="314"/>
        <v>3.37545454545455</v>
      </c>
      <c r="BA274" s="12">
        <v>0.98</v>
      </c>
      <c r="BB274" s="12">
        <v>2.58</v>
      </c>
      <c r="BC274" s="8">
        <f t="shared" si="315"/>
        <v>3.5284</v>
      </c>
      <c r="BD274" s="9">
        <v>1.075</v>
      </c>
      <c r="BE274" s="20">
        <v>1.085</v>
      </c>
      <c r="BF274" s="19">
        <f t="shared" si="316"/>
        <v>194760.99171005</v>
      </c>
      <c r="BN274" s="12">
        <v>40871</v>
      </c>
      <c r="BO274" s="12">
        <v>0.1</v>
      </c>
      <c r="BP274" s="13">
        <v>1.35</v>
      </c>
      <c r="BQ274" s="14">
        <f t="shared" si="317"/>
        <v>5517.585</v>
      </c>
      <c r="BR274" s="12">
        <v>3</v>
      </c>
      <c r="BS274" s="12">
        <v>200</v>
      </c>
      <c r="BT274" s="12">
        <v>1.92</v>
      </c>
      <c r="BU274" s="18">
        <f t="shared" si="318"/>
        <v>3.46545454545455</v>
      </c>
      <c r="BV274" s="12">
        <v>0.98</v>
      </c>
      <c r="BW274" s="12">
        <v>3.38</v>
      </c>
      <c r="BX274" s="8">
        <f t="shared" si="319"/>
        <v>4.3124</v>
      </c>
      <c r="BY274" s="9">
        <v>1.075</v>
      </c>
      <c r="BZ274" s="21">
        <v>1.2</v>
      </c>
      <c r="CA274" s="19">
        <f t="shared" si="320"/>
        <v>319109.138512156</v>
      </c>
    </row>
    <row r="275" s="1" customFormat="1" customHeight="1" spans="5:79">
      <c r="E275" s="12">
        <v>2704</v>
      </c>
      <c r="F275" s="13">
        <v>0.75</v>
      </c>
      <c r="G275" s="12">
        <v>1</v>
      </c>
      <c r="H275" s="12">
        <v>0</v>
      </c>
      <c r="I275" s="14">
        <f t="shared" si="306"/>
        <v>2028</v>
      </c>
      <c r="J275" s="12">
        <v>1</v>
      </c>
      <c r="K275" s="12">
        <v>2.38</v>
      </c>
      <c r="L275" s="12">
        <v>1</v>
      </c>
      <c r="M275" s="43">
        <f t="shared" si="307"/>
        <v>3.38</v>
      </c>
      <c r="N275" s="12">
        <v>1.275</v>
      </c>
      <c r="O275" s="9">
        <v>0.5</v>
      </c>
      <c r="P275" s="44">
        <f t="shared" si="308"/>
        <v>4369.833</v>
      </c>
      <c r="Y275" s="12">
        <v>2704</v>
      </c>
      <c r="Z275" s="13">
        <v>1.06</v>
      </c>
      <c r="AA275" s="12">
        <v>1</v>
      </c>
      <c r="AB275" s="12">
        <v>0</v>
      </c>
      <c r="AC275" s="14">
        <f t="shared" si="321"/>
        <v>2866.24</v>
      </c>
      <c r="AD275" s="12">
        <v>1</v>
      </c>
      <c r="AE275" s="12">
        <v>2.38</v>
      </c>
      <c r="AF275" s="12">
        <v>1</v>
      </c>
      <c r="AG275" s="43">
        <f t="shared" si="322"/>
        <v>3.38</v>
      </c>
      <c r="AH275" s="12">
        <v>1.275</v>
      </c>
      <c r="AI275" s="9">
        <v>0.5</v>
      </c>
      <c r="AJ275" s="44">
        <f t="shared" si="323"/>
        <v>6176.03064</v>
      </c>
      <c r="AS275" s="24" t="s">
        <v>73</v>
      </c>
      <c r="AT275" s="25"/>
      <c r="AU275" s="25"/>
      <c r="AV275" s="25"/>
      <c r="AW275" s="25"/>
      <c r="AX275" s="25"/>
      <c r="AY275" s="25"/>
      <c r="AZ275" s="26">
        <f>SUM(BF270:BF274)</f>
        <v>1196776.91307925</v>
      </c>
      <c r="BA275" s="26"/>
      <c r="BB275" s="26"/>
      <c r="BC275" s="26"/>
      <c r="BD275" s="26"/>
      <c r="BE275" s="26"/>
      <c r="BF275" s="26"/>
      <c r="BN275" s="24"/>
      <c r="BO275" s="25"/>
      <c r="BP275" s="25"/>
      <c r="BQ275" s="25"/>
      <c r="BR275" s="25"/>
      <c r="BS275" s="25"/>
      <c r="BT275" s="25"/>
      <c r="BU275" s="26">
        <f>SUM(CA270:CA274)</f>
        <v>2505097.22704536</v>
      </c>
      <c r="BV275" s="26"/>
      <c r="BW275" s="26"/>
      <c r="BX275" s="26"/>
      <c r="BY275" s="26"/>
      <c r="BZ275" s="26"/>
      <c r="CA275" s="26"/>
    </row>
    <row r="276" s="1" customFormat="1" customHeight="1" spans="5:79">
      <c r="E276" s="12">
        <v>2704</v>
      </c>
      <c r="F276" s="13">
        <v>0.75</v>
      </c>
      <c r="G276" s="12">
        <v>1</v>
      </c>
      <c r="H276" s="12">
        <v>0</v>
      </c>
      <c r="I276" s="14">
        <f t="shared" si="306"/>
        <v>2028</v>
      </c>
      <c r="J276" s="12">
        <v>1</v>
      </c>
      <c r="K276" s="12">
        <v>2.38</v>
      </c>
      <c r="L276" s="12">
        <v>1</v>
      </c>
      <c r="M276" s="43">
        <f t="shared" si="307"/>
        <v>3.38</v>
      </c>
      <c r="N276" s="12">
        <v>1.275</v>
      </c>
      <c r="O276" s="9">
        <v>0.5</v>
      </c>
      <c r="P276" s="44">
        <f t="shared" si="308"/>
        <v>4369.833</v>
      </c>
      <c r="Y276" s="12">
        <v>2704</v>
      </c>
      <c r="Z276" s="13">
        <v>1.31</v>
      </c>
      <c r="AA276" s="12">
        <v>1</v>
      </c>
      <c r="AB276" s="12">
        <v>0</v>
      </c>
      <c r="AC276" s="14">
        <f t="shared" si="321"/>
        <v>3542.24</v>
      </c>
      <c r="AD276" s="12">
        <v>1</v>
      </c>
      <c r="AE276" s="12">
        <v>2.38</v>
      </c>
      <c r="AF276" s="12">
        <v>1</v>
      </c>
      <c r="AG276" s="43">
        <f t="shared" si="322"/>
        <v>3.38</v>
      </c>
      <c r="AH276" s="12">
        <v>1.275</v>
      </c>
      <c r="AI276" s="9">
        <v>0.5</v>
      </c>
      <c r="AJ276" s="44">
        <f t="shared" si="323"/>
        <v>7632.64164</v>
      </c>
      <c r="AS276" s="25"/>
      <c r="AT276" s="25"/>
      <c r="AU276" s="25"/>
      <c r="AV276" s="25"/>
      <c r="AW276" s="25"/>
      <c r="AX276" s="25"/>
      <c r="AY276" s="25"/>
      <c r="AZ276" s="26"/>
      <c r="BA276" s="26"/>
      <c r="BB276" s="26"/>
      <c r="BC276" s="26"/>
      <c r="BD276" s="26"/>
      <c r="BE276" s="26"/>
      <c r="BF276" s="26"/>
      <c r="BN276" s="25"/>
      <c r="BO276" s="25"/>
      <c r="BP276" s="25"/>
      <c r="BQ276" s="25"/>
      <c r="BR276" s="25"/>
      <c r="BS276" s="25"/>
      <c r="BT276" s="25"/>
      <c r="BU276" s="26"/>
      <c r="BV276" s="26"/>
      <c r="BW276" s="26"/>
      <c r="BX276" s="26"/>
      <c r="BY276" s="26"/>
      <c r="BZ276" s="26"/>
      <c r="CA276" s="26"/>
    </row>
    <row r="277" s="1" customFormat="1" customHeight="1" spans="5:79">
      <c r="E277" s="12">
        <v>2704</v>
      </c>
      <c r="F277" s="13">
        <v>1.8</v>
      </c>
      <c r="G277" s="12">
        <v>1</v>
      </c>
      <c r="H277" s="12">
        <v>0</v>
      </c>
      <c r="I277" s="14">
        <f t="shared" si="306"/>
        <v>4867.2</v>
      </c>
      <c r="J277" s="12">
        <v>1</v>
      </c>
      <c r="K277" s="12">
        <v>2.38</v>
      </c>
      <c r="L277" s="12">
        <v>1</v>
      </c>
      <c r="M277" s="43">
        <f t="shared" si="307"/>
        <v>3.38</v>
      </c>
      <c r="N277" s="12">
        <v>1.275</v>
      </c>
      <c r="O277" s="9">
        <v>0.5</v>
      </c>
      <c r="P277" s="44">
        <f t="shared" si="308"/>
        <v>10487.5992</v>
      </c>
      <c r="Y277" s="12">
        <v>2704</v>
      </c>
      <c r="Z277" s="13">
        <v>0.75</v>
      </c>
      <c r="AA277" s="12">
        <v>1</v>
      </c>
      <c r="AB277" s="12">
        <v>0</v>
      </c>
      <c r="AC277" s="14">
        <f t="shared" si="321"/>
        <v>2028</v>
      </c>
      <c r="AD277" s="12">
        <v>1</v>
      </c>
      <c r="AE277" s="12">
        <v>2.38</v>
      </c>
      <c r="AF277" s="12">
        <v>1</v>
      </c>
      <c r="AG277" s="43">
        <f t="shared" si="322"/>
        <v>3.38</v>
      </c>
      <c r="AH277" s="12">
        <v>1.275</v>
      </c>
      <c r="AI277" s="9">
        <v>0.5</v>
      </c>
      <c r="AJ277" s="44">
        <f t="shared" si="323"/>
        <v>4369.833</v>
      </c>
      <c r="AS277" s="38" t="s">
        <v>27</v>
      </c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N277" s="38" t="s">
        <v>27</v>
      </c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</row>
    <row r="278" s="1" customFormat="1" customHeight="1" spans="5:79">
      <c r="E278" s="12">
        <v>2704</v>
      </c>
      <c r="F278" s="13">
        <v>3.21</v>
      </c>
      <c r="G278" s="12">
        <v>1</v>
      </c>
      <c r="H278" s="12">
        <v>0</v>
      </c>
      <c r="I278" s="14">
        <f t="shared" si="306"/>
        <v>8679.84</v>
      </c>
      <c r="J278" s="12">
        <v>1</v>
      </c>
      <c r="K278" s="12">
        <v>2.38</v>
      </c>
      <c r="L278" s="12">
        <v>1</v>
      </c>
      <c r="M278" s="43">
        <f t="shared" si="307"/>
        <v>3.38</v>
      </c>
      <c r="N278" s="12">
        <v>1.275</v>
      </c>
      <c r="O278" s="9">
        <v>0.5</v>
      </c>
      <c r="P278" s="44">
        <f t="shared" si="308"/>
        <v>18702.88524</v>
      </c>
      <c r="Y278" s="12">
        <v>2704</v>
      </c>
      <c r="Z278" s="13">
        <v>0.75</v>
      </c>
      <c r="AA278" s="12">
        <v>1</v>
      </c>
      <c r="AB278" s="12">
        <v>0</v>
      </c>
      <c r="AC278" s="14">
        <f t="shared" si="321"/>
        <v>2028</v>
      </c>
      <c r="AD278" s="12">
        <v>1</v>
      </c>
      <c r="AE278" s="12">
        <v>2.38</v>
      </c>
      <c r="AF278" s="12">
        <v>1</v>
      </c>
      <c r="AG278" s="43">
        <f t="shared" si="322"/>
        <v>3.38</v>
      </c>
      <c r="AH278" s="12">
        <v>1.275</v>
      </c>
      <c r="AI278" s="9">
        <v>0.5</v>
      </c>
      <c r="AJ278" s="44">
        <f t="shared" si="323"/>
        <v>4369.833</v>
      </c>
      <c r="AS278" s="14" t="s">
        <v>5</v>
      </c>
      <c r="AT278" s="14"/>
      <c r="AU278" s="14"/>
      <c r="AV278" s="14"/>
      <c r="AW278" s="14"/>
      <c r="AX278" s="8" t="s">
        <v>53</v>
      </c>
      <c r="AY278" s="8"/>
      <c r="AZ278" s="8"/>
      <c r="BA278" s="8"/>
      <c r="BB278" s="9" t="s">
        <v>37</v>
      </c>
      <c r="BC278" s="9"/>
      <c r="BD278" s="42" t="s">
        <v>9</v>
      </c>
      <c r="BN278" s="14" t="s">
        <v>5</v>
      </c>
      <c r="BO278" s="14"/>
      <c r="BP278" s="14"/>
      <c r="BQ278" s="14"/>
      <c r="BR278" s="14"/>
      <c r="BS278" s="8" t="s">
        <v>53</v>
      </c>
      <c r="BT278" s="8"/>
      <c r="BU278" s="8"/>
      <c r="BV278" s="8"/>
      <c r="BW278" s="9" t="s">
        <v>37</v>
      </c>
      <c r="BX278" s="9"/>
      <c r="BY278" s="42" t="s">
        <v>9</v>
      </c>
    </row>
    <row r="279" s="1" customFormat="1" customHeight="1" spans="5:79">
      <c r="E279" s="12">
        <v>2704</v>
      </c>
      <c r="F279" s="13">
        <v>3.21</v>
      </c>
      <c r="G279" s="12">
        <v>1</v>
      </c>
      <c r="H279" s="12">
        <v>0</v>
      </c>
      <c r="I279" s="14">
        <f t="shared" si="306"/>
        <v>8679.84</v>
      </c>
      <c r="J279" s="12">
        <v>1</v>
      </c>
      <c r="K279" s="12">
        <v>2.38</v>
      </c>
      <c r="L279" s="12">
        <v>1</v>
      </c>
      <c r="M279" s="43">
        <f t="shared" si="307"/>
        <v>3.38</v>
      </c>
      <c r="N279" s="12">
        <v>1.275</v>
      </c>
      <c r="O279" s="9">
        <v>0.5</v>
      </c>
      <c r="P279" s="44">
        <f t="shared" si="308"/>
        <v>18702.88524</v>
      </c>
      <c r="Y279" s="12">
        <v>2704</v>
      </c>
      <c r="Z279" s="13">
        <v>1.8</v>
      </c>
      <c r="AA279" s="12">
        <v>1</v>
      </c>
      <c r="AB279" s="12">
        <v>0</v>
      </c>
      <c r="AC279" s="14">
        <f t="shared" si="321"/>
        <v>4867.2</v>
      </c>
      <c r="AD279" s="12">
        <v>1</v>
      </c>
      <c r="AE279" s="12">
        <v>2.38</v>
      </c>
      <c r="AF279" s="12">
        <v>1</v>
      </c>
      <c r="AG279" s="43">
        <f t="shared" si="322"/>
        <v>3.38</v>
      </c>
      <c r="AH279" s="12">
        <v>1.275</v>
      </c>
      <c r="AI279" s="9">
        <v>0.5</v>
      </c>
      <c r="AJ279" s="44">
        <f t="shared" si="323"/>
        <v>10487.5992</v>
      </c>
      <c r="AS279" s="14" t="s">
        <v>54</v>
      </c>
      <c r="AT279" s="14" t="s">
        <v>55</v>
      </c>
      <c r="AU279" s="14" t="s">
        <v>56</v>
      </c>
      <c r="AV279" s="14" t="s">
        <v>57</v>
      </c>
      <c r="AW279" s="14" t="s">
        <v>5</v>
      </c>
      <c r="AX279" s="8" t="s">
        <v>58</v>
      </c>
      <c r="AY279" s="8" t="s">
        <v>23</v>
      </c>
      <c r="AZ279" s="8" t="s">
        <v>22</v>
      </c>
      <c r="BA279" s="43" t="s">
        <v>24</v>
      </c>
      <c r="BB279" s="9" t="s">
        <v>59</v>
      </c>
      <c r="BC279" s="9" t="s">
        <v>60</v>
      </c>
      <c r="BD279" s="42"/>
      <c r="BN279" s="14" t="s">
        <v>54</v>
      </c>
      <c r="BO279" s="14" t="s">
        <v>55</v>
      </c>
      <c r="BP279" s="14" t="s">
        <v>56</v>
      </c>
      <c r="BQ279" s="14" t="s">
        <v>57</v>
      </c>
      <c r="BR279" s="14" t="s">
        <v>5</v>
      </c>
      <c r="BS279" s="8" t="s">
        <v>58</v>
      </c>
      <c r="BT279" s="8" t="s">
        <v>23</v>
      </c>
      <c r="BU279" s="8" t="s">
        <v>22</v>
      </c>
      <c r="BV279" s="43" t="s">
        <v>24</v>
      </c>
      <c r="BW279" s="9" t="s">
        <v>59</v>
      </c>
      <c r="BX279" s="9" t="s">
        <v>60</v>
      </c>
      <c r="BY279" s="42"/>
    </row>
    <row r="280" s="1" customFormat="1" customHeight="1" spans="5:79">
      <c r="E280" s="12">
        <v>2704</v>
      </c>
      <c r="F280" s="13">
        <v>3.21</v>
      </c>
      <c r="G280" s="12">
        <v>1</v>
      </c>
      <c r="H280" s="12">
        <v>0</v>
      </c>
      <c r="I280" s="14">
        <f t="shared" si="306"/>
        <v>8679.84</v>
      </c>
      <c r="J280" s="12">
        <v>1</v>
      </c>
      <c r="K280" s="12">
        <v>2.38</v>
      </c>
      <c r="L280" s="12">
        <v>1</v>
      </c>
      <c r="M280" s="43">
        <f t="shared" si="307"/>
        <v>3.38</v>
      </c>
      <c r="N280" s="12">
        <v>1.275</v>
      </c>
      <c r="O280" s="9">
        <v>0.5</v>
      </c>
      <c r="P280" s="44">
        <f t="shared" si="308"/>
        <v>18702.88524</v>
      </c>
      <c r="Y280" s="12">
        <v>2704</v>
      </c>
      <c r="Z280" s="13">
        <v>1.05</v>
      </c>
      <c r="AA280" s="12">
        <v>1</v>
      </c>
      <c r="AB280" s="12">
        <v>0</v>
      </c>
      <c r="AC280" s="14">
        <f t="shared" si="321"/>
        <v>2839.2</v>
      </c>
      <c r="AD280" s="12">
        <v>1</v>
      </c>
      <c r="AE280" s="12">
        <v>2.38</v>
      </c>
      <c r="AF280" s="12">
        <v>1</v>
      </c>
      <c r="AG280" s="43">
        <f t="shared" si="322"/>
        <v>3.38</v>
      </c>
      <c r="AH280" s="12">
        <v>1.275</v>
      </c>
      <c r="AI280" s="9">
        <v>0.5</v>
      </c>
      <c r="AJ280" s="44">
        <f t="shared" si="323"/>
        <v>6117.7662</v>
      </c>
      <c r="AS280" s="12">
        <v>3113</v>
      </c>
      <c r="AT280" s="13">
        <v>1.05</v>
      </c>
      <c r="AU280" s="12">
        <v>1</v>
      </c>
      <c r="AV280" s="12">
        <v>0</v>
      </c>
      <c r="AW280" s="14">
        <f t="shared" ref="AW280:AW294" si="324">AS280*AT280*AU280+AV280</f>
        <v>3268.65</v>
      </c>
      <c r="AX280" s="12">
        <v>1</v>
      </c>
      <c r="AY280" s="12">
        <v>2.38</v>
      </c>
      <c r="AZ280" s="12">
        <v>1</v>
      </c>
      <c r="BA280" s="43">
        <f t="shared" ref="BA280:BA294" si="325">AY280*AZ280+1</f>
        <v>3.38</v>
      </c>
      <c r="BB280" s="12">
        <v>1.275</v>
      </c>
      <c r="BC280" s="9">
        <v>0.5</v>
      </c>
      <c r="BD280" s="44">
        <f t="shared" ref="BD280:BD294" si="326">AW280*AX280*BA280*BB280*BC280</f>
        <v>7043.1235875</v>
      </c>
      <c r="BN280" s="12">
        <v>3113</v>
      </c>
      <c r="BO280" s="13">
        <v>1.05</v>
      </c>
      <c r="BP280" s="12">
        <v>1</v>
      </c>
      <c r="BQ280" s="12">
        <v>0</v>
      </c>
      <c r="BR280" s="14">
        <f t="shared" ref="BR280:BR294" si="327">BN280*BO280*BP280+BQ280</f>
        <v>3268.65</v>
      </c>
      <c r="BS280" s="12">
        <v>1</v>
      </c>
      <c r="BT280" s="12">
        <v>3.18</v>
      </c>
      <c r="BU280" s="12">
        <v>1</v>
      </c>
      <c r="BV280" s="43">
        <f t="shared" ref="BV280:BV294" si="328">BT280*BU280+1</f>
        <v>4.18</v>
      </c>
      <c r="BW280" s="12">
        <v>1.275</v>
      </c>
      <c r="BX280" s="9">
        <v>0.5</v>
      </c>
      <c r="BY280" s="44">
        <f t="shared" ref="BY280:BY294" si="329">BR280*BS280*BV280*BW280*BX280</f>
        <v>8710.1350875</v>
      </c>
    </row>
    <row r="281" s="1" customFormat="1" customHeight="1" spans="5:79">
      <c r="E281" s="45"/>
      <c r="F281" s="46"/>
      <c r="G281" s="46"/>
      <c r="H281" s="46"/>
      <c r="I281" s="46"/>
      <c r="J281" s="46"/>
      <c r="K281" s="46"/>
      <c r="L281" s="47">
        <f>SUM(P266:P280)</f>
        <v>134416.06308</v>
      </c>
      <c r="M281" s="47"/>
      <c r="N281" s="47"/>
      <c r="O281" s="47"/>
      <c r="P281" s="47"/>
      <c r="Y281" s="12">
        <v>2704</v>
      </c>
      <c r="Z281" s="13">
        <v>1.06</v>
      </c>
      <c r="AA281" s="12">
        <v>1</v>
      </c>
      <c r="AB281" s="12">
        <v>0</v>
      </c>
      <c r="AC281" s="14">
        <f t="shared" si="321"/>
        <v>2866.24</v>
      </c>
      <c r="AD281" s="12">
        <v>1</v>
      </c>
      <c r="AE281" s="12">
        <v>2.38</v>
      </c>
      <c r="AF281" s="12">
        <v>1</v>
      </c>
      <c r="AG281" s="43">
        <f t="shared" si="322"/>
        <v>3.38</v>
      </c>
      <c r="AH281" s="12">
        <v>1.275</v>
      </c>
      <c r="AI281" s="9">
        <v>0.5</v>
      </c>
      <c r="AJ281" s="44">
        <f t="shared" si="323"/>
        <v>6176.03064</v>
      </c>
      <c r="AS281" s="12">
        <v>3113</v>
      </c>
      <c r="AT281" s="13">
        <v>1.06</v>
      </c>
      <c r="AU281" s="12">
        <v>1</v>
      </c>
      <c r="AV281" s="12">
        <v>0</v>
      </c>
      <c r="AW281" s="14">
        <f t="shared" si="324"/>
        <v>3299.78</v>
      </c>
      <c r="AX281" s="12">
        <v>1</v>
      </c>
      <c r="AY281" s="12">
        <v>2.38</v>
      </c>
      <c r="AZ281" s="12">
        <v>1</v>
      </c>
      <c r="BA281" s="43">
        <f t="shared" si="325"/>
        <v>3.38</v>
      </c>
      <c r="BB281" s="12">
        <v>1.275</v>
      </c>
      <c r="BC281" s="9">
        <v>0.5</v>
      </c>
      <c r="BD281" s="44">
        <f t="shared" si="326"/>
        <v>7110.200955</v>
      </c>
      <c r="BN281" s="12">
        <v>3113</v>
      </c>
      <c r="BO281" s="13">
        <v>1.06</v>
      </c>
      <c r="BP281" s="12">
        <v>1</v>
      </c>
      <c r="BQ281" s="12">
        <v>0</v>
      </c>
      <c r="BR281" s="14">
        <f t="shared" si="327"/>
        <v>3299.78</v>
      </c>
      <c r="BS281" s="12">
        <v>1</v>
      </c>
      <c r="BT281" s="12">
        <v>3.18</v>
      </c>
      <c r="BU281" s="12">
        <v>1</v>
      </c>
      <c r="BV281" s="43">
        <f t="shared" si="328"/>
        <v>4.18</v>
      </c>
      <c r="BW281" s="12">
        <v>1.275</v>
      </c>
      <c r="BX281" s="9">
        <v>0.5</v>
      </c>
      <c r="BY281" s="44">
        <f t="shared" si="329"/>
        <v>8793.088755</v>
      </c>
    </row>
    <row r="282" s="1" customFormat="1" customHeight="1" spans="5:79">
      <c r="E282" s="46"/>
      <c r="F282" s="46"/>
      <c r="G282" s="46"/>
      <c r="H282" s="46"/>
      <c r="I282" s="46"/>
      <c r="J282" s="46"/>
      <c r="K282" s="46"/>
      <c r="L282" s="47"/>
      <c r="M282" s="47"/>
      <c r="N282" s="47"/>
      <c r="O282" s="47"/>
      <c r="P282" s="47"/>
      <c r="Y282" s="12">
        <v>2704</v>
      </c>
      <c r="Z282" s="13">
        <v>1.31</v>
      </c>
      <c r="AA282" s="12">
        <v>1</v>
      </c>
      <c r="AB282" s="12">
        <v>0</v>
      </c>
      <c r="AC282" s="14">
        <f t="shared" si="321"/>
        <v>3542.24</v>
      </c>
      <c r="AD282" s="12">
        <v>1</v>
      </c>
      <c r="AE282" s="12">
        <v>2.38</v>
      </c>
      <c r="AF282" s="12">
        <v>1</v>
      </c>
      <c r="AG282" s="43">
        <f t="shared" si="322"/>
        <v>3.38</v>
      </c>
      <c r="AH282" s="12">
        <v>1.275</v>
      </c>
      <c r="AI282" s="9">
        <v>0.5</v>
      </c>
      <c r="AJ282" s="44">
        <f t="shared" si="323"/>
        <v>7632.64164</v>
      </c>
      <c r="AS282" s="12">
        <v>3113</v>
      </c>
      <c r="AT282" s="13">
        <v>1.31</v>
      </c>
      <c r="AU282" s="12">
        <v>1</v>
      </c>
      <c r="AV282" s="12">
        <v>0</v>
      </c>
      <c r="AW282" s="14">
        <f t="shared" si="324"/>
        <v>4078.03</v>
      </c>
      <c r="AX282" s="12">
        <v>1</v>
      </c>
      <c r="AY282" s="12">
        <v>2.38</v>
      </c>
      <c r="AZ282" s="12">
        <v>1</v>
      </c>
      <c r="BA282" s="43">
        <f t="shared" si="325"/>
        <v>3.38</v>
      </c>
      <c r="BB282" s="12">
        <v>1.275</v>
      </c>
      <c r="BC282" s="9">
        <v>0.5</v>
      </c>
      <c r="BD282" s="44">
        <f t="shared" si="326"/>
        <v>8787.1351425</v>
      </c>
      <c r="BN282" s="12">
        <v>3113</v>
      </c>
      <c r="BO282" s="13">
        <v>1.31</v>
      </c>
      <c r="BP282" s="12">
        <v>1</v>
      </c>
      <c r="BQ282" s="12">
        <v>0</v>
      </c>
      <c r="BR282" s="14">
        <f t="shared" si="327"/>
        <v>4078.03</v>
      </c>
      <c r="BS282" s="12">
        <v>1</v>
      </c>
      <c r="BT282" s="12">
        <v>3.18</v>
      </c>
      <c r="BU282" s="12">
        <v>1</v>
      </c>
      <c r="BV282" s="43">
        <f t="shared" si="328"/>
        <v>4.18</v>
      </c>
      <c r="BW282" s="12">
        <v>1.275</v>
      </c>
      <c r="BX282" s="9">
        <v>0.5</v>
      </c>
      <c r="BY282" s="44">
        <f t="shared" si="329"/>
        <v>10866.9304425</v>
      </c>
    </row>
    <row r="283" s="1" customFormat="1" customHeight="1" spans="5:79">
      <c r="E283" s="46"/>
      <c r="F283" s="46"/>
      <c r="G283" s="46"/>
      <c r="H283" s="46"/>
      <c r="I283" s="46"/>
      <c r="J283" s="46"/>
      <c r="K283" s="46"/>
      <c r="L283" s="47"/>
      <c r="M283" s="47"/>
      <c r="N283" s="47"/>
      <c r="O283" s="47"/>
      <c r="P283" s="47"/>
      <c r="Y283" s="12">
        <v>2704</v>
      </c>
      <c r="Z283" s="13">
        <v>0.75</v>
      </c>
      <c r="AA283" s="12">
        <v>1</v>
      </c>
      <c r="AB283" s="12">
        <v>0</v>
      </c>
      <c r="AC283" s="14">
        <f t="shared" si="321"/>
        <v>2028</v>
      </c>
      <c r="AD283" s="12">
        <v>1</v>
      </c>
      <c r="AE283" s="12">
        <v>2.38</v>
      </c>
      <c r="AF283" s="12">
        <v>1</v>
      </c>
      <c r="AG283" s="43">
        <f t="shared" si="322"/>
        <v>3.38</v>
      </c>
      <c r="AH283" s="12">
        <v>1.275</v>
      </c>
      <c r="AI283" s="9">
        <v>0.5</v>
      </c>
      <c r="AJ283" s="44">
        <f t="shared" si="323"/>
        <v>4369.833</v>
      </c>
      <c r="AS283" s="12">
        <v>3113</v>
      </c>
      <c r="AT283" s="13">
        <v>0.75</v>
      </c>
      <c r="AU283" s="12">
        <v>1</v>
      </c>
      <c r="AV283" s="12">
        <v>0</v>
      </c>
      <c r="AW283" s="14">
        <f t="shared" si="324"/>
        <v>2334.75</v>
      </c>
      <c r="AX283" s="12">
        <v>1</v>
      </c>
      <c r="AY283" s="12">
        <v>2.38</v>
      </c>
      <c r="AZ283" s="12">
        <v>1</v>
      </c>
      <c r="BA283" s="43">
        <f t="shared" si="325"/>
        <v>3.38</v>
      </c>
      <c r="BB283" s="12">
        <v>1.275</v>
      </c>
      <c r="BC283" s="9">
        <v>0.5</v>
      </c>
      <c r="BD283" s="44">
        <f t="shared" si="326"/>
        <v>5030.8025625</v>
      </c>
      <c r="BN283" s="12">
        <v>3113</v>
      </c>
      <c r="BO283" s="13">
        <v>0.75</v>
      </c>
      <c r="BP283" s="12">
        <v>1</v>
      </c>
      <c r="BQ283" s="12">
        <v>0</v>
      </c>
      <c r="BR283" s="14">
        <f t="shared" si="327"/>
        <v>2334.75</v>
      </c>
      <c r="BS283" s="12">
        <v>1</v>
      </c>
      <c r="BT283" s="12">
        <v>3.18</v>
      </c>
      <c r="BU283" s="12">
        <v>1</v>
      </c>
      <c r="BV283" s="43">
        <f t="shared" si="328"/>
        <v>4.18</v>
      </c>
      <c r="BW283" s="12">
        <v>1.275</v>
      </c>
      <c r="BX283" s="9">
        <v>0.5</v>
      </c>
      <c r="BY283" s="44">
        <f t="shared" si="329"/>
        <v>6221.5250625</v>
      </c>
    </row>
    <row r="284" s="1" customFormat="1" customHeight="1" spans="5:79">
      <c r="E284" s="38" t="s">
        <v>28</v>
      </c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Y284" s="12">
        <v>2704</v>
      </c>
      <c r="Z284" s="13">
        <v>0.75</v>
      </c>
      <c r="AA284" s="12">
        <v>1</v>
      </c>
      <c r="AB284" s="12">
        <v>0</v>
      </c>
      <c r="AC284" s="14">
        <f t="shared" si="321"/>
        <v>2028</v>
      </c>
      <c r="AD284" s="12">
        <v>1</v>
      </c>
      <c r="AE284" s="12">
        <v>2.38</v>
      </c>
      <c r="AF284" s="12">
        <v>1</v>
      </c>
      <c r="AG284" s="43">
        <f t="shared" si="322"/>
        <v>3.38</v>
      </c>
      <c r="AH284" s="12">
        <v>1.275</v>
      </c>
      <c r="AI284" s="9">
        <v>0.5</v>
      </c>
      <c r="AJ284" s="44">
        <f t="shared" si="323"/>
        <v>4369.833</v>
      </c>
      <c r="AS284" s="12">
        <v>3113</v>
      </c>
      <c r="AT284" s="13">
        <v>0.75</v>
      </c>
      <c r="AU284" s="12">
        <v>1</v>
      </c>
      <c r="AV284" s="12">
        <v>0</v>
      </c>
      <c r="AW284" s="14">
        <f t="shared" si="324"/>
        <v>2334.75</v>
      </c>
      <c r="AX284" s="12">
        <v>1</v>
      </c>
      <c r="AY284" s="12">
        <v>2.38</v>
      </c>
      <c r="AZ284" s="12">
        <v>1</v>
      </c>
      <c r="BA284" s="43">
        <f t="shared" si="325"/>
        <v>3.38</v>
      </c>
      <c r="BB284" s="12">
        <v>1.275</v>
      </c>
      <c r="BC284" s="9">
        <v>0.5</v>
      </c>
      <c r="BD284" s="44">
        <f t="shared" si="326"/>
        <v>5030.8025625</v>
      </c>
      <c r="BN284" s="12">
        <v>3113</v>
      </c>
      <c r="BO284" s="13">
        <v>0.75</v>
      </c>
      <c r="BP284" s="12">
        <v>1</v>
      </c>
      <c r="BQ284" s="12">
        <v>0</v>
      </c>
      <c r="BR284" s="14">
        <f t="shared" si="327"/>
        <v>2334.75</v>
      </c>
      <c r="BS284" s="12">
        <v>1</v>
      </c>
      <c r="BT284" s="12">
        <v>3.18</v>
      </c>
      <c r="BU284" s="12">
        <v>1</v>
      </c>
      <c r="BV284" s="43">
        <f t="shared" si="328"/>
        <v>4.18</v>
      </c>
      <c r="BW284" s="12">
        <v>1.275</v>
      </c>
      <c r="BX284" s="9">
        <v>0.5</v>
      </c>
      <c r="BY284" s="44">
        <f t="shared" si="329"/>
        <v>6221.5250625</v>
      </c>
    </row>
    <row r="285" s="1" customFormat="1" customHeight="1" spans="5:79">
      <c r="E285" s="14" t="s">
        <v>5</v>
      </c>
      <c r="F285" s="14"/>
      <c r="G285" s="14"/>
      <c r="H285" s="14"/>
      <c r="I285" s="14"/>
      <c r="J285" s="8" t="s">
        <v>53</v>
      </c>
      <c r="K285" s="8"/>
      <c r="L285" s="8"/>
      <c r="M285" s="8"/>
      <c r="N285" s="9" t="s">
        <v>37</v>
      </c>
      <c r="O285" s="9"/>
      <c r="P285" s="42" t="s">
        <v>9</v>
      </c>
      <c r="Y285" s="12">
        <v>2704</v>
      </c>
      <c r="Z285" s="13">
        <v>1.8</v>
      </c>
      <c r="AA285" s="12">
        <v>1</v>
      </c>
      <c r="AB285" s="12">
        <v>0</v>
      </c>
      <c r="AC285" s="14">
        <f t="shared" si="321"/>
        <v>4867.2</v>
      </c>
      <c r="AD285" s="12">
        <v>1</v>
      </c>
      <c r="AE285" s="12">
        <v>2.38</v>
      </c>
      <c r="AF285" s="12">
        <v>1</v>
      </c>
      <c r="AG285" s="43">
        <f t="shared" si="322"/>
        <v>3.38</v>
      </c>
      <c r="AH285" s="12">
        <v>1.275</v>
      </c>
      <c r="AI285" s="9">
        <v>0.5</v>
      </c>
      <c r="AJ285" s="44">
        <f t="shared" si="323"/>
        <v>10487.5992</v>
      </c>
      <c r="AS285" s="12">
        <v>3113</v>
      </c>
      <c r="AT285" s="13">
        <v>1.8</v>
      </c>
      <c r="AU285" s="12">
        <v>1</v>
      </c>
      <c r="AV285" s="12">
        <v>0</v>
      </c>
      <c r="AW285" s="14">
        <f t="shared" si="324"/>
        <v>5603.4</v>
      </c>
      <c r="AX285" s="12">
        <v>1</v>
      </c>
      <c r="AY285" s="12">
        <v>2.38</v>
      </c>
      <c r="AZ285" s="12">
        <v>1</v>
      </c>
      <c r="BA285" s="43">
        <f t="shared" si="325"/>
        <v>3.38</v>
      </c>
      <c r="BB285" s="12">
        <v>1.275</v>
      </c>
      <c r="BC285" s="9">
        <v>0.5</v>
      </c>
      <c r="BD285" s="44">
        <f t="shared" si="326"/>
        <v>12073.92615</v>
      </c>
      <c r="BN285" s="12">
        <v>3113</v>
      </c>
      <c r="BO285" s="13">
        <v>1.8</v>
      </c>
      <c r="BP285" s="12">
        <v>1</v>
      </c>
      <c r="BQ285" s="12">
        <v>0</v>
      </c>
      <c r="BR285" s="14">
        <f t="shared" si="327"/>
        <v>5603.4</v>
      </c>
      <c r="BS285" s="12">
        <v>1</v>
      </c>
      <c r="BT285" s="12">
        <v>3.18</v>
      </c>
      <c r="BU285" s="12">
        <v>1</v>
      </c>
      <c r="BV285" s="43">
        <f t="shared" si="328"/>
        <v>4.18</v>
      </c>
      <c r="BW285" s="12">
        <v>1.275</v>
      </c>
      <c r="BX285" s="9">
        <v>0.5</v>
      </c>
      <c r="BY285" s="44">
        <f t="shared" si="329"/>
        <v>14931.66015</v>
      </c>
    </row>
    <row r="286" s="1" customFormat="1" customHeight="1" spans="5:79">
      <c r="E286" s="14" t="s">
        <v>54</v>
      </c>
      <c r="F286" s="14" t="s">
        <v>55</v>
      </c>
      <c r="G286" s="14" t="s">
        <v>56</v>
      </c>
      <c r="H286" s="14" t="s">
        <v>57</v>
      </c>
      <c r="I286" s="14" t="s">
        <v>5</v>
      </c>
      <c r="J286" s="8" t="s">
        <v>58</v>
      </c>
      <c r="K286" s="8" t="s">
        <v>23</v>
      </c>
      <c r="L286" s="8" t="s">
        <v>22</v>
      </c>
      <c r="M286" s="43" t="s">
        <v>24</v>
      </c>
      <c r="N286" s="9" t="s">
        <v>59</v>
      </c>
      <c r="O286" s="9" t="s">
        <v>60</v>
      </c>
      <c r="P286" s="42"/>
      <c r="Y286" s="12">
        <v>2704</v>
      </c>
      <c r="Z286" s="13">
        <v>3.21</v>
      </c>
      <c r="AA286" s="12">
        <v>1</v>
      </c>
      <c r="AB286" s="12">
        <v>0</v>
      </c>
      <c r="AC286" s="14">
        <f t="shared" si="321"/>
        <v>8679.84</v>
      </c>
      <c r="AD286" s="12">
        <v>1</v>
      </c>
      <c r="AE286" s="12">
        <v>2.38</v>
      </c>
      <c r="AF286" s="12">
        <v>1</v>
      </c>
      <c r="AG286" s="43">
        <f t="shared" si="322"/>
        <v>3.38</v>
      </c>
      <c r="AH286" s="12">
        <v>1.275</v>
      </c>
      <c r="AI286" s="9">
        <v>0.5</v>
      </c>
      <c r="AJ286" s="44">
        <f t="shared" si="323"/>
        <v>18702.88524</v>
      </c>
      <c r="AS286" s="12">
        <v>3113</v>
      </c>
      <c r="AT286" s="13">
        <v>1.05</v>
      </c>
      <c r="AU286" s="12">
        <v>1</v>
      </c>
      <c r="AV286" s="12">
        <v>0</v>
      </c>
      <c r="AW286" s="14">
        <f t="shared" si="324"/>
        <v>3268.65</v>
      </c>
      <c r="AX286" s="12">
        <v>1</v>
      </c>
      <c r="AY286" s="12">
        <v>2.38</v>
      </c>
      <c r="AZ286" s="12">
        <v>1</v>
      </c>
      <c r="BA286" s="43">
        <f t="shared" si="325"/>
        <v>3.38</v>
      </c>
      <c r="BB286" s="12">
        <v>1.275</v>
      </c>
      <c r="BC286" s="9">
        <v>0.5</v>
      </c>
      <c r="BD286" s="44">
        <f t="shared" si="326"/>
        <v>7043.1235875</v>
      </c>
      <c r="BN286" s="12">
        <v>3113</v>
      </c>
      <c r="BO286" s="13">
        <v>1.05</v>
      </c>
      <c r="BP286" s="12">
        <v>1</v>
      </c>
      <c r="BQ286" s="12">
        <v>0</v>
      </c>
      <c r="BR286" s="14">
        <f t="shared" si="327"/>
        <v>3268.65</v>
      </c>
      <c r="BS286" s="12">
        <v>1</v>
      </c>
      <c r="BT286" s="12">
        <v>3.18</v>
      </c>
      <c r="BU286" s="12">
        <v>1</v>
      </c>
      <c r="BV286" s="43">
        <f t="shared" si="328"/>
        <v>4.18</v>
      </c>
      <c r="BW286" s="12">
        <v>1.275</v>
      </c>
      <c r="BX286" s="9">
        <v>0.5</v>
      </c>
      <c r="BY286" s="44">
        <f t="shared" si="329"/>
        <v>8710.1350875</v>
      </c>
    </row>
    <row r="287" s="1" customFormat="1" customHeight="1" spans="5:79">
      <c r="E287" s="12">
        <v>2761</v>
      </c>
      <c r="F287" s="13">
        <v>1.728</v>
      </c>
      <c r="G287" s="12">
        <v>1</v>
      </c>
      <c r="H287" s="12">
        <v>0</v>
      </c>
      <c r="I287" s="14">
        <f t="shared" ref="I287:I297" si="330">E287*F287*G287+H287</f>
        <v>4771.008</v>
      </c>
      <c r="J287" s="12">
        <v>1</v>
      </c>
      <c r="K287" s="12">
        <v>1.95</v>
      </c>
      <c r="L287" s="12">
        <v>0.95</v>
      </c>
      <c r="M287" s="43">
        <f t="shared" ref="M287:M297" si="331">K287*L287+1</f>
        <v>2.8525</v>
      </c>
      <c r="N287" s="12">
        <v>1.275</v>
      </c>
      <c r="O287" s="9">
        <v>0.5</v>
      </c>
      <c r="P287" s="44">
        <f t="shared" ref="P287:P297" si="332">I287*J287*M287*N287*O287</f>
        <v>8675.928954</v>
      </c>
      <c r="Y287" s="12">
        <v>2704</v>
      </c>
      <c r="Z287" s="13">
        <v>3.21</v>
      </c>
      <c r="AA287" s="12">
        <v>1</v>
      </c>
      <c r="AB287" s="12">
        <v>0</v>
      </c>
      <c r="AC287" s="14">
        <f t="shared" si="321"/>
        <v>8679.84</v>
      </c>
      <c r="AD287" s="12">
        <v>1</v>
      </c>
      <c r="AE287" s="12">
        <v>2.38</v>
      </c>
      <c r="AF287" s="12">
        <v>1</v>
      </c>
      <c r="AG287" s="43">
        <f t="shared" si="322"/>
        <v>3.38</v>
      </c>
      <c r="AH287" s="12">
        <v>1.275</v>
      </c>
      <c r="AI287" s="9">
        <v>0.5</v>
      </c>
      <c r="AJ287" s="44">
        <f t="shared" si="323"/>
        <v>18702.88524</v>
      </c>
      <c r="AS287" s="12">
        <v>3113</v>
      </c>
      <c r="AT287" s="13">
        <v>1.06</v>
      </c>
      <c r="AU287" s="12">
        <v>1</v>
      </c>
      <c r="AV287" s="12">
        <v>0</v>
      </c>
      <c r="AW287" s="14">
        <f t="shared" si="324"/>
        <v>3299.78</v>
      </c>
      <c r="AX287" s="12">
        <v>1</v>
      </c>
      <c r="AY287" s="12">
        <v>2.38</v>
      </c>
      <c r="AZ287" s="12">
        <v>1</v>
      </c>
      <c r="BA287" s="43">
        <f t="shared" si="325"/>
        <v>3.38</v>
      </c>
      <c r="BB287" s="12">
        <v>1.275</v>
      </c>
      <c r="BC287" s="9">
        <v>0.5</v>
      </c>
      <c r="BD287" s="44">
        <f t="shared" si="326"/>
        <v>7110.200955</v>
      </c>
      <c r="BN287" s="12">
        <v>3113</v>
      </c>
      <c r="BO287" s="13">
        <v>1.06</v>
      </c>
      <c r="BP287" s="12">
        <v>1</v>
      </c>
      <c r="BQ287" s="12">
        <v>0</v>
      </c>
      <c r="BR287" s="14">
        <f t="shared" si="327"/>
        <v>3299.78</v>
      </c>
      <c r="BS287" s="12">
        <v>1</v>
      </c>
      <c r="BT287" s="12">
        <v>3.18</v>
      </c>
      <c r="BU287" s="12">
        <v>1</v>
      </c>
      <c r="BV287" s="43">
        <f t="shared" si="328"/>
        <v>4.18</v>
      </c>
      <c r="BW287" s="12">
        <v>1.275</v>
      </c>
      <c r="BX287" s="9">
        <v>0.5</v>
      </c>
      <c r="BY287" s="44">
        <f t="shared" si="329"/>
        <v>8793.088755</v>
      </c>
    </row>
    <row r="288" s="1" customFormat="1" customHeight="1" spans="5:79">
      <c r="E288" s="12">
        <v>2761</v>
      </c>
      <c r="F288" s="13">
        <v>1.728</v>
      </c>
      <c r="G288" s="12">
        <v>1</v>
      </c>
      <c r="H288" s="12">
        <v>0</v>
      </c>
      <c r="I288" s="14">
        <f t="shared" si="330"/>
        <v>4771.008</v>
      </c>
      <c r="J288" s="12">
        <v>1</v>
      </c>
      <c r="K288" s="12">
        <v>1.95</v>
      </c>
      <c r="L288" s="12">
        <v>0.95</v>
      </c>
      <c r="M288" s="43">
        <f t="shared" si="331"/>
        <v>2.8525</v>
      </c>
      <c r="N288" s="12">
        <v>1.275</v>
      </c>
      <c r="O288" s="9">
        <v>0.5</v>
      </c>
      <c r="P288" s="44">
        <f t="shared" si="332"/>
        <v>8675.928954</v>
      </c>
      <c r="Y288" s="12">
        <v>2704</v>
      </c>
      <c r="Z288" s="13">
        <v>3.21</v>
      </c>
      <c r="AA288" s="12">
        <v>1</v>
      </c>
      <c r="AB288" s="12">
        <v>0</v>
      </c>
      <c r="AC288" s="14">
        <f t="shared" si="321"/>
        <v>8679.84</v>
      </c>
      <c r="AD288" s="12">
        <v>1</v>
      </c>
      <c r="AE288" s="12">
        <v>2.38</v>
      </c>
      <c r="AF288" s="12">
        <v>1</v>
      </c>
      <c r="AG288" s="43">
        <f t="shared" si="322"/>
        <v>3.38</v>
      </c>
      <c r="AH288" s="12">
        <v>1.275</v>
      </c>
      <c r="AI288" s="9">
        <v>0.5</v>
      </c>
      <c r="AJ288" s="44">
        <f t="shared" si="323"/>
        <v>18702.88524</v>
      </c>
      <c r="AS288" s="12">
        <v>3113</v>
      </c>
      <c r="AT288" s="13">
        <v>1.31</v>
      </c>
      <c r="AU288" s="12">
        <v>1</v>
      </c>
      <c r="AV288" s="12">
        <v>0</v>
      </c>
      <c r="AW288" s="14">
        <f t="shared" si="324"/>
        <v>4078.03</v>
      </c>
      <c r="AX288" s="12">
        <v>1</v>
      </c>
      <c r="AY288" s="12">
        <v>2.38</v>
      </c>
      <c r="AZ288" s="12">
        <v>1</v>
      </c>
      <c r="BA288" s="43">
        <f t="shared" si="325"/>
        <v>3.38</v>
      </c>
      <c r="BB288" s="12">
        <v>1.275</v>
      </c>
      <c r="BC288" s="9">
        <v>0.5</v>
      </c>
      <c r="BD288" s="44">
        <f t="shared" si="326"/>
        <v>8787.1351425</v>
      </c>
      <c r="BN288" s="12">
        <v>3113</v>
      </c>
      <c r="BO288" s="13">
        <v>1.31</v>
      </c>
      <c r="BP288" s="12">
        <v>1</v>
      </c>
      <c r="BQ288" s="12">
        <v>0</v>
      </c>
      <c r="BR288" s="14">
        <f t="shared" si="327"/>
        <v>4078.03</v>
      </c>
      <c r="BS288" s="12">
        <v>1</v>
      </c>
      <c r="BT288" s="12">
        <v>3.18</v>
      </c>
      <c r="BU288" s="12">
        <v>1</v>
      </c>
      <c r="BV288" s="43">
        <f t="shared" si="328"/>
        <v>4.18</v>
      </c>
      <c r="BW288" s="12">
        <v>1.275</v>
      </c>
      <c r="BX288" s="9">
        <v>0.5</v>
      </c>
      <c r="BY288" s="44">
        <f t="shared" si="329"/>
        <v>10866.9304425</v>
      </c>
    </row>
    <row r="289" s="1" customFormat="1" customHeight="1" spans="5:77">
      <c r="E289" s="12">
        <v>2761</v>
      </c>
      <c r="F289" s="13">
        <v>1.728</v>
      </c>
      <c r="G289" s="12">
        <v>1</v>
      </c>
      <c r="H289" s="12">
        <v>0</v>
      </c>
      <c r="I289" s="14">
        <f t="shared" si="330"/>
        <v>4771.008</v>
      </c>
      <c r="J289" s="12">
        <v>1</v>
      </c>
      <c r="K289" s="12">
        <v>1.95</v>
      </c>
      <c r="L289" s="12">
        <v>0.95</v>
      </c>
      <c r="M289" s="43">
        <f t="shared" si="331"/>
        <v>2.8525</v>
      </c>
      <c r="N289" s="12">
        <v>1.275</v>
      </c>
      <c r="O289" s="9">
        <v>0.5</v>
      </c>
      <c r="P289" s="44">
        <f t="shared" si="332"/>
        <v>8675.928954</v>
      </c>
      <c r="Y289" s="45"/>
      <c r="Z289" s="46"/>
      <c r="AA289" s="46"/>
      <c r="AB289" s="46"/>
      <c r="AC289" s="46"/>
      <c r="AD289" s="46"/>
      <c r="AE289" s="46"/>
      <c r="AF289" s="47">
        <f>SUM(AJ274:AJ288)</f>
        <v>134416.06308</v>
      </c>
      <c r="AG289" s="47"/>
      <c r="AH289" s="47"/>
      <c r="AI289" s="47"/>
      <c r="AJ289" s="47"/>
      <c r="AS289" s="12">
        <v>3113</v>
      </c>
      <c r="AT289" s="13">
        <v>0.75</v>
      </c>
      <c r="AU289" s="12">
        <v>1</v>
      </c>
      <c r="AV289" s="12">
        <v>0</v>
      </c>
      <c r="AW289" s="14">
        <f t="shared" si="324"/>
        <v>2334.75</v>
      </c>
      <c r="AX289" s="12">
        <v>1</v>
      </c>
      <c r="AY289" s="12">
        <v>2.38</v>
      </c>
      <c r="AZ289" s="12">
        <v>1</v>
      </c>
      <c r="BA289" s="43">
        <f t="shared" si="325"/>
        <v>3.38</v>
      </c>
      <c r="BB289" s="12">
        <v>1.275</v>
      </c>
      <c r="BC289" s="9">
        <v>0.5</v>
      </c>
      <c r="BD289" s="44">
        <f t="shared" si="326"/>
        <v>5030.8025625</v>
      </c>
      <c r="BN289" s="12">
        <v>3113</v>
      </c>
      <c r="BO289" s="13">
        <v>0.75</v>
      </c>
      <c r="BP289" s="12">
        <v>1</v>
      </c>
      <c r="BQ289" s="12">
        <v>0</v>
      </c>
      <c r="BR289" s="14">
        <f t="shared" si="327"/>
        <v>2334.75</v>
      </c>
      <c r="BS289" s="12">
        <v>1</v>
      </c>
      <c r="BT289" s="12">
        <v>3.18</v>
      </c>
      <c r="BU289" s="12">
        <v>1</v>
      </c>
      <c r="BV289" s="43">
        <f t="shared" si="328"/>
        <v>4.18</v>
      </c>
      <c r="BW289" s="12">
        <v>1.275</v>
      </c>
      <c r="BX289" s="9">
        <v>0.5</v>
      </c>
      <c r="BY289" s="44">
        <f t="shared" si="329"/>
        <v>6221.5250625</v>
      </c>
    </row>
    <row r="290" s="1" customFormat="1" customHeight="1" spans="5:77">
      <c r="E290" s="12">
        <v>2761</v>
      </c>
      <c r="F290" s="13">
        <v>1.728</v>
      </c>
      <c r="G290" s="12">
        <v>1</v>
      </c>
      <c r="H290" s="12">
        <v>0</v>
      </c>
      <c r="I290" s="14">
        <f t="shared" si="330"/>
        <v>4771.008</v>
      </c>
      <c r="J290" s="12">
        <v>1</v>
      </c>
      <c r="K290" s="12">
        <v>1.95</v>
      </c>
      <c r="L290" s="12">
        <v>0.95</v>
      </c>
      <c r="M290" s="43">
        <f t="shared" si="331"/>
        <v>2.8525</v>
      </c>
      <c r="N290" s="12">
        <v>1.275</v>
      </c>
      <c r="O290" s="9">
        <v>0.5</v>
      </c>
      <c r="P290" s="44">
        <f t="shared" si="332"/>
        <v>8675.928954</v>
      </c>
      <c r="Y290" s="46"/>
      <c r="Z290" s="46"/>
      <c r="AA290" s="46"/>
      <c r="AB290" s="46"/>
      <c r="AC290" s="46"/>
      <c r="AD290" s="46"/>
      <c r="AE290" s="46"/>
      <c r="AF290" s="47"/>
      <c r="AG290" s="47"/>
      <c r="AH290" s="47"/>
      <c r="AI290" s="47"/>
      <c r="AJ290" s="47"/>
      <c r="AS290" s="12">
        <v>3113</v>
      </c>
      <c r="AT290" s="13">
        <v>0.75</v>
      </c>
      <c r="AU290" s="12">
        <v>1</v>
      </c>
      <c r="AV290" s="12">
        <v>0</v>
      </c>
      <c r="AW290" s="14">
        <f t="shared" si="324"/>
        <v>2334.75</v>
      </c>
      <c r="AX290" s="12">
        <v>1</v>
      </c>
      <c r="AY290" s="12">
        <v>2.38</v>
      </c>
      <c r="AZ290" s="12">
        <v>1</v>
      </c>
      <c r="BA290" s="43">
        <f t="shared" si="325"/>
        <v>3.38</v>
      </c>
      <c r="BB290" s="12">
        <v>1.275</v>
      </c>
      <c r="BC290" s="9">
        <v>0.5</v>
      </c>
      <c r="BD290" s="44">
        <f t="shared" si="326"/>
        <v>5030.8025625</v>
      </c>
      <c r="BN290" s="12">
        <v>3113</v>
      </c>
      <c r="BO290" s="13">
        <v>0.75</v>
      </c>
      <c r="BP290" s="12">
        <v>1</v>
      </c>
      <c r="BQ290" s="12">
        <v>0</v>
      </c>
      <c r="BR290" s="14">
        <f t="shared" si="327"/>
        <v>2334.75</v>
      </c>
      <c r="BS290" s="12">
        <v>1</v>
      </c>
      <c r="BT290" s="12">
        <v>3.18</v>
      </c>
      <c r="BU290" s="12">
        <v>1</v>
      </c>
      <c r="BV290" s="43">
        <f t="shared" si="328"/>
        <v>4.18</v>
      </c>
      <c r="BW290" s="12">
        <v>1.275</v>
      </c>
      <c r="BX290" s="9">
        <v>0.5</v>
      </c>
      <c r="BY290" s="44">
        <f t="shared" si="329"/>
        <v>6221.5250625</v>
      </c>
    </row>
    <row r="291" s="1" customFormat="1" customHeight="1" spans="5:77">
      <c r="E291" s="12">
        <v>2761</v>
      </c>
      <c r="F291" s="13">
        <v>1.728</v>
      </c>
      <c r="G291" s="12">
        <v>1</v>
      </c>
      <c r="H291" s="12">
        <v>0</v>
      </c>
      <c r="I291" s="14">
        <f t="shared" si="330"/>
        <v>4771.008</v>
      </c>
      <c r="J291" s="12">
        <v>1</v>
      </c>
      <c r="K291" s="12">
        <v>1.95</v>
      </c>
      <c r="L291" s="12">
        <v>0.95</v>
      </c>
      <c r="M291" s="43">
        <f t="shared" si="331"/>
        <v>2.8525</v>
      </c>
      <c r="N291" s="12">
        <v>1.275</v>
      </c>
      <c r="O291" s="9">
        <v>0.5</v>
      </c>
      <c r="P291" s="44">
        <f t="shared" si="332"/>
        <v>8675.928954</v>
      </c>
      <c r="Y291" s="46"/>
      <c r="Z291" s="46"/>
      <c r="AA291" s="46"/>
      <c r="AB291" s="46"/>
      <c r="AC291" s="46"/>
      <c r="AD291" s="46"/>
      <c r="AE291" s="46"/>
      <c r="AF291" s="47"/>
      <c r="AG291" s="47"/>
      <c r="AH291" s="47"/>
      <c r="AI291" s="47"/>
      <c r="AJ291" s="47"/>
      <c r="AS291" s="12">
        <v>3113</v>
      </c>
      <c r="AT291" s="13">
        <v>1.8</v>
      </c>
      <c r="AU291" s="12">
        <v>1</v>
      </c>
      <c r="AV291" s="12">
        <v>0</v>
      </c>
      <c r="AW291" s="14">
        <f t="shared" si="324"/>
        <v>5603.4</v>
      </c>
      <c r="AX291" s="12">
        <v>1</v>
      </c>
      <c r="AY291" s="12">
        <v>2.38</v>
      </c>
      <c r="AZ291" s="12">
        <v>1</v>
      </c>
      <c r="BA291" s="43">
        <f t="shared" si="325"/>
        <v>3.38</v>
      </c>
      <c r="BB291" s="12">
        <v>1.275</v>
      </c>
      <c r="BC291" s="9">
        <v>0.5</v>
      </c>
      <c r="BD291" s="44">
        <f t="shared" si="326"/>
        <v>12073.92615</v>
      </c>
      <c r="BN291" s="12">
        <v>3113</v>
      </c>
      <c r="BO291" s="13">
        <v>1.8</v>
      </c>
      <c r="BP291" s="12">
        <v>1</v>
      </c>
      <c r="BQ291" s="12">
        <v>0</v>
      </c>
      <c r="BR291" s="14">
        <f t="shared" si="327"/>
        <v>5603.4</v>
      </c>
      <c r="BS291" s="12">
        <v>1</v>
      </c>
      <c r="BT291" s="12">
        <v>3.18</v>
      </c>
      <c r="BU291" s="12">
        <v>1</v>
      </c>
      <c r="BV291" s="43">
        <f t="shared" si="328"/>
        <v>4.18</v>
      </c>
      <c r="BW291" s="12">
        <v>1.275</v>
      </c>
      <c r="BX291" s="9">
        <v>0.5</v>
      </c>
      <c r="BY291" s="44">
        <f t="shared" si="329"/>
        <v>14931.66015</v>
      </c>
    </row>
    <row r="292" s="1" customFormat="1" customHeight="1" spans="5:77">
      <c r="E292" s="12">
        <v>2761</v>
      </c>
      <c r="F292" s="13">
        <v>1.728</v>
      </c>
      <c r="G292" s="12">
        <v>1</v>
      </c>
      <c r="H292" s="12">
        <v>0</v>
      </c>
      <c r="I292" s="14">
        <f t="shared" si="330"/>
        <v>4771.008</v>
      </c>
      <c r="J292" s="12">
        <v>1</v>
      </c>
      <c r="K292" s="12">
        <v>1.95</v>
      </c>
      <c r="L292" s="12">
        <v>0.95</v>
      </c>
      <c r="M292" s="43">
        <f t="shared" si="331"/>
        <v>2.8525</v>
      </c>
      <c r="N292" s="12">
        <v>1.075</v>
      </c>
      <c r="O292" s="9">
        <v>0.5</v>
      </c>
      <c r="P292" s="44">
        <f t="shared" si="332"/>
        <v>7314.998922</v>
      </c>
      <c r="Y292" s="38" t="s">
        <v>28</v>
      </c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S292" s="12">
        <v>3113</v>
      </c>
      <c r="AT292" s="13">
        <v>3.21</v>
      </c>
      <c r="AU292" s="12">
        <v>1</v>
      </c>
      <c r="AV292" s="12">
        <v>0</v>
      </c>
      <c r="AW292" s="14">
        <f t="shared" si="324"/>
        <v>9992.73</v>
      </c>
      <c r="AX292" s="12">
        <v>1</v>
      </c>
      <c r="AY292" s="12">
        <v>2.38</v>
      </c>
      <c r="AZ292" s="12">
        <v>1</v>
      </c>
      <c r="BA292" s="43">
        <f t="shared" si="325"/>
        <v>3.38</v>
      </c>
      <c r="BB292" s="12">
        <v>1.275</v>
      </c>
      <c r="BC292" s="9">
        <v>0.5</v>
      </c>
      <c r="BD292" s="44">
        <f t="shared" si="326"/>
        <v>21531.8349675</v>
      </c>
      <c r="BN292" s="12">
        <v>3113</v>
      </c>
      <c r="BO292" s="13">
        <v>3.21</v>
      </c>
      <c r="BP292" s="12">
        <v>1</v>
      </c>
      <c r="BQ292" s="12">
        <v>0</v>
      </c>
      <c r="BR292" s="14">
        <f t="shared" si="327"/>
        <v>9992.73</v>
      </c>
      <c r="BS292" s="12">
        <v>1</v>
      </c>
      <c r="BT292" s="12">
        <v>3.18</v>
      </c>
      <c r="BU292" s="12">
        <v>1</v>
      </c>
      <c r="BV292" s="43">
        <f t="shared" si="328"/>
        <v>4.18</v>
      </c>
      <c r="BW292" s="12">
        <v>1.275</v>
      </c>
      <c r="BX292" s="9">
        <v>0.5</v>
      </c>
      <c r="BY292" s="44">
        <f t="shared" si="329"/>
        <v>26628.1272675</v>
      </c>
    </row>
    <row r="293" s="1" customFormat="1" customHeight="1" spans="5:77">
      <c r="E293" s="12">
        <v>2761</v>
      </c>
      <c r="F293" s="13">
        <v>1.728</v>
      </c>
      <c r="G293" s="12">
        <v>1</v>
      </c>
      <c r="H293" s="12">
        <v>0</v>
      </c>
      <c r="I293" s="14">
        <f t="shared" si="330"/>
        <v>4771.008</v>
      </c>
      <c r="J293" s="12">
        <v>1</v>
      </c>
      <c r="K293" s="12">
        <v>1.95</v>
      </c>
      <c r="L293" s="12">
        <v>0.95</v>
      </c>
      <c r="M293" s="43">
        <f t="shared" si="331"/>
        <v>2.8525</v>
      </c>
      <c r="N293" s="12">
        <v>1.075</v>
      </c>
      <c r="O293" s="9">
        <v>0.5</v>
      </c>
      <c r="P293" s="44">
        <f t="shared" si="332"/>
        <v>7314.998922</v>
      </c>
      <c r="Y293" s="14" t="s">
        <v>5</v>
      </c>
      <c r="Z293" s="14"/>
      <c r="AA293" s="14"/>
      <c r="AB293" s="14"/>
      <c r="AC293" s="14"/>
      <c r="AD293" s="8" t="s">
        <v>53</v>
      </c>
      <c r="AE293" s="8"/>
      <c r="AF293" s="8"/>
      <c r="AG293" s="8"/>
      <c r="AH293" s="9" t="s">
        <v>37</v>
      </c>
      <c r="AI293" s="9"/>
      <c r="AJ293" s="42" t="s">
        <v>9</v>
      </c>
      <c r="AS293" s="12">
        <v>3113</v>
      </c>
      <c r="AT293" s="13">
        <v>3.21</v>
      </c>
      <c r="AU293" s="12">
        <v>1</v>
      </c>
      <c r="AV293" s="12">
        <v>0</v>
      </c>
      <c r="AW293" s="14">
        <f t="shared" si="324"/>
        <v>9992.73</v>
      </c>
      <c r="AX293" s="12">
        <v>1</v>
      </c>
      <c r="AY293" s="12">
        <v>2.38</v>
      </c>
      <c r="AZ293" s="12">
        <v>1</v>
      </c>
      <c r="BA293" s="43">
        <f t="shared" si="325"/>
        <v>3.38</v>
      </c>
      <c r="BB293" s="12">
        <v>1.275</v>
      </c>
      <c r="BC293" s="9">
        <v>0.5</v>
      </c>
      <c r="BD293" s="44">
        <f t="shared" si="326"/>
        <v>21531.8349675</v>
      </c>
      <c r="BN293" s="12">
        <v>3113</v>
      </c>
      <c r="BO293" s="13">
        <v>3.21</v>
      </c>
      <c r="BP293" s="12">
        <v>1</v>
      </c>
      <c r="BQ293" s="12">
        <v>0</v>
      </c>
      <c r="BR293" s="14">
        <f t="shared" si="327"/>
        <v>9992.73</v>
      </c>
      <c r="BS293" s="12">
        <v>1</v>
      </c>
      <c r="BT293" s="12">
        <v>3.18</v>
      </c>
      <c r="BU293" s="12">
        <v>1</v>
      </c>
      <c r="BV293" s="43">
        <f t="shared" si="328"/>
        <v>4.18</v>
      </c>
      <c r="BW293" s="12">
        <v>1.275</v>
      </c>
      <c r="BX293" s="9">
        <v>0.5</v>
      </c>
      <c r="BY293" s="44">
        <f t="shared" si="329"/>
        <v>26628.1272675</v>
      </c>
    </row>
    <row r="294" s="1" customFormat="1" customHeight="1" spans="5:77">
      <c r="E294" s="12">
        <v>2761</v>
      </c>
      <c r="F294" s="13">
        <v>1.728</v>
      </c>
      <c r="G294" s="12">
        <v>1</v>
      </c>
      <c r="H294" s="12">
        <v>0</v>
      </c>
      <c r="I294" s="14">
        <f t="shared" si="330"/>
        <v>4771.008</v>
      </c>
      <c r="J294" s="12">
        <v>1</v>
      </c>
      <c r="K294" s="12">
        <v>1.95</v>
      </c>
      <c r="L294" s="12">
        <v>0.95</v>
      </c>
      <c r="M294" s="43">
        <f t="shared" si="331"/>
        <v>2.8525</v>
      </c>
      <c r="N294" s="12">
        <v>1.075</v>
      </c>
      <c r="O294" s="9">
        <v>0.5</v>
      </c>
      <c r="P294" s="44">
        <f t="shared" si="332"/>
        <v>7314.998922</v>
      </c>
      <c r="Y294" s="14" t="s">
        <v>54</v>
      </c>
      <c r="Z294" s="14" t="s">
        <v>55</v>
      </c>
      <c r="AA294" s="14" t="s">
        <v>56</v>
      </c>
      <c r="AB294" s="14" t="s">
        <v>57</v>
      </c>
      <c r="AC294" s="14" t="s">
        <v>5</v>
      </c>
      <c r="AD294" s="8" t="s">
        <v>58</v>
      </c>
      <c r="AE294" s="8" t="s">
        <v>23</v>
      </c>
      <c r="AF294" s="8" t="s">
        <v>22</v>
      </c>
      <c r="AG294" s="43" t="s">
        <v>24</v>
      </c>
      <c r="AH294" s="9" t="s">
        <v>59</v>
      </c>
      <c r="AI294" s="9" t="s">
        <v>60</v>
      </c>
      <c r="AJ294" s="42"/>
      <c r="AS294" s="12">
        <v>3113</v>
      </c>
      <c r="AT294" s="13">
        <v>3.21</v>
      </c>
      <c r="AU294" s="12">
        <v>1</v>
      </c>
      <c r="AV294" s="12">
        <v>0</v>
      </c>
      <c r="AW294" s="14">
        <f t="shared" si="324"/>
        <v>9992.73</v>
      </c>
      <c r="AX294" s="12">
        <v>1</v>
      </c>
      <c r="AY294" s="12">
        <v>2.38</v>
      </c>
      <c r="AZ294" s="12">
        <v>1</v>
      </c>
      <c r="BA294" s="43">
        <f t="shared" si="325"/>
        <v>3.38</v>
      </c>
      <c r="BB294" s="12">
        <v>1.275</v>
      </c>
      <c r="BC294" s="9">
        <v>0.5</v>
      </c>
      <c r="BD294" s="44">
        <f t="shared" si="326"/>
        <v>21531.8349675</v>
      </c>
      <c r="BN294" s="12">
        <v>3113</v>
      </c>
      <c r="BO294" s="13">
        <v>3.21</v>
      </c>
      <c r="BP294" s="12">
        <v>1</v>
      </c>
      <c r="BQ294" s="12">
        <v>0</v>
      </c>
      <c r="BR294" s="14">
        <f t="shared" si="327"/>
        <v>9992.73</v>
      </c>
      <c r="BS294" s="12">
        <v>1</v>
      </c>
      <c r="BT294" s="12">
        <v>3.18</v>
      </c>
      <c r="BU294" s="12">
        <v>1</v>
      </c>
      <c r="BV294" s="43">
        <f t="shared" si="328"/>
        <v>4.18</v>
      </c>
      <c r="BW294" s="12">
        <v>1.275</v>
      </c>
      <c r="BX294" s="9">
        <v>0.5</v>
      </c>
      <c r="BY294" s="44">
        <f t="shared" si="329"/>
        <v>26628.1272675</v>
      </c>
    </row>
    <row r="295" s="1" customFormat="1" customHeight="1" spans="5:77">
      <c r="E295" s="12">
        <v>2761</v>
      </c>
      <c r="F295" s="13">
        <v>1.728</v>
      </c>
      <c r="G295" s="12">
        <v>1</v>
      </c>
      <c r="H295" s="12">
        <v>0</v>
      </c>
      <c r="I295" s="14">
        <f t="shared" si="330"/>
        <v>4771.008</v>
      </c>
      <c r="J295" s="12">
        <v>1</v>
      </c>
      <c r="K295" s="12">
        <v>1.95</v>
      </c>
      <c r="L295" s="12">
        <v>0.95</v>
      </c>
      <c r="M295" s="43">
        <f t="shared" si="331"/>
        <v>2.8525</v>
      </c>
      <c r="N295" s="12">
        <v>1.075</v>
      </c>
      <c r="O295" s="9">
        <v>0.5</v>
      </c>
      <c r="P295" s="44">
        <f t="shared" si="332"/>
        <v>7314.998922</v>
      </c>
      <c r="Y295" s="12">
        <v>2630</v>
      </c>
      <c r="Z295" s="13">
        <v>1.728</v>
      </c>
      <c r="AA295" s="12">
        <v>1</v>
      </c>
      <c r="AB295" s="12">
        <v>0</v>
      </c>
      <c r="AC295" s="14">
        <f t="shared" ref="AC295:AC305" si="333">Y295*Z295*AA295+AB295</f>
        <v>4544.64</v>
      </c>
      <c r="AD295" s="12">
        <v>1</v>
      </c>
      <c r="AE295" s="12">
        <v>1.95</v>
      </c>
      <c r="AF295" s="12">
        <v>0.95</v>
      </c>
      <c r="AG295" s="43">
        <f t="shared" ref="AG295:AG305" si="334">AE295*AF295+1</f>
        <v>2.8525</v>
      </c>
      <c r="AH295" s="12">
        <v>1.275</v>
      </c>
      <c r="AI295" s="9">
        <v>0.5</v>
      </c>
      <c r="AJ295" s="44">
        <f t="shared" ref="AJ295:AJ305" si="335">AC295*AD295*AG295*AH295*AI295</f>
        <v>8264.28582</v>
      </c>
      <c r="AS295" s="45"/>
      <c r="AT295" s="46"/>
      <c r="AU295" s="46"/>
      <c r="AV295" s="46"/>
      <c r="AW295" s="46"/>
      <c r="AX295" s="46"/>
      <c r="AY295" s="46"/>
      <c r="AZ295" s="47">
        <f>SUM(BD280:BD294)</f>
        <v>154747.4868225</v>
      </c>
      <c r="BA295" s="47"/>
      <c r="BB295" s="47"/>
      <c r="BC295" s="47"/>
      <c r="BD295" s="47"/>
      <c r="BN295" s="45"/>
      <c r="BO295" s="46"/>
      <c r="BP295" s="46"/>
      <c r="BQ295" s="46"/>
      <c r="BR295" s="46"/>
      <c r="BS295" s="46"/>
      <c r="BT295" s="46"/>
      <c r="BU295" s="47">
        <f>SUM(BY280:BY294)</f>
        <v>191374.1109225</v>
      </c>
      <c r="BV295" s="47"/>
      <c r="BW295" s="47"/>
      <c r="BX295" s="47"/>
      <c r="BY295" s="47"/>
    </row>
    <row r="296" s="1" customFormat="1" customHeight="1" spans="5:77">
      <c r="E296" s="12">
        <v>2761</v>
      </c>
      <c r="F296" s="13">
        <v>1.55</v>
      </c>
      <c r="G296" s="12">
        <v>1</v>
      </c>
      <c r="H296" s="12">
        <v>0</v>
      </c>
      <c r="I296" s="14">
        <f t="shared" si="330"/>
        <v>4279.55</v>
      </c>
      <c r="J296" s="12">
        <v>1</v>
      </c>
      <c r="K296" s="12">
        <v>1.95</v>
      </c>
      <c r="L296" s="12">
        <v>0.95</v>
      </c>
      <c r="M296" s="43">
        <f t="shared" si="331"/>
        <v>2.8525</v>
      </c>
      <c r="N296" s="12">
        <v>1.075</v>
      </c>
      <c r="O296" s="9">
        <v>0.5</v>
      </c>
      <c r="P296" s="44">
        <f t="shared" si="332"/>
        <v>6561.4863015625</v>
      </c>
      <c r="Y296" s="12">
        <v>2630</v>
      </c>
      <c r="Z296" s="13">
        <v>1.728</v>
      </c>
      <c r="AA296" s="12">
        <v>1</v>
      </c>
      <c r="AB296" s="12">
        <v>0</v>
      </c>
      <c r="AC296" s="14">
        <f t="shared" si="333"/>
        <v>4544.64</v>
      </c>
      <c r="AD296" s="12">
        <v>1</v>
      </c>
      <c r="AE296" s="12">
        <v>1.95</v>
      </c>
      <c r="AF296" s="12">
        <v>0.95</v>
      </c>
      <c r="AG296" s="43">
        <f t="shared" si="334"/>
        <v>2.8525</v>
      </c>
      <c r="AH296" s="12">
        <v>1.275</v>
      </c>
      <c r="AI296" s="9">
        <v>0.5</v>
      </c>
      <c r="AJ296" s="44">
        <f t="shared" si="335"/>
        <v>8264.28582</v>
      </c>
      <c r="AS296" s="46"/>
      <c r="AT296" s="46"/>
      <c r="AU296" s="46"/>
      <c r="AV296" s="46"/>
      <c r="AW296" s="46"/>
      <c r="AX296" s="46"/>
      <c r="AY296" s="46"/>
      <c r="AZ296" s="47"/>
      <c r="BA296" s="47"/>
      <c r="BB296" s="47"/>
      <c r="BC296" s="47"/>
      <c r="BD296" s="47"/>
      <c r="BN296" s="46"/>
      <c r="BO296" s="46"/>
      <c r="BP296" s="46"/>
      <c r="BQ296" s="46"/>
      <c r="BR296" s="46"/>
      <c r="BS296" s="46"/>
      <c r="BT296" s="46"/>
      <c r="BU296" s="47"/>
      <c r="BV296" s="47"/>
      <c r="BW296" s="47"/>
      <c r="BX296" s="47"/>
      <c r="BY296" s="47"/>
    </row>
    <row r="297" s="1" customFormat="1" customHeight="1" spans="5:77">
      <c r="E297" s="12">
        <v>2761</v>
      </c>
      <c r="F297" s="13">
        <v>12.18</v>
      </c>
      <c r="G297" s="12">
        <v>1</v>
      </c>
      <c r="H297" s="12">
        <v>0</v>
      </c>
      <c r="I297" s="14">
        <f t="shared" si="330"/>
        <v>33628.98</v>
      </c>
      <c r="J297" s="12">
        <v>1</v>
      </c>
      <c r="K297" s="12">
        <v>1.95</v>
      </c>
      <c r="L297" s="12">
        <v>0.95</v>
      </c>
      <c r="M297" s="43">
        <f t="shared" si="331"/>
        <v>2.8525</v>
      </c>
      <c r="N297" s="12">
        <v>1.075</v>
      </c>
      <c r="O297" s="9">
        <v>0.5</v>
      </c>
      <c r="P297" s="44">
        <f t="shared" si="332"/>
        <v>51560.582679375</v>
      </c>
      <c r="Y297" s="12">
        <v>2630</v>
      </c>
      <c r="Z297" s="13">
        <v>1.728</v>
      </c>
      <c r="AA297" s="12">
        <v>1</v>
      </c>
      <c r="AB297" s="12">
        <v>0</v>
      </c>
      <c r="AC297" s="14">
        <f t="shared" si="333"/>
        <v>4544.64</v>
      </c>
      <c r="AD297" s="12">
        <v>1</v>
      </c>
      <c r="AE297" s="12">
        <v>1.95</v>
      </c>
      <c r="AF297" s="12">
        <v>0.95</v>
      </c>
      <c r="AG297" s="43">
        <f t="shared" si="334"/>
        <v>2.8525</v>
      </c>
      <c r="AH297" s="12">
        <v>1.275</v>
      </c>
      <c r="AI297" s="9">
        <v>0.5</v>
      </c>
      <c r="AJ297" s="44">
        <f t="shared" si="335"/>
        <v>8264.28582</v>
      </c>
      <c r="AS297" s="46"/>
      <c r="AT297" s="46"/>
      <c r="AU297" s="46"/>
      <c r="AV297" s="46"/>
      <c r="AW297" s="46"/>
      <c r="AX297" s="46"/>
      <c r="AY297" s="46"/>
      <c r="AZ297" s="47"/>
      <c r="BA297" s="47"/>
      <c r="BB297" s="47"/>
      <c r="BC297" s="47"/>
      <c r="BD297" s="47"/>
      <c r="BN297" s="46"/>
      <c r="BO297" s="46"/>
      <c r="BP297" s="46"/>
      <c r="BQ297" s="46"/>
      <c r="BR297" s="46"/>
      <c r="BS297" s="46"/>
      <c r="BT297" s="46"/>
      <c r="BU297" s="47"/>
      <c r="BV297" s="47"/>
      <c r="BW297" s="47"/>
      <c r="BX297" s="47"/>
      <c r="BY297" s="47"/>
    </row>
    <row r="298" s="1" customFormat="1" customHeight="1" spans="5:77">
      <c r="E298" s="45"/>
      <c r="F298" s="46"/>
      <c r="G298" s="46"/>
      <c r="H298" s="46"/>
      <c r="I298" s="46"/>
      <c r="J298" s="46"/>
      <c r="K298" s="46"/>
      <c r="L298" s="47">
        <f>SUM(P287:P297)</f>
        <v>130761.709438937</v>
      </c>
      <c r="M298" s="47"/>
      <c r="N298" s="47"/>
      <c r="O298" s="47"/>
      <c r="P298" s="47"/>
      <c r="Y298" s="12">
        <v>2630</v>
      </c>
      <c r="Z298" s="13">
        <v>1.728</v>
      </c>
      <c r="AA298" s="12">
        <v>1</v>
      </c>
      <c r="AB298" s="12">
        <v>0</v>
      </c>
      <c r="AC298" s="14">
        <f t="shared" si="333"/>
        <v>4544.64</v>
      </c>
      <c r="AD298" s="12">
        <v>1</v>
      </c>
      <c r="AE298" s="12">
        <v>1.95</v>
      </c>
      <c r="AF298" s="12">
        <v>0.95</v>
      </c>
      <c r="AG298" s="43">
        <f t="shared" si="334"/>
        <v>2.8525</v>
      </c>
      <c r="AH298" s="12">
        <v>1.275</v>
      </c>
      <c r="AI298" s="9">
        <v>0.5</v>
      </c>
      <c r="AJ298" s="44">
        <f t="shared" si="335"/>
        <v>8264.28582</v>
      </c>
      <c r="AS298" s="38" t="s">
        <v>28</v>
      </c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N298" s="38" t="s">
        <v>28</v>
      </c>
      <c r="BO298" s="38"/>
      <c r="BP298" s="38"/>
      <c r="BQ298" s="38"/>
      <c r="BR298" s="38"/>
      <c r="BS298" s="38"/>
      <c r="BT298" s="38"/>
      <c r="BU298" s="38"/>
      <c r="BV298" s="38"/>
      <c r="BW298" s="38"/>
      <c r="BX298" s="38"/>
      <c r="BY298" s="38"/>
    </row>
    <row r="299" s="1" customFormat="1" customHeight="1" spans="5:77">
      <c r="E299" s="46"/>
      <c r="F299" s="46"/>
      <c r="G299" s="46"/>
      <c r="H299" s="46"/>
      <c r="I299" s="46"/>
      <c r="J299" s="46"/>
      <c r="K299" s="46"/>
      <c r="L299" s="47"/>
      <c r="M299" s="47"/>
      <c r="N299" s="47"/>
      <c r="O299" s="47"/>
      <c r="P299" s="47"/>
      <c r="Y299" s="12">
        <v>2630</v>
      </c>
      <c r="Z299" s="13">
        <v>1.728</v>
      </c>
      <c r="AA299" s="12">
        <v>1</v>
      </c>
      <c r="AB299" s="12">
        <v>0</v>
      </c>
      <c r="AC299" s="14">
        <f t="shared" si="333"/>
        <v>4544.64</v>
      </c>
      <c r="AD299" s="12">
        <v>1</v>
      </c>
      <c r="AE299" s="12">
        <v>1.95</v>
      </c>
      <c r="AF299" s="12">
        <v>0.95</v>
      </c>
      <c r="AG299" s="43">
        <f t="shared" si="334"/>
        <v>2.8525</v>
      </c>
      <c r="AH299" s="12">
        <v>1.275</v>
      </c>
      <c r="AI299" s="9">
        <v>0.5</v>
      </c>
      <c r="AJ299" s="44">
        <f t="shared" si="335"/>
        <v>8264.28582</v>
      </c>
      <c r="AS299" s="14" t="s">
        <v>5</v>
      </c>
      <c r="AT299" s="14"/>
      <c r="AU299" s="14"/>
      <c r="AV299" s="14"/>
      <c r="AW299" s="14"/>
      <c r="AX299" s="8" t="s">
        <v>53</v>
      </c>
      <c r="AY299" s="8"/>
      <c r="AZ299" s="8"/>
      <c r="BA299" s="8"/>
      <c r="BB299" s="9" t="s">
        <v>37</v>
      </c>
      <c r="BC299" s="9"/>
      <c r="BD299" s="42" t="s">
        <v>9</v>
      </c>
      <c r="BN299" s="14" t="s">
        <v>5</v>
      </c>
      <c r="BO299" s="14"/>
      <c r="BP299" s="14"/>
      <c r="BQ299" s="14"/>
      <c r="BR299" s="14"/>
      <c r="BS299" s="8" t="s">
        <v>53</v>
      </c>
      <c r="BT299" s="8"/>
      <c r="BU299" s="8"/>
      <c r="BV299" s="8"/>
      <c r="BW299" s="9" t="s">
        <v>37</v>
      </c>
      <c r="BX299" s="9"/>
      <c r="BY299" s="42" t="s">
        <v>9</v>
      </c>
    </row>
    <row r="300" s="1" customFormat="1" customHeight="1" spans="5:77">
      <c r="E300" s="46"/>
      <c r="F300" s="46"/>
      <c r="G300" s="46"/>
      <c r="H300" s="46"/>
      <c r="I300" s="46"/>
      <c r="J300" s="46"/>
      <c r="K300" s="46"/>
      <c r="L300" s="47"/>
      <c r="M300" s="47"/>
      <c r="N300" s="47"/>
      <c r="O300" s="47"/>
      <c r="P300" s="47"/>
      <c r="Y300" s="12">
        <v>2630</v>
      </c>
      <c r="Z300" s="13">
        <v>1.728</v>
      </c>
      <c r="AA300" s="12">
        <v>1</v>
      </c>
      <c r="AB300" s="12">
        <v>0</v>
      </c>
      <c r="AC300" s="14">
        <f t="shared" si="333"/>
        <v>4544.64</v>
      </c>
      <c r="AD300" s="12">
        <v>1</v>
      </c>
      <c r="AE300" s="12">
        <v>1.95</v>
      </c>
      <c r="AF300" s="12">
        <v>0.95</v>
      </c>
      <c r="AG300" s="43">
        <f t="shared" si="334"/>
        <v>2.8525</v>
      </c>
      <c r="AH300" s="12">
        <v>1.075</v>
      </c>
      <c r="AI300" s="9">
        <v>0.5</v>
      </c>
      <c r="AJ300" s="44">
        <f t="shared" si="335"/>
        <v>6967.92726</v>
      </c>
      <c r="AS300" s="14" t="s">
        <v>54</v>
      </c>
      <c r="AT300" s="14" t="s">
        <v>55</v>
      </c>
      <c r="AU300" s="14" t="s">
        <v>56</v>
      </c>
      <c r="AV300" s="14" t="s">
        <v>57</v>
      </c>
      <c r="AW300" s="14" t="s">
        <v>5</v>
      </c>
      <c r="AX300" s="8" t="s">
        <v>58</v>
      </c>
      <c r="AY300" s="8" t="s">
        <v>23</v>
      </c>
      <c r="AZ300" s="8" t="s">
        <v>22</v>
      </c>
      <c r="BA300" s="43" t="s">
        <v>24</v>
      </c>
      <c r="BB300" s="9" t="s">
        <v>59</v>
      </c>
      <c r="BC300" s="9" t="s">
        <v>60</v>
      </c>
      <c r="BD300" s="42"/>
      <c r="BN300" s="14" t="s">
        <v>54</v>
      </c>
      <c r="BO300" s="14" t="s">
        <v>55</v>
      </c>
      <c r="BP300" s="14" t="s">
        <v>56</v>
      </c>
      <c r="BQ300" s="14" t="s">
        <v>57</v>
      </c>
      <c r="BR300" s="14" t="s">
        <v>5</v>
      </c>
      <c r="BS300" s="8" t="s">
        <v>58</v>
      </c>
      <c r="BT300" s="8" t="s">
        <v>23</v>
      </c>
      <c r="BU300" s="8" t="s">
        <v>22</v>
      </c>
      <c r="BV300" s="43" t="s">
        <v>24</v>
      </c>
      <c r="BW300" s="9" t="s">
        <v>59</v>
      </c>
      <c r="BX300" s="9" t="s">
        <v>60</v>
      </c>
      <c r="BY300" s="42"/>
    </row>
    <row r="301" s="1" customFormat="1" customHeight="1" spans="5:77">
      <c r="Y301" s="12">
        <v>2630</v>
      </c>
      <c r="Z301" s="13">
        <v>1.728</v>
      </c>
      <c r="AA301" s="12">
        <v>1</v>
      </c>
      <c r="AB301" s="12">
        <v>0</v>
      </c>
      <c r="AC301" s="14">
        <f t="shared" si="333"/>
        <v>4544.64</v>
      </c>
      <c r="AD301" s="12">
        <v>1</v>
      </c>
      <c r="AE301" s="12">
        <v>1.95</v>
      </c>
      <c r="AF301" s="12">
        <v>0.95</v>
      </c>
      <c r="AG301" s="43">
        <f t="shared" si="334"/>
        <v>2.8525</v>
      </c>
      <c r="AH301" s="12">
        <v>1.075</v>
      </c>
      <c r="AI301" s="9">
        <v>0.5</v>
      </c>
      <c r="AJ301" s="44">
        <f t="shared" si="335"/>
        <v>6967.92726</v>
      </c>
      <c r="AS301" s="12">
        <v>2630</v>
      </c>
      <c r="AT301" s="13">
        <v>1.728</v>
      </c>
      <c r="AU301" s="12">
        <v>1</v>
      </c>
      <c r="AV301" s="12">
        <v>0</v>
      </c>
      <c r="AW301" s="14">
        <f t="shared" ref="AW301:AW311" si="336">AS301*AT301*AU301+AV301</f>
        <v>4544.64</v>
      </c>
      <c r="AX301" s="12">
        <v>1</v>
      </c>
      <c r="AY301" s="12">
        <v>1.95</v>
      </c>
      <c r="AZ301" s="12">
        <v>0.95</v>
      </c>
      <c r="BA301" s="43">
        <f t="shared" ref="BA301:BA311" si="337">AY301*AZ301+1</f>
        <v>2.8525</v>
      </c>
      <c r="BB301" s="12">
        <v>1.275</v>
      </c>
      <c r="BC301" s="9">
        <v>0.5</v>
      </c>
      <c r="BD301" s="44">
        <f t="shared" ref="BD301:BD311" si="338">AW301*AX301*BA301*BB301*BC301</f>
        <v>8264.28582</v>
      </c>
      <c r="BN301" s="12">
        <v>2630</v>
      </c>
      <c r="BO301" s="13">
        <v>1.728</v>
      </c>
      <c r="BP301" s="12">
        <v>1</v>
      </c>
      <c r="BQ301" s="12">
        <v>0</v>
      </c>
      <c r="BR301" s="14">
        <f t="shared" ref="BR301:BR311" si="339">BN301*BO301*BP301+BQ301</f>
        <v>4544.64</v>
      </c>
      <c r="BS301" s="12">
        <v>1</v>
      </c>
      <c r="BT301" s="12">
        <v>2.75</v>
      </c>
      <c r="BU301" s="12">
        <v>0.95</v>
      </c>
      <c r="BV301" s="43">
        <f t="shared" ref="BV301:BV311" si="340">BT301*BU301+1</f>
        <v>3.6125</v>
      </c>
      <c r="BW301" s="12">
        <v>1.275</v>
      </c>
      <c r="BX301" s="9">
        <v>0.5</v>
      </c>
      <c r="BY301" s="44">
        <f t="shared" ref="BY301:BY311" si="341">BR301*BS301*BV301*BW301*BX301</f>
        <v>10466.1639</v>
      </c>
    </row>
    <row r="302" s="1" customFormat="1" customHeight="1" spans="5:77">
      <c r="Y302" s="12">
        <v>2630</v>
      </c>
      <c r="Z302" s="13">
        <v>1.728</v>
      </c>
      <c r="AA302" s="12">
        <v>1</v>
      </c>
      <c r="AB302" s="12">
        <v>0</v>
      </c>
      <c r="AC302" s="14">
        <f t="shared" si="333"/>
        <v>4544.64</v>
      </c>
      <c r="AD302" s="12">
        <v>1</v>
      </c>
      <c r="AE302" s="12">
        <v>1.95</v>
      </c>
      <c r="AF302" s="12">
        <v>0.95</v>
      </c>
      <c r="AG302" s="43">
        <f t="shared" si="334"/>
        <v>2.8525</v>
      </c>
      <c r="AH302" s="12">
        <v>1.075</v>
      </c>
      <c r="AI302" s="9">
        <v>0.5</v>
      </c>
      <c r="AJ302" s="44">
        <f t="shared" si="335"/>
        <v>6967.92726</v>
      </c>
      <c r="AS302" s="12">
        <v>2630</v>
      </c>
      <c r="AT302" s="13">
        <v>1.728</v>
      </c>
      <c r="AU302" s="12">
        <v>1</v>
      </c>
      <c r="AV302" s="12">
        <v>0</v>
      </c>
      <c r="AW302" s="14">
        <f t="shared" si="336"/>
        <v>4544.64</v>
      </c>
      <c r="AX302" s="12">
        <v>1</v>
      </c>
      <c r="AY302" s="12">
        <v>1.95</v>
      </c>
      <c r="AZ302" s="12">
        <v>0.95</v>
      </c>
      <c r="BA302" s="43">
        <f t="shared" si="337"/>
        <v>2.8525</v>
      </c>
      <c r="BB302" s="12">
        <v>1.275</v>
      </c>
      <c r="BC302" s="9">
        <v>0.5</v>
      </c>
      <c r="BD302" s="44">
        <f t="shared" si="338"/>
        <v>8264.28582</v>
      </c>
      <c r="BN302" s="12">
        <v>2630</v>
      </c>
      <c r="BO302" s="13">
        <v>1.728</v>
      </c>
      <c r="BP302" s="12">
        <v>1</v>
      </c>
      <c r="BQ302" s="12">
        <v>0</v>
      </c>
      <c r="BR302" s="14">
        <f t="shared" si="339"/>
        <v>4544.64</v>
      </c>
      <c r="BS302" s="12">
        <v>1</v>
      </c>
      <c r="BT302" s="12">
        <v>2.75</v>
      </c>
      <c r="BU302" s="12">
        <v>0.95</v>
      </c>
      <c r="BV302" s="43">
        <f t="shared" si="340"/>
        <v>3.6125</v>
      </c>
      <c r="BW302" s="12">
        <v>1.275</v>
      </c>
      <c r="BX302" s="9">
        <v>0.5</v>
      </c>
      <c r="BY302" s="44">
        <f t="shared" si="341"/>
        <v>10466.1639</v>
      </c>
    </row>
    <row r="303" s="1" customFormat="1" customHeight="1" spans="5:77">
      <c r="Y303" s="12">
        <v>2630</v>
      </c>
      <c r="Z303" s="13">
        <v>1.728</v>
      </c>
      <c r="AA303" s="12">
        <v>1</v>
      </c>
      <c r="AB303" s="12">
        <v>0</v>
      </c>
      <c r="AC303" s="14">
        <f t="shared" si="333"/>
        <v>4544.64</v>
      </c>
      <c r="AD303" s="12">
        <v>1</v>
      </c>
      <c r="AE303" s="12">
        <v>1.95</v>
      </c>
      <c r="AF303" s="12">
        <v>0.95</v>
      </c>
      <c r="AG303" s="43">
        <f t="shared" si="334"/>
        <v>2.8525</v>
      </c>
      <c r="AH303" s="12">
        <v>1.075</v>
      </c>
      <c r="AI303" s="9">
        <v>0.5</v>
      </c>
      <c r="AJ303" s="44">
        <f t="shared" si="335"/>
        <v>6967.92726</v>
      </c>
      <c r="AS303" s="12">
        <v>2630</v>
      </c>
      <c r="AT303" s="13">
        <v>1.728</v>
      </c>
      <c r="AU303" s="12">
        <v>1</v>
      </c>
      <c r="AV303" s="12">
        <v>0</v>
      </c>
      <c r="AW303" s="14">
        <f t="shared" si="336"/>
        <v>4544.64</v>
      </c>
      <c r="AX303" s="12">
        <v>1</v>
      </c>
      <c r="AY303" s="12">
        <v>1.95</v>
      </c>
      <c r="AZ303" s="12">
        <v>0.95</v>
      </c>
      <c r="BA303" s="43">
        <f t="shared" si="337"/>
        <v>2.8525</v>
      </c>
      <c r="BB303" s="12">
        <v>1.275</v>
      </c>
      <c r="BC303" s="9">
        <v>0.5</v>
      </c>
      <c r="BD303" s="44">
        <f t="shared" si="338"/>
        <v>8264.28582</v>
      </c>
      <c r="BN303" s="12">
        <v>2630</v>
      </c>
      <c r="BO303" s="13">
        <v>1.728</v>
      </c>
      <c r="BP303" s="12">
        <v>1</v>
      </c>
      <c r="BQ303" s="12">
        <v>0</v>
      </c>
      <c r="BR303" s="14">
        <f t="shared" si="339"/>
        <v>4544.64</v>
      </c>
      <c r="BS303" s="12">
        <v>1</v>
      </c>
      <c r="BT303" s="12">
        <v>2.75</v>
      </c>
      <c r="BU303" s="12">
        <v>0.95</v>
      </c>
      <c r="BV303" s="43">
        <f t="shared" si="340"/>
        <v>3.6125</v>
      </c>
      <c r="BW303" s="12">
        <v>1.275</v>
      </c>
      <c r="BX303" s="9">
        <v>0.5</v>
      </c>
      <c r="BY303" s="44">
        <f t="shared" si="341"/>
        <v>10466.1639</v>
      </c>
    </row>
    <row r="304" s="1" customFormat="1" customHeight="1" spans="5:77">
      <c r="Y304" s="12">
        <v>2630</v>
      </c>
      <c r="Z304" s="13">
        <v>1.55</v>
      </c>
      <c r="AA304" s="12">
        <v>1</v>
      </c>
      <c r="AB304" s="12">
        <v>0</v>
      </c>
      <c r="AC304" s="14">
        <f t="shared" si="333"/>
        <v>4076.5</v>
      </c>
      <c r="AD304" s="12">
        <v>1</v>
      </c>
      <c r="AE304" s="12">
        <v>1.95</v>
      </c>
      <c r="AF304" s="12">
        <v>0.95</v>
      </c>
      <c r="AG304" s="43">
        <f t="shared" si="334"/>
        <v>2.8525</v>
      </c>
      <c r="AH304" s="12">
        <v>1.075</v>
      </c>
      <c r="AI304" s="9">
        <v>0.5</v>
      </c>
      <c r="AJ304" s="44">
        <f t="shared" si="335"/>
        <v>6250.166234375</v>
      </c>
      <c r="AS304" s="12">
        <v>2630</v>
      </c>
      <c r="AT304" s="13">
        <v>1.728</v>
      </c>
      <c r="AU304" s="12">
        <v>1</v>
      </c>
      <c r="AV304" s="12">
        <v>0</v>
      </c>
      <c r="AW304" s="14">
        <f t="shared" si="336"/>
        <v>4544.64</v>
      </c>
      <c r="AX304" s="12">
        <v>1</v>
      </c>
      <c r="AY304" s="12">
        <v>1.95</v>
      </c>
      <c r="AZ304" s="12">
        <v>0.95</v>
      </c>
      <c r="BA304" s="43">
        <f t="shared" si="337"/>
        <v>2.8525</v>
      </c>
      <c r="BB304" s="12">
        <v>1.275</v>
      </c>
      <c r="BC304" s="9">
        <v>0.5</v>
      </c>
      <c r="BD304" s="44">
        <f t="shared" si="338"/>
        <v>8264.28582</v>
      </c>
      <c r="BN304" s="12">
        <v>2630</v>
      </c>
      <c r="BO304" s="13">
        <v>1.728</v>
      </c>
      <c r="BP304" s="12">
        <v>1</v>
      </c>
      <c r="BQ304" s="12">
        <v>0</v>
      </c>
      <c r="BR304" s="14">
        <f t="shared" si="339"/>
        <v>4544.64</v>
      </c>
      <c r="BS304" s="12">
        <v>1</v>
      </c>
      <c r="BT304" s="12">
        <v>2.75</v>
      </c>
      <c r="BU304" s="12">
        <v>0.95</v>
      </c>
      <c r="BV304" s="43">
        <f t="shared" si="340"/>
        <v>3.6125</v>
      </c>
      <c r="BW304" s="12">
        <v>1.275</v>
      </c>
      <c r="BX304" s="9">
        <v>0.5</v>
      </c>
      <c r="BY304" s="44">
        <f t="shared" si="341"/>
        <v>10466.1639</v>
      </c>
    </row>
    <row r="305" s="1" customFormat="1" customHeight="1" spans="25:77">
      <c r="Y305" s="12">
        <v>2630</v>
      </c>
      <c r="Z305" s="13">
        <v>12.18</v>
      </c>
      <c r="AA305" s="12">
        <v>1</v>
      </c>
      <c r="AB305" s="12">
        <v>0</v>
      </c>
      <c r="AC305" s="14">
        <f t="shared" si="333"/>
        <v>32033.4</v>
      </c>
      <c r="AD305" s="12">
        <v>1</v>
      </c>
      <c r="AE305" s="12">
        <v>1.95</v>
      </c>
      <c r="AF305" s="12">
        <v>0.95</v>
      </c>
      <c r="AG305" s="43">
        <f t="shared" si="334"/>
        <v>2.8525</v>
      </c>
      <c r="AH305" s="12">
        <v>1.075</v>
      </c>
      <c r="AI305" s="9">
        <v>0.5</v>
      </c>
      <c r="AJ305" s="44">
        <f t="shared" si="335"/>
        <v>49114.20950625</v>
      </c>
      <c r="AS305" s="12">
        <v>2630</v>
      </c>
      <c r="AT305" s="13">
        <v>1.728</v>
      </c>
      <c r="AU305" s="12">
        <v>1</v>
      </c>
      <c r="AV305" s="12">
        <v>0</v>
      </c>
      <c r="AW305" s="14">
        <f t="shared" si="336"/>
        <v>4544.64</v>
      </c>
      <c r="AX305" s="12">
        <v>1</v>
      </c>
      <c r="AY305" s="12">
        <v>1.95</v>
      </c>
      <c r="AZ305" s="12">
        <v>0.95</v>
      </c>
      <c r="BA305" s="43">
        <f t="shared" si="337"/>
        <v>2.8525</v>
      </c>
      <c r="BB305" s="12">
        <v>1.275</v>
      </c>
      <c r="BC305" s="9">
        <v>0.5</v>
      </c>
      <c r="BD305" s="44">
        <f t="shared" si="338"/>
        <v>8264.28582</v>
      </c>
      <c r="BN305" s="12">
        <v>2630</v>
      </c>
      <c r="BO305" s="13">
        <v>1.728</v>
      </c>
      <c r="BP305" s="12">
        <v>1</v>
      </c>
      <c r="BQ305" s="12">
        <v>0</v>
      </c>
      <c r="BR305" s="14">
        <f t="shared" si="339"/>
        <v>4544.64</v>
      </c>
      <c r="BS305" s="12">
        <v>1</v>
      </c>
      <c r="BT305" s="12">
        <v>2.75</v>
      </c>
      <c r="BU305" s="12">
        <v>0.95</v>
      </c>
      <c r="BV305" s="43">
        <f t="shared" si="340"/>
        <v>3.6125</v>
      </c>
      <c r="BW305" s="12">
        <v>1.275</v>
      </c>
      <c r="BX305" s="9">
        <v>0.5</v>
      </c>
      <c r="BY305" s="44">
        <f t="shared" si="341"/>
        <v>10466.1639</v>
      </c>
    </row>
    <row r="306" s="1" customFormat="1" customHeight="1" spans="25:77">
      <c r="Y306" s="45"/>
      <c r="Z306" s="46"/>
      <c r="AA306" s="46"/>
      <c r="AB306" s="46"/>
      <c r="AC306" s="46"/>
      <c r="AD306" s="46"/>
      <c r="AE306" s="46"/>
      <c r="AF306" s="47">
        <f>SUM(AJ295:AJ305)</f>
        <v>124557.513880625</v>
      </c>
      <c r="AG306" s="47"/>
      <c r="AH306" s="47"/>
      <c r="AI306" s="47"/>
      <c r="AJ306" s="47"/>
      <c r="AS306" s="12">
        <v>2630</v>
      </c>
      <c r="AT306" s="13">
        <v>1.728</v>
      </c>
      <c r="AU306" s="12">
        <v>1</v>
      </c>
      <c r="AV306" s="12">
        <v>0</v>
      </c>
      <c r="AW306" s="14">
        <f t="shared" si="336"/>
        <v>4544.64</v>
      </c>
      <c r="AX306" s="12">
        <v>1</v>
      </c>
      <c r="AY306" s="12">
        <v>1.95</v>
      </c>
      <c r="AZ306" s="12">
        <v>0.95</v>
      </c>
      <c r="BA306" s="43">
        <f t="shared" si="337"/>
        <v>2.8525</v>
      </c>
      <c r="BB306" s="12">
        <v>1.075</v>
      </c>
      <c r="BC306" s="9">
        <v>0.5</v>
      </c>
      <c r="BD306" s="44">
        <f t="shared" si="338"/>
        <v>6967.92726</v>
      </c>
      <c r="BN306" s="12">
        <v>2630</v>
      </c>
      <c r="BO306" s="13">
        <v>1.728</v>
      </c>
      <c r="BP306" s="12">
        <v>1</v>
      </c>
      <c r="BQ306" s="12">
        <v>0</v>
      </c>
      <c r="BR306" s="14">
        <f t="shared" si="339"/>
        <v>4544.64</v>
      </c>
      <c r="BS306" s="12">
        <v>1</v>
      </c>
      <c r="BT306" s="12">
        <v>2.75</v>
      </c>
      <c r="BU306" s="12">
        <v>0.95</v>
      </c>
      <c r="BV306" s="43">
        <f t="shared" si="340"/>
        <v>3.6125</v>
      </c>
      <c r="BW306" s="12">
        <v>1.075</v>
      </c>
      <c r="BX306" s="9">
        <v>0.5</v>
      </c>
      <c r="BY306" s="44">
        <f t="shared" si="341"/>
        <v>8824.4127</v>
      </c>
    </row>
    <row r="307" s="1" customFormat="1" customHeight="1" spans="25:77">
      <c r="Y307" s="46"/>
      <c r="Z307" s="46"/>
      <c r="AA307" s="46"/>
      <c r="AB307" s="46"/>
      <c r="AC307" s="46"/>
      <c r="AD307" s="46"/>
      <c r="AE307" s="46"/>
      <c r="AF307" s="47"/>
      <c r="AG307" s="47"/>
      <c r="AH307" s="47"/>
      <c r="AI307" s="47"/>
      <c r="AJ307" s="47"/>
      <c r="AS307" s="12">
        <v>2630</v>
      </c>
      <c r="AT307" s="13">
        <v>1.728</v>
      </c>
      <c r="AU307" s="12">
        <v>1</v>
      </c>
      <c r="AV307" s="12">
        <v>0</v>
      </c>
      <c r="AW307" s="14">
        <f t="shared" si="336"/>
        <v>4544.64</v>
      </c>
      <c r="AX307" s="12">
        <v>1</v>
      </c>
      <c r="AY307" s="12">
        <v>1.95</v>
      </c>
      <c r="AZ307" s="12">
        <v>0.95</v>
      </c>
      <c r="BA307" s="43">
        <f t="shared" si="337"/>
        <v>2.8525</v>
      </c>
      <c r="BB307" s="12">
        <v>1.075</v>
      </c>
      <c r="BC307" s="9">
        <v>0.5</v>
      </c>
      <c r="BD307" s="44">
        <f t="shared" si="338"/>
        <v>6967.92726</v>
      </c>
      <c r="BN307" s="12">
        <v>2630</v>
      </c>
      <c r="BO307" s="13">
        <v>1.728</v>
      </c>
      <c r="BP307" s="12">
        <v>1</v>
      </c>
      <c r="BQ307" s="12">
        <v>0</v>
      </c>
      <c r="BR307" s="14">
        <f t="shared" si="339"/>
        <v>4544.64</v>
      </c>
      <c r="BS307" s="12">
        <v>1</v>
      </c>
      <c r="BT307" s="12">
        <v>2.75</v>
      </c>
      <c r="BU307" s="12">
        <v>0.95</v>
      </c>
      <c r="BV307" s="43">
        <f t="shared" si="340"/>
        <v>3.6125</v>
      </c>
      <c r="BW307" s="12">
        <v>1.075</v>
      </c>
      <c r="BX307" s="9">
        <v>0.5</v>
      </c>
      <c r="BY307" s="44">
        <f t="shared" si="341"/>
        <v>8824.4127</v>
      </c>
    </row>
    <row r="308" s="1" customFormat="1" customHeight="1" spans="25:77">
      <c r="Y308" s="46"/>
      <c r="Z308" s="46"/>
      <c r="AA308" s="46"/>
      <c r="AB308" s="46"/>
      <c r="AC308" s="46"/>
      <c r="AD308" s="46"/>
      <c r="AE308" s="46"/>
      <c r="AF308" s="47"/>
      <c r="AG308" s="47"/>
      <c r="AH308" s="47"/>
      <c r="AI308" s="47"/>
      <c r="AJ308" s="47"/>
      <c r="AS308" s="12">
        <v>2630</v>
      </c>
      <c r="AT308" s="13">
        <v>1.728</v>
      </c>
      <c r="AU308" s="12">
        <v>1</v>
      </c>
      <c r="AV308" s="12">
        <v>0</v>
      </c>
      <c r="AW308" s="14">
        <f t="shared" si="336"/>
        <v>4544.64</v>
      </c>
      <c r="AX308" s="12">
        <v>1</v>
      </c>
      <c r="AY308" s="12">
        <v>1.95</v>
      </c>
      <c r="AZ308" s="12">
        <v>0.95</v>
      </c>
      <c r="BA308" s="43">
        <f t="shared" si="337"/>
        <v>2.8525</v>
      </c>
      <c r="BB308" s="12">
        <v>1.075</v>
      </c>
      <c r="BC308" s="9">
        <v>0.5</v>
      </c>
      <c r="BD308" s="44">
        <f t="shared" si="338"/>
        <v>6967.92726</v>
      </c>
      <c r="BN308" s="12">
        <v>2630</v>
      </c>
      <c r="BO308" s="13">
        <v>1.728</v>
      </c>
      <c r="BP308" s="12">
        <v>1</v>
      </c>
      <c r="BQ308" s="12">
        <v>0</v>
      </c>
      <c r="BR308" s="14">
        <f t="shared" si="339"/>
        <v>4544.64</v>
      </c>
      <c r="BS308" s="12">
        <v>1</v>
      </c>
      <c r="BT308" s="12">
        <v>2.75</v>
      </c>
      <c r="BU308" s="12">
        <v>0.95</v>
      </c>
      <c r="BV308" s="43">
        <f t="shared" si="340"/>
        <v>3.6125</v>
      </c>
      <c r="BW308" s="12">
        <v>1.075</v>
      </c>
      <c r="BX308" s="9">
        <v>0.5</v>
      </c>
      <c r="BY308" s="44">
        <f t="shared" si="341"/>
        <v>8824.4127</v>
      </c>
    </row>
    <row r="309" s="1" customFormat="1" customHeight="1" spans="25:77">
      <c r="Y309" s="38" t="s">
        <v>29</v>
      </c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S309" s="12">
        <v>2630</v>
      </c>
      <c r="AT309" s="13">
        <v>1.728</v>
      </c>
      <c r="AU309" s="12">
        <v>1</v>
      </c>
      <c r="AV309" s="12">
        <v>0</v>
      </c>
      <c r="AW309" s="14">
        <f t="shared" si="336"/>
        <v>4544.64</v>
      </c>
      <c r="AX309" s="12">
        <v>1</v>
      </c>
      <c r="AY309" s="12">
        <v>1.95</v>
      </c>
      <c r="AZ309" s="12">
        <v>0.95</v>
      </c>
      <c r="BA309" s="43">
        <f t="shared" si="337"/>
        <v>2.8525</v>
      </c>
      <c r="BB309" s="12">
        <v>1.075</v>
      </c>
      <c r="BC309" s="9">
        <v>0.5</v>
      </c>
      <c r="BD309" s="44">
        <f t="shared" si="338"/>
        <v>6967.92726</v>
      </c>
      <c r="BN309" s="12">
        <v>2630</v>
      </c>
      <c r="BO309" s="13">
        <v>1.728</v>
      </c>
      <c r="BP309" s="12">
        <v>1</v>
      </c>
      <c r="BQ309" s="12">
        <v>0</v>
      </c>
      <c r="BR309" s="14">
        <f t="shared" si="339"/>
        <v>4544.64</v>
      </c>
      <c r="BS309" s="12">
        <v>1</v>
      </c>
      <c r="BT309" s="12">
        <v>2.75</v>
      </c>
      <c r="BU309" s="12">
        <v>0.95</v>
      </c>
      <c r="BV309" s="43">
        <f t="shared" si="340"/>
        <v>3.6125</v>
      </c>
      <c r="BW309" s="12">
        <v>1.075</v>
      </c>
      <c r="BX309" s="9">
        <v>0.5</v>
      </c>
      <c r="BY309" s="44">
        <f t="shared" si="341"/>
        <v>8824.4127</v>
      </c>
    </row>
    <row r="310" s="1" customFormat="1" customHeight="1" spans="25:77">
      <c r="Y310" s="14" t="s">
        <v>5</v>
      </c>
      <c r="Z310" s="14"/>
      <c r="AA310" s="14"/>
      <c r="AB310" s="14"/>
      <c r="AC310" s="14"/>
      <c r="AD310" s="8" t="s">
        <v>53</v>
      </c>
      <c r="AE310" s="8"/>
      <c r="AF310" s="8"/>
      <c r="AG310" s="8"/>
      <c r="AH310" s="9" t="s">
        <v>37</v>
      </c>
      <c r="AI310" s="9"/>
      <c r="AJ310" s="42" t="s">
        <v>9</v>
      </c>
      <c r="AS310" s="12">
        <v>2630</v>
      </c>
      <c r="AT310" s="13">
        <v>1.55</v>
      </c>
      <c r="AU310" s="12">
        <v>1</v>
      </c>
      <c r="AV310" s="12">
        <v>0</v>
      </c>
      <c r="AW310" s="14">
        <f t="shared" si="336"/>
        <v>4076.5</v>
      </c>
      <c r="AX310" s="12">
        <v>1</v>
      </c>
      <c r="AY310" s="12">
        <v>1.95</v>
      </c>
      <c r="AZ310" s="12">
        <v>0.95</v>
      </c>
      <c r="BA310" s="43">
        <f t="shared" si="337"/>
        <v>2.8525</v>
      </c>
      <c r="BB310" s="12">
        <v>1.075</v>
      </c>
      <c r="BC310" s="9">
        <v>0.5</v>
      </c>
      <c r="BD310" s="44">
        <f t="shared" si="338"/>
        <v>6250.166234375</v>
      </c>
      <c r="BN310" s="12">
        <v>2630</v>
      </c>
      <c r="BO310" s="13">
        <v>1.55</v>
      </c>
      <c r="BP310" s="12">
        <v>1</v>
      </c>
      <c r="BQ310" s="12">
        <v>0</v>
      </c>
      <c r="BR310" s="14">
        <f t="shared" si="339"/>
        <v>4076.5</v>
      </c>
      <c r="BS310" s="12">
        <v>1</v>
      </c>
      <c r="BT310" s="12">
        <v>2.75</v>
      </c>
      <c r="BU310" s="12">
        <v>0.95</v>
      </c>
      <c r="BV310" s="43">
        <f t="shared" si="340"/>
        <v>3.6125</v>
      </c>
      <c r="BW310" s="12">
        <v>1.075</v>
      </c>
      <c r="BX310" s="9">
        <v>0.5</v>
      </c>
      <c r="BY310" s="44">
        <f t="shared" si="341"/>
        <v>7915.416484375</v>
      </c>
    </row>
    <row r="311" s="1" customFormat="1" customHeight="1" spans="25:77">
      <c r="Y311" s="14" t="s">
        <v>54</v>
      </c>
      <c r="Z311" s="14" t="s">
        <v>55</v>
      </c>
      <c r="AA311" s="14" t="s">
        <v>56</v>
      </c>
      <c r="AB311" s="14" t="s">
        <v>57</v>
      </c>
      <c r="AC311" s="14" t="s">
        <v>5</v>
      </c>
      <c r="AD311" s="8" t="s">
        <v>58</v>
      </c>
      <c r="AE311" s="8" t="s">
        <v>23</v>
      </c>
      <c r="AF311" s="8" t="s">
        <v>22</v>
      </c>
      <c r="AG311" s="43" t="s">
        <v>24</v>
      </c>
      <c r="AH311" s="9" t="s">
        <v>59</v>
      </c>
      <c r="AI311" s="9" t="s">
        <v>60</v>
      </c>
      <c r="AJ311" s="42"/>
      <c r="AS311" s="12">
        <v>2630</v>
      </c>
      <c r="AT311" s="13">
        <v>12.18</v>
      </c>
      <c r="AU311" s="12">
        <v>1</v>
      </c>
      <c r="AV311" s="12">
        <v>0</v>
      </c>
      <c r="AW311" s="14">
        <f t="shared" si="336"/>
        <v>32033.4</v>
      </c>
      <c r="AX311" s="12">
        <v>1</v>
      </c>
      <c r="AY311" s="12">
        <v>1.95</v>
      </c>
      <c r="AZ311" s="12">
        <v>0.95</v>
      </c>
      <c r="BA311" s="43">
        <f t="shared" si="337"/>
        <v>2.8525</v>
      </c>
      <c r="BB311" s="12">
        <v>1.075</v>
      </c>
      <c r="BC311" s="9">
        <v>0.5</v>
      </c>
      <c r="BD311" s="44">
        <f t="shared" si="338"/>
        <v>49114.20950625</v>
      </c>
      <c r="BN311" s="12">
        <v>2630</v>
      </c>
      <c r="BO311" s="13">
        <v>12.18</v>
      </c>
      <c r="BP311" s="12">
        <v>1</v>
      </c>
      <c r="BQ311" s="12">
        <v>0</v>
      </c>
      <c r="BR311" s="14">
        <f t="shared" si="339"/>
        <v>32033.4</v>
      </c>
      <c r="BS311" s="12">
        <v>1</v>
      </c>
      <c r="BT311" s="12">
        <v>2.75</v>
      </c>
      <c r="BU311" s="12">
        <v>0.95</v>
      </c>
      <c r="BV311" s="43">
        <f t="shared" si="340"/>
        <v>3.6125</v>
      </c>
      <c r="BW311" s="12">
        <v>1.075</v>
      </c>
      <c r="BX311" s="9">
        <v>0.5</v>
      </c>
      <c r="BY311" s="44">
        <f t="shared" si="341"/>
        <v>62199.85340625</v>
      </c>
    </row>
    <row r="312" s="1" customFormat="1" customHeight="1" spans="25:77">
      <c r="Y312" s="12">
        <v>34258</v>
      </c>
      <c r="Z312" s="13">
        <v>0.168</v>
      </c>
      <c r="AA312" s="12">
        <v>1</v>
      </c>
      <c r="AB312" s="12">
        <v>0</v>
      </c>
      <c r="AC312" s="14">
        <f t="shared" ref="AC312:AC321" si="342">Y312*Z312*AA312+AB312</f>
        <v>5755.344</v>
      </c>
      <c r="AD312" s="12">
        <v>1</v>
      </c>
      <c r="AE312" s="12">
        <v>2.04</v>
      </c>
      <c r="AF312" s="12">
        <v>0.98</v>
      </c>
      <c r="AG312" s="43">
        <f t="shared" ref="AG312:AG321" si="343">AE312*AF312+1</f>
        <v>2.9992</v>
      </c>
      <c r="AH312" s="12">
        <v>0.9</v>
      </c>
      <c r="AI312" s="9">
        <v>0.5</v>
      </c>
      <c r="AJ312" s="44">
        <f t="shared" ref="AJ312:AJ321" si="344">AC312*AD312*AG312*AH312*AI312</f>
        <v>7767.64247616</v>
      </c>
      <c r="AS312" s="45"/>
      <c r="AT312" s="46"/>
      <c r="AU312" s="46"/>
      <c r="AV312" s="46"/>
      <c r="AW312" s="46"/>
      <c r="AX312" s="46"/>
      <c r="AY312" s="46"/>
      <c r="AZ312" s="47">
        <f>SUM(BD301:BD311)</f>
        <v>124557.513880625</v>
      </c>
      <c r="BA312" s="47"/>
      <c r="BB312" s="47"/>
      <c r="BC312" s="47"/>
      <c r="BD312" s="47"/>
      <c r="BN312" s="45"/>
      <c r="BO312" s="46"/>
      <c r="BP312" s="46"/>
      <c r="BQ312" s="46"/>
      <c r="BR312" s="46"/>
      <c r="BS312" s="46"/>
      <c r="BT312" s="46"/>
      <c r="BU312" s="47">
        <f>SUM(BY301:BY311)</f>
        <v>157743.740190625</v>
      </c>
      <c r="BV312" s="47"/>
      <c r="BW312" s="47"/>
      <c r="BX312" s="47"/>
      <c r="BY312" s="47"/>
    </row>
    <row r="313" s="1" customFormat="1" customHeight="1" spans="25:77">
      <c r="Y313" s="12">
        <v>34258</v>
      </c>
      <c r="Z313" s="13">
        <v>0.168</v>
      </c>
      <c r="AA313" s="12">
        <v>1</v>
      </c>
      <c r="AB313" s="12">
        <v>0</v>
      </c>
      <c r="AC313" s="14">
        <f t="shared" si="342"/>
        <v>5755.344</v>
      </c>
      <c r="AD313" s="12">
        <v>1</v>
      </c>
      <c r="AE313" s="12">
        <v>2.04</v>
      </c>
      <c r="AF313" s="12">
        <v>0.98</v>
      </c>
      <c r="AG313" s="43">
        <f t="shared" si="343"/>
        <v>2.9992</v>
      </c>
      <c r="AH313" s="12">
        <v>0.9</v>
      </c>
      <c r="AI313" s="9">
        <v>0.5</v>
      </c>
      <c r="AJ313" s="44">
        <f t="shared" si="344"/>
        <v>7767.64247616</v>
      </c>
      <c r="AS313" s="46"/>
      <c r="AT313" s="46"/>
      <c r="AU313" s="46"/>
      <c r="AV313" s="46"/>
      <c r="AW313" s="46"/>
      <c r="AX313" s="46"/>
      <c r="AY313" s="46"/>
      <c r="AZ313" s="47"/>
      <c r="BA313" s="47"/>
      <c r="BB313" s="47"/>
      <c r="BC313" s="47"/>
      <c r="BD313" s="47"/>
      <c r="BN313" s="46"/>
      <c r="BO313" s="46"/>
      <c r="BP313" s="46"/>
      <c r="BQ313" s="46"/>
      <c r="BR313" s="46"/>
      <c r="BS313" s="46"/>
      <c r="BT313" s="46"/>
      <c r="BU313" s="47"/>
      <c r="BV313" s="47"/>
      <c r="BW313" s="47"/>
      <c r="BX313" s="47"/>
      <c r="BY313" s="47"/>
    </row>
    <row r="314" s="1" customFormat="1" customHeight="1" spans="25:77">
      <c r="Y314" s="12">
        <v>34258</v>
      </c>
      <c r="Z314" s="13">
        <v>0.168</v>
      </c>
      <c r="AA314" s="12">
        <v>1</v>
      </c>
      <c r="AB314" s="12">
        <v>0</v>
      </c>
      <c r="AC314" s="14">
        <f t="shared" si="342"/>
        <v>5755.344</v>
      </c>
      <c r="AD314" s="12">
        <v>1</v>
      </c>
      <c r="AE314" s="12">
        <v>2.04</v>
      </c>
      <c r="AF314" s="12">
        <v>0.98</v>
      </c>
      <c r="AG314" s="43">
        <f t="shared" si="343"/>
        <v>2.9992</v>
      </c>
      <c r="AH314" s="12">
        <v>0.9</v>
      </c>
      <c r="AI314" s="9">
        <v>0.5</v>
      </c>
      <c r="AJ314" s="44">
        <f t="shared" si="344"/>
        <v>7767.64247616</v>
      </c>
      <c r="AS314" s="46"/>
      <c r="AT314" s="46"/>
      <c r="AU314" s="46"/>
      <c r="AV314" s="46"/>
      <c r="AW314" s="46"/>
      <c r="AX314" s="46"/>
      <c r="AY314" s="46"/>
      <c r="AZ314" s="47"/>
      <c r="BA314" s="47"/>
      <c r="BB314" s="47"/>
      <c r="BC314" s="47"/>
      <c r="BD314" s="47"/>
      <c r="BN314" s="46"/>
      <c r="BO314" s="46"/>
      <c r="BP314" s="46"/>
      <c r="BQ314" s="46"/>
      <c r="BR314" s="46"/>
      <c r="BS314" s="46"/>
      <c r="BT314" s="46"/>
      <c r="BU314" s="47"/>
      <c r="BV314" s="47"/>
      <c r="BW314" s="47"/>
      <c r="BX314" s="47"/>
      <c r="BY314" s="47"/>
    </row>
    <row r="315" s="1" customFormat="1" customHeight="1" spans="25:77">
      <c r="Y315" s="12">
        <v>34258</v>
      </c>
      <c r="Z315" s="13">
        <v>0.168</v>
      </c>
      <c r="AA315" s="12">
        <v>1</v>
      </c>
      <c r="AB315" s="12">
        <v>0</v>
      </c>
      <c r="AC315" s="14">
        <f t="shared" si="342"/>
        <v>5755.344</v>
      </c>
      <c r="AD315" s="12">
        <v>1</v>
      </c>
      <c r="AE315" s="12">
        <v>2.04</v>
      </c>
      <c r="AF315" s="12">
        <v>0.98</v>
      </c>
      <c r="AG315" s="43">
        <f t="shared" si="343"/>
        <v>2.9992</v>
      </c>
      <c r="AH315" s="12">
        <v>0.9</v>
      </c>
      <c r="AI315" s="9">
        <v>0.5</v>
      </c>
      <c r="AJ315" s="44">
        <f t="shared" si="344"/>
        <v>7767.64247616</v>
      </c>
      <c r="AS315" s="38" t="s">
        <v>29</v>
      </c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N315" s="38" t="s">
        <v>29</v>
      </c>
      <c r="BO315" s="38"/>
      <c r="BP315" s="38"/>
      <c r="BQ315" s="38"/>
      <c r="BR315" s="38"/>
      <c r="BS315" s="38"/>
      <c r="BT315" s="38"/>
      <c r="BU315" s="38"/>
      <c r="BV315" s="38"/>
      <c r="BW315" s="38"/>
      <c r="BX315" s="38"/>
      <c r="BY315" s="38"/>
    </row>
    <row r="316" s="1" customFormat="1" customHeight="1" spans="25:77">
      <c r="Y316" s="12">
        <v>34258</v>
      </c>
      <c r="Z316" s="13">
        <v>0.168</v>
      </c>
      <c r="AA316" s="12">
        <v>1</v>
      </c>
      <c r="AB316" s="12">
        <v>0</v>
      </c>
      <c r="AC316" s="14">
        <f t="shared" si="342"/>
        <v>5755.344</v>
      </c>
      <c r="AD316" s="12">
        <v>1</v>
      </c>
      <c r="AE316" s="12">
        <v>2.04</v>
      </c>
      <c r="AF316" s="12">
        <v>0.98</v>
      </c>
      <c r="AG316" s="43">
        <f t="shared" si="343"/>
        <v>2.9992</v>
      </c>
      <c r="AH316" s="12">
        <v>0.9</v>
      </c>
      <c r="AI316" s="9">
        <v>0.5</v>
      </c>
      <c r="AJ316" s="44">
        <f t="shared" si="344"/>
        <v>7767.64247616</v>
      </c>
      <c r="AS316" s="14" t="s">
        <v>5</v>
      </c>
      <c r="AT316" s="14"/>
      <c r="AU316" s="14"/>
      <c r="AV316" s="14"/>
      <c r="AW316" s="14"/>
      <c r="AX316" s="8" t="s">
        <v>53</v>
      </c>
      <c r="AY316" s="8"/>
      <c r="AZ316" s="8"/>
      <c r="BA316" s="8"/>
      <c r="BB316" s="9" t="s">
        <v>37</v>
      </c>
      <c r="BC316" s="9"/>
      <c r="BD316" s="42" t="s">
        <v>9</v>
      </c>
      <c r="BN316" s="14" t="s">
        <v>5</v>
      </c>
      <c r="BO316" s="14"/>
      <c r="BP316" s="14"/>
      <c r="BQ316" s="14"/>
      <c r="BR316" s="14"/>
      <c r="BS316" s="8" t="s">
        <v>53</v>
      </c>
      <c r="BT316" s="8"/>
      <c r="BU316" s="8"/>
      <c r="BV316" s="8"/>
      <c r="BW316" s="9" t="s">
        <v>37</v>
      </c>
      <c r="BX316" s="9"/>
      <c r="BY316" s="42" t="s">
        <v>9</v>
      </c>
    </row>
    <row r="317" s="1" customFormat="1" customHeight="1" spans="25:77">
      <c r="Y317" s="12">
        <v>34258</v>
      </c>
      <c r="Z317" s="13">
        <v>0.168</v>
      </c>
      <c r="AA317" s="12">
        <v>1</v>
      </c>
      <c r="AB317" s="12">
        <v>0</v>
      </c>
      <c r="AC317" s="14">
        <f t="shared" si="342"/>
        <v>5755.344</v>
      </c>
      <c r="AD317" s="12">
        <v>1</v>
      </c>
      <c r="AE317" s="12">
        <v>2.04</v>
      </c>
      <c r="AF317" s="12">
        <v>0.98</v>
      </c>
      <c r="AG317" s="43">
        <f t="shared" si="343"/>
        <v>2.9992</v>
      </c>
      <c r="AH317" s="12">
        <v>0.9</v>
      </c>
      <c r="AI317" s="9">
        <v>0.5</v>
      </c>
      <c r="AJ317" s="44">
        <f t="shared" si="344"/>
        <v>7767.64247616</v>
      </c>
      <c r="AS317" s="14" t="s">
        <v>54</v>
      </c>
      <c r="AT317" s="14" t="s">
        <v>55</v>
      </c>
      <c r="AU317" s="14" t="s">
        <v>56</v>
      </c>
      <c r="AV317" s="14" t="s">
        <v>57</v>
      </c>
      <c r="AW317" s="14" t="s">
        <v>5</v>
      </c>
      <c r="AX317" s="8" t="s">
        <v>58</v>
      </c>
      <c r="AY317" s="8" t="s">
        <v>23</v>
      </c>
      <c r="AZ317" s="8" t="s">
        <v>22</v>
      </c>
      <c r="BA317" s="43" t="s">
        <v>24</v>
      </c>
      <c r="BB317" s="9" t="s">
        <v>59</v>
      </c>
      <c r="BC317" s="9" t="s">
        <v>60</v>
      </c>
      <c r="BD317" s="42"/>
      <c r="BN317" s="14" t="s">
        <v>54</v>
      </c>
      <c r="BO317" s="14" t="s">
        <v>55</v>
      </c>
      <c r="BP317" s="14" t="s">
        <v>56</v>
      </c>
      <c r="BQ317" s="14" t="s">
        <v>57</v>
      </c>
      <c r="BR317" s="14" t="s">
        <v>5</v>
      </c>
      <c r="BS317" s="8" t="s">
        <v>58</v>
      </c>
      <c r="BT317" s="8" t="s">
        <v>23</v>
      </c>
      <c r="BU317" s="8" t="s">
        <v>22</v>
      </c>
      <c r="BV317" s="43" t="s">
        <v>24</v>
      </c>
      <c r="BW317" s="9" t="s">
        <v>59</v>
      </c>
      <c r="BX317" s="9" t="s">
        <v>60</v>
      </c>
      <c r="BY317" s="42"/>
    </row>
    <row r="318" s="1" customFormat="1" customHeight="1" spans="25:77">
      <c r="Y318" s="12">
        <v>34258</v>
      </c>
      <c r="Z318" s="13">
        <v>0.168</v>
      </c>
      <c r="AA318" s="12">
        <v>1</v>
      </c>
      <c r="AB318" s="12">
        <v>0</v>
      </c>
      <c r="AC318" s="14">
        <f t="shared" si="342"/>
        <v>5755.344</v>
      </c>
      <c r="AD318" s="12">
        <v>1</v>
      </c>
      <c r="AE318" s="12">
        <v>2.04</v>
      </c>
      <c r="AF318" s="12">
        <v>0.98</v>
      </c>
      <c r="AG318" s="43">
        <f t="shared" si="343"/>
        <v>2.9992</v>
      </c>
      <c r="AH318" s="12">
        <v>0.9</v>
      </c>
      <c r="AI318" s="9">
        <v>0.5</v>
      </c>
      <c r="AJ318" s="44">
        <f t="shared" si="344"/>
        <v>7767.64247616</v>
      </c>
      <c r="AS318" s="12">
        <v>40871</v>
      </c>
      <c r="AT318" s="13">
        <v>0.168</v>
      </c>
      <c r="AU318" s="12">
        <v>1</v>
      </c>
      <c r="AV318" s="12">
        <v>0</v>
      </c>
      <c r="AW318" s="14">
        <f t="shared" ref="AW318:AW327" si="345">AS318*AT318*AU318+AV318</f>
        <v>6866.328</v>
      </c>
      <c r="AX318" s="12">
        <v>1</v>
      </c>
      <c r="AY318" s="12">
        <v>2.04</v>
      </c>
      <c r="AZ318" s="12">
        <v>0.98</v>
      </c>
      <c r="BA318" s="43">
        <f t="shared" ref="BA318:BA327" si="346">AY318*AZ318+1</f>
        <v>2.9992</v>
      </c>
      <c r="BB318" s="12">
        <v>0.9</v>
      </c>
      <c r="BC318" s="9">
        <v>0.5</v>
      </c>
      <c r="BD318" s="44">
        <f t="shared" ref="BD318:BD327" si="347">AW318*AX318*BA318*BB318*BC318</f>
        <v>9267.07092192</v>
      </c>
      <c r="BN318" s="12">
        <v>40871</v>
      </c>
      <c r="BO318" s="13">
        <v>0.1989</v>
      </c>
      <c r="BP318" s="12">
        <v>1</v>
      </c>
      <c r="BQ318" s="12">
        <v>0</v>
      </c>
      <c r="BR318" s="14">
        <f t="shared" ref="BR318:BR327" si="348">BN318*BO318*BP318+BQ318</f>
        <v>8129.2419</v>
      </c>
      <c r="BS318" s="12">
        <v>1</v>
      </c>
      <c r="BT318" s="12">
        <v>2.04</v>
      </c>
      <c r="BU318" s="12">
        <v>0.98</v>
      </c>
      <c r="BV318" s="43">
        <f t="shared" ref="BV318:BV327" si="349">BT318*BU318+1</f>
        <v>2.9992</v>
      </c>
      <c r="BW318" s="12">
        <v>0.9</v>
      </c>
      <c r="BX318" s="9">
        <v>0.5</v>
      </c>
      <c r="BY318" s="44">
        <f t="shared" ref="BY318:BY327" si="350">BR318*BS318*BV318*BW318*BX318</f>
        <v>10971.550037916</v>
      </c>
    </row>
    <row r="319" s="1" customFormat="1" customHeight="1" spans="25:77">
      <c r="Y319" s="12">
        <v>34258</v>
      </c>
      <c r="Z319" s="13">
        <v>0.168</v>
      </c>
      <c r="AA319" s="12">
        <v>1</v>
      </c>
      <c r="AB319" s="12">
        <v>0</v>
      </c>
      <c r="AC319" s="14">
        <f t="shared" si="342"/>
        <v>5755.344</v>
      </c>
      <c r="AD319" s="12">
        <v>1</v>
      </c>
      <c r="AE319" s="12">
        <v>2.04</v>
      </c>
      <c r="AF319" s="12">
        <v>0.98</v>
      </c>
      <c r="AG319" s="43">
        <f t="shared" si="343"/>
        <v>2.9992</v>
      </c>
      <c r="AH319" s="12">
        <v>0.9</v>
      </c>
      <c r="AI319" s="9">
        <v>0.5</v>
      </c>
      <c r="AJ319" s="44">
        <f t="shared" si="344"/>
        <v>7767.64247616</v>
      </c>
      <c r="AS319" s="12">
        <v>40871</v>
      </c>
      <c r="AT319" s="13">
        <v>0.168</v>
      </c>
      <c r="AU319" s="12">
        <v>1</v>
      </c>
      <c r="AV319" s="12">
        <v>0</v>
      </c>
      <c r="AW319" s="14">
        <f t="shared" si="345"/>
        <v>6866.328</v>
      </c>
      <c r="AX319" s="12">
        <v>1</v>
      </c>
      <c r="AY319" s="12">
        <v>2.04</v>
      </c>
      <c r="AZ319" s="12">
        <v>0.98</v>
      </c>
      <c r="BA319" s="43">
        <f t="shared" si="346"/>
        <v>2.9992</v>
      </c>
      <c r="BB319" s="12">
        <v>0.9</v>
      </c>
      <c r="BC319" s="9">
        <v>0.5</v>
      </c>
      <c r="BD319" s="44">
        <f t="shared" si="347"/>
        <v>9267.07092192</v>
      </c>
      <c r="BN319" s="12">
        <v>40871</v>
      </c>
      <c r="BO319" s="13">
        <v>0.1989</v>
      </c>
      <c r="BP319" s="12">
        <v>1</v>
      </c>
      <c r="BQ319" s="12">
        <v>0</v>
      </c>
      <c r="BR319" s="14">
        <f t="shared" si="348"/>
        <v>8129.2419</v>
      </c>
      <c r="BS319" s="12">
        <v>1</v>
      </c>
      <c r="BT319" s="12">
        <v>2.04</v>
      </c>
      <c r="BU319" s="12">
        <v>0.98</v>
      </c>
      <c r="BV319" s="43">
        <f t="shared" si="349"/>
        <v>2.9992</v>
      </c>
      <c r="BW319" s="12">
        <v>0.9</v>
      </c>
      <c r="BX319" s="9">
        <v>0.5</v>
      </c>
      <c r="BY319" s="44">
        <f t="shared" si="350"/>
        <v>10971.550037916</v>
      </c>
    </row>
    <row r="320" s="1" customFormat="1" customHeight="1" spans="25:77">
      <c r="Y320" s="12">
        <v>34258</v>
      </c>
      <c r="Z320" s="13">
        <v>0.3</v>
      </c>
      <c r="AA320" s="12">
        <v>1</v>
      </c>
      <c r="AB320" s="12">
        <v>0</v>
      </c>
      <c r="AC320" s="14">
        <f t="shared" si="342"/>
        <v>10277.4</v>
      </c>
      <c r="AD320" s="12">
        <v>1</v>
      </c>
      <c r="AE320" s="12">
        <v>2.04</v>
      </c>
      <c r="AF320" s="12">
        <v>0.98</v>
      </c>
      <c r="AG320" s="43">
        <f t="shared" si="343"/>
        <v>2.9992</v>
      </c>
      <c r="AH320" s="12">
        <v>0.9</v>
      </c>
      <c r="AI320" s="9">
        <v>0.5</v>
      </c>
      <c r="AJ320" s="44">
        <f t="shared" si="344"/>
        <v>13870.790136</v>
      </c>
      <c r="AS320" s="12">
        <v>40871</v>
      </c>
      <c r="AT320" s="13">
        <v>0.168</v>
      </c>
      <c r="AU320" s="12">
        <v>1</v>
      </c>
      <c r="AV320" s="12">
        <v>0</v>
      </c>
      <c r="AW320" s="14">
        <f t="shared" si="345"/>
        <v>6866.328</v>
      </c>
      <c r="AX320" s="12">
        <v>1</v>
      </c>
      <c r="AY320" s="12">
        <v>2.04</v>
      </c>
      <c r="AZ320" s="12">
        <v>0.98</v>
      </c>
      <c r="BA320" s="43">
        <f t="shared" si="346"/>
        <v>2.9992</v>
      </c>
      <c r="BB320" s="12">
        <v>0.9</v>
      </c>
      <c r="BC320" s="9">
        <v>0.5</v>
      </c>
      <c r="BD320" s="44">
        <f t="shared" si="347"/>
        <v>9267.07092192</v>
      </c>
      <c r="BN320" s="12">
        <v>40871</v>
      </c>
      <c r="BO320" s="13">
        <v>0.1989</v>
      </c>
      <c r="BP320" s="12">
        <v>1</v>
      </c>
      <c r="BQ320" s="12">
        <v>0</v>
      </c>
      <c r="BR320" s="14">
        <f t="shared" si="348"/>
        <v>8129.2419</v>
      </c>
      <c r="BS320" s="12">
        <v>1</v>
      </c>
      <c r="BT320" s="12">
        <v>2.04</v>
      </c>
      <c r="BU320" s="12">
        <v>0.98</v>
      </c>
      <c r="BV320" s="43">
        <f t="shared" si="349"/>
        <v>2.9992</v>
      </c>
      <c r="BW320" s="12">
        <v>0.9</v>
      </c>
      <c r="BX320" s="9">
        <v>0.5</v>
      </c>
      <c r="BY320" s="44">
        <f t="shared" si="350"/>
        <v>10971.550037916</v>
      </c>
    </row>
    <row r="321" s="1" customFormat="1" customHeight="1" spans="1:79">
      <c r="Y321" s="12">
        <v>34258</v>
      </c>
      <c r="Z321" s="13">
        <v>0.58</v>
      </c>
      <c r="AA321" s="12">
        <v>1</v>
      </c>
      <c r="AB321" s="12">
        <v>0</v>
      </c>
      <c r="AC321" s="14">
        <f t="shared" si="342"/>
        <v>19869.64</v>
      </c>
      <c r="AD321" s="12">
        <v>1</v>
      </c>
      <c r="AE321" s="12">
        <v>2.04</v>
      </c>
      <c r="AF321" s="12">
        <v>0.98</v>
      </c>
      <c r="AG321" s="43">
        <f t="shared" si="343"/>
        <v>2.9992</v>
      </c>
      <c r="AH321" s="12">
        <v>0.9</v>
      </c>
      <c r="AI321" s="9">
        <v>0.5</v>
      </c>
      <c r="AJ321" s="44">
        <f t="shared" si="344"/>
        <v>26816.8609296</v>
      </c>
      <c r="AS321" s="12">
        <v>40871</v>
      </c>
      <c r="AT321" s="13">
        <v>0.168</v>
      </c>
      <c r="AU321" s="12">
        <v>1</v>
      </c>
      <c r="AV321" s="12">
        <v>0</v>
      </c>
      <c r="AW321" s="14">
        <f t="shared" si="345"/>
        <v>6866.328</v>
      </c>
      <c r="AX321" s="12">
        <v>1</v>
      </c>
      <c r="AY321" s="12">
        <v>2.04</v>
      </c>
      <c r="AZ321" s="12">
        <v>0.98</v>
      </c>
      <c r="BA321" s="43">
        <f t="shared" si="346"/>
        <v>2.9992</v>
      </c>
      <c r="BB321" s="12">
        <v>0.9</v>
      </c>
      <c r="BC321" s="9">
        <v>0.5</v>
      </c>
      <c r="BD321" s="44">
        <f t="shared" si="347"/>
        <v>9267.07092192</v>
      </c>
      <c r="BN321" s="12">
        <v>40871</v>
      </c>
      <c r="BO321" s="13">
        <v>0.1989</v>
      </c>
      <c r="BP321" s="12">
        <v>1</v>
      </c>
      <c r="BQ321" s="12">
        <v>0</v>
      </c>
      <c r="BR321" s="14">
        <f t="shared" si="348"/>
        <v>8129.2419</v>
      </c>
      <c r="BS321" s="12">
        <v>1</v>
      </c>
      <c r="BT321" s="12">
        <v>2.04</v>
      </c>
      <c r="BU321" s="12">
        <v>0.98</v>
      </c>
      <c r="BV321" s="43">
        <f t="shared" si="349"/>
        <v>2.9992</v>
      </c>
      <c r="BW321" s="12">
        <v>0.9</v>
      </c>
      <c r="BX321" s="9">
        <v>0.5</v>
      </c>
      <c r="BY321" s="44">
        <f t="shared" si="350"/>
        <v>10971.550037916</v>
      </c>
    </row>
    <row r="322" s="1" customFormat="1" customHeight="1" spans="1:79">
      <c r="Y322" s="45"/>
      <c r="Z322" s="46"/>
      <c r="AA322" s="46"/>
      <c r="AB322" s="46"/>
      <c r="AC322" s="46"/>
      <c r="AD322" s="46"/>
      <c r="AE322" s="46"/>
      <c r="AF322" s="47">
        <f>SUM(AJ312:AJ321)</f>
        <v>102828.79087488</v>
      </c>
      <c r="AG322" s="47"/>
      <c r="AH322" s="47"/>
      <c r="AI322" s="47"/>
      <c r="AJ322" s="47"/>
      <c r="AS322" s="12">
        <v>40871</v>
      </c>
      <c r="AT322" s="13">
        <v>0.168</v>
      </c>
      <c r="AU322" s="12">
        <v>1</v>
      </c>
      <c r="AV322" s="12">
        <v>0</v>
      </c>
      <c r="AW322" s="14">
        <f t="shared" si="345"/>
        <v>6866.328</v>
      </c>
      <c r="AX322" s="12">
        <v>1</v>
      </c>
      <c r="AY322" s="12">
        <v>2.04</v>
      </c>
      <c r="AZ322" s="12">
        <v>0.98</v>
      </c>
      <c r="BA322" s="43">
        <f t="shared" si="346"/>
        <v>2.9992</v>
      </c>
      <c r="BB322" s="12">
        <v>0.9</v>
      </c>
      <c r="BC322" s="9">
        <v>0.5</v>
      </c>
      <c r="BD322" s="44">
        <f t="shared" si="347"/>
        <v>9267.07092192</v>
      </c>
      <c r="BN322" s="12">
        <v>40871</v>
      </c>
      <c r="BO322" s="13">
        <v>0.1989</v>
      </c>
      <c r="BP322" s="12">
        <v>1</v>
      </c>
      <c r="BQ322" s="12">
        <v>0</v>
      </c>
      <c r="BR322" s="14">
        <f t="shared" si="348"/>
        <v>8129.2419</v>
      </c>
      <c r="BS322" s="12">
        <v>1</v>
      </c>
      <c r="BT322" s="12">
        <v>2.04</v>
      </c>
      <c r="BU322" s="12">
        <v>0.98</v>
      </c>
      <c r="BV322" s="43">
        <f t="shared" si="349"/>
        <v>2.9992</v>
      </c>
      <c r="BW322" s="12">
        <v>0.9</v>
      </c>
      <c r="BX322" s="9">
        <v>0.5</v>
      </c>
      <c r="BY322" s="44">
        <f t="shared" si="350"/>
        <v>10971.550037916</v>
      </c>
    </row>
    <row r="323" s="1" customFormat="1" customHeight="1" spans="1:79">
      <c r="Y323" s="46"/>
      <c r="Z323" s="46"/>
      <c r="AA323" s="46"/>
      <c r="AB323" s="46"/>
      <c r="AC323" s="46"/>
      <c r="AD323" s="46"/>
      <c r="AE323" s="46"/>
      <c r="AF323" s="47"/>
      <c r="AG323" s="47"/>
      <c r="AH323" s="47"/>
      <c r="AI323" s="47"/>
      <c r="AJ323" s="47"/>
      <c r="AS323" s="12">
        <v>40871</v>
      </c>
      <c r="AT323" s="13">
        <v>0.168</v>
      </c>
      <c r="AU323" s="12">
        <v>1</v>
      </c>
      <c r="AV323" s="12">
        <v>0</v>
      </c>
      <c r="AW323" s="14">
        <f t="shared" si="345"/>
        <v>6866.328</v>
      </c>
      <c r="AX323" s="12">
        <v>1</v>
      </c>
      <c r="AY323" s="12">
        <v>2.04</v>
      </c>
      <c r="AZ323" s="12">
        <v>0.98</v>
      </c>
      <c r="BA323" s="43">
        <f t="shared" si="346"/>
        <v>2.9992</v>
      </c>
      <c r="BB323" s="12">
        <v>0.9</v>
      </c>
      <c r="BC323" s="9">
        <v>0.5</v>
      </c>
      <c r="BD323" s="44">
        <f t="shared" si="347"/>
        <v>9267.07092192</v>
      </c>
      <c r="BN323" s="12">
        <v>40871</v>
      </c>
      <c r="BO323" s="13">
        <v>0.1989</v>
      </c>
      <c r="BP323" s="12">
        <v>1</v>
      </c>
      <c r="BQ323" s="12">
        <v>0</v>
      </c>
      <c r="BR323" s="14">
        <f t="shared" si="348"/>
        <v>8129.2419</v>
      </c>
      <c r="BS323" s="12">
        <v>1</v>
      </c>
      <c r="BT323" s="12">
        <v>2.04</v>
      </c>
      <c r="BU323" s="12">
        <v>0.98</v>
      </c>
      <c r="BV323" s="43">
        <f t="shared" si="349"/>
        <v>2.9992</v>
      </c>
      <c r="BW323" s="12">
        <v>0.9</v>
      </c>
      <c r="BX323" s="9">
        <v>0.5</v>
      </c>
      <c r="BY323" s="44">
        <f t="shared" si="350"/>
        <v>10971.550037916</v>
      </c>
    </row>
    <row r="324" s="1" customFormat="1" customHeight="1" spans="1:79">
      <c r="Y324" s="46"/>
      <c r="Z324" s="46"/>
      <c r="AA324" s="46"/>
      <c r="AB324" s="46"/>
      <c r="AC324" s="46"/>
      <c r="AD324" s="46"/>
      <c r="AE324" s="46"/>
      <c r="AF324" s="47"/>
      <c r="AG324" s="47"/>
      <c r="AH324" s="47"/>
      <c r="AI324" s="47"/>
      <c r="AJ324" s="47"/>
      <c r="AS324" s="12">
        <v>40871</v>
      </c>
      <c r="AT324" s="13">
        <v>0.168</v>
      </c>
      <c r="AU324" s="12">
        <v>1</v>
      </c>
      <c r="AV324" s="12">
        <v>0</v>
      </c>
      <c r="AW324" s="14">
        <f t="shared" si="345"/>
        <v>6866.328</v>
      </c>
      <c r="AX324" s="12">
        <v>1</v>
      </c>
      <c r="AY324" s="12">
        <v>2.04</v>
      </c>
      <c r="AZ324" s="12">
        <v>0.98</v>
      </c>
      <c r="BA324" s="43">
        <f t="shared" si="346"/>
        <v>2.9992</v>
      </c>
      <c r="BB324" s="12">
        <v>0.9</v>
      </c>
      <c r="BC324" s="9">
        <v>0.5</v>
      </c>
      <c r="BD324" s="44">
        <f t="shared" si="347"/>
        <v>9267.07092192</v>
      </c>
      <c r="BN324" s="12">
        <v>40871</v>
      </c>
      <c r="BO324" s="13">
        <v>0.1989</v>
      </c>
      <c r="BP324" s="12">
        <v>1</v>
      </c>
      <c r="BQ324" s="12">
        <v>0</v>
      </c>
      <c r="BR324" s="14">
        <f t="shared" si="348"/>
        <v>8129.2419</v>
      </c>
      <c r="BS324" s="12">
        <v>1</v>
      </c>
      <c r="BT324" s="12">
        <v>2.04</v>
      </c>
      <c r="BU324" s="12">
        <v>0.98</v>
      </c>
      <c r="BV324" s="43">
        <f t="shared" si="349"/>
        <v>2.9992</v>
      </c>
      <c r="BW324" s="12">
        <v>0.9</v>
      </c>
      <c r="BX324" s="9">
        <v>0.5</v>
      </c>
      <c r="BY324" s="44">
        <f t="shared" si="350"/>
        <v>10971.550037916</v>
      </c>
    </row>
    <row r="325" s="1" customFormat="1" customHeight="1" spans="1:79">
      <c r="AS325" s="12">
        <v>40871</v>
      </c>
      <c r="AT325" s="13">
        <v>0.168</v>
      </c>
      <c r="AU325" s="12">
        <v>1</v>
      </c>
      <c r="AV325" s="12">
        <v>0</v>
      </c>
      <c r="AW325" s="14">
        <f t="shared" si="345"/>
        <v>6866.328</v>
      </c>
      <c r="AX325" s="12">
        <v>1</v>
      </c>
      <c r="AY325" s="12">
        <v>2.04</v>
      </c>
      <c r="AZ325" s="12">
        <v>0.98</v>
      </c>
      <c r="BA325" s="43">
        <f t="shared" si="346"/>
        <v>2.9992</v>
      </c>
      <c r="BB325" s="12">
        <v>0.9</v>
      </c>
      <c r="BC325" s="9">
        <v>0.5</v>
      </c>
      <c r="BD325" s="44">
        <f t="shared" si="347"/>
        <v>9267.07092192</v>
      </c>
      <c r="BN325" s="12">
        <v>40871</v>
      </c>
      <c r="BO325" s="13">
        <v>0.1989</v>
      </c>
      <c r="BP325" s="12">
        <v>1</v>
      </c>
      <c r="BQ325" s="12">
        <v>0</v>
      </c>
      <c r="BR325" s="14">
        <f t="shared" si="348"/>
        <v>8129.2419</v>
      </c>
      <c r="BS325" s="12">
        <v>1</v>
      </c>
      <c r="BT325" s="12">
        <v>2.04</v>
      </c>
      <c r="BU325" s="12">
        <v>0.98</v>
      </c>
      <c r="BV325" s="43">
        <f t="shared" si="349"/>
        <v>2.9992</v>
      </c>
      <c r="BW325" s="12">
        <v>0.9</v>
      </c>
      <c r="BX325" s="9">
        <v>0.5</v>
      </c>
      <c r="BY325" s="44">
        <f t="shared" si="350"/>
        <v>10971.550037916</v>
      </c>
    </row>
    <row r="326" s="1" customFormat="1" customHeight="1" spans="1:79">
      <c r="AS326" s="12">
        <v>40871</v>
      </c>
      <c r="AT326" s="13">
        <v>0.3</v>
      </c>
      <c r="AU326" s="12">
        <v>1</v>
      </c>
      <c r="AV326" s="12">
        <v>0</v>
      </c>
      <c r="AW326" s="14">
        <f t="shared" si="345"/>
        <v>12261.3</v>
      </c>
      <c r="AX326" s="12">
        <v>1</v>
      </c>
      <c r="AY326" s="12">
        <v>2.04</v>
      </c>
      <c r="AZ326" s="12">
        <v>0.98</v>
      </c>
      <c r="BA326" s="43">
        <f t="shared" si="346"/>
        <v>2.9992</v>
      </c>
      <c r="BB326" s="12">
        <v>0.9</v>
      </c>
      <c r="BC326" s="9">
        <v>0.5</v>
      </c>
      <c r="BD326" s="44">
        <f t="shared" si="347"/>
        <v>16548.340932</v>
      </c>
      <c r="BN326" s="12">
        <v>40871</v>
      </c>
      <c r="BO326" s="13">
        <v>0.3553</v>
      </c>
      <c r="BP326" s="12">
        <v>1</v>
      </c>
      <c r="BQ326" s="12">
        <v>0</v>
      </c>
      <c r="BR326" s="14">
        <f t="shared" si="348"/>
        <v>14521.4663</v>
      </c>
      <c r="BS326" s="12">
        <v>1</v>
      </c>
      <c r="BT326" s="12">
        <v>2.04</v>
      </c>
      <c r="BU326" s="12">
        <v>0.98</v>
      </c>
      <c r="BV326" s="43">
        <f t="shared" si="349"/>
        <v>2.9992</v>
      </c>
      <c r="BW326" s="12">
        <v>0.9</v>
      </c>
      <c r="BX326" s="9">
        <v>0.5</v>
      </c>
      <c r="BY326" s="44">
        <f t="shared" si="350"/>
        <v>19598.751777132</v>
      </c>
    </row>
    <row r="327" s="1" customFormat="1" customHeight="1" spans="1:79">
      <c r="AS327" s="12">
        <v>40871</v>
      </c>
      <c r="AT327" s="13">
        <v>0.58</v>
      </c>
      <c r="AU327" s="12">
        <v>1</v>
      </c>
      <c r="AV327" s="12">
        <v>0</v>
      </c>
      <c r="AW327" s="14">
        <f t="shared" si="345"/>
        <v>23705.18</v>
      </c>
      <c r="AX327" s="12">
        <v>1</v>
      </c>
      <c r="AY327" s="12">
        <v>2.04</v>
      </c>
      <c r="AZ327" s="12">
        <v>0.98</v>
      </c>
      <c r="BA327" s="43">
        <f t="shared" si="346"/>
        <v>2.9992</v>
      </c>
      <c r="BB327" s="12">
        <v>0.9</v>
      </c>
      <c r="BC327" s="9">
        <v>0.5</v>
      </c>
      <c r="BD327" s="44">
        <f t="shared" si="347"/>
        <v>31993.4591352</v>
      </c>
      <c r="BN327" s="12">
        <v>40871</v>
      </c>
      <c r="BO327" s="13">
        <v>0.6851</v>
      </c>
      <c r="BP327" s="12">
        <v>1</v>
      </c>
      <c r="BQ327" s="12">
        <v>0</v>
      </c>
      <c r="BR327" s="14">
        <f t="shared" si="348"/>
        <v>28000.7221</v>
      </c>
      <c r="BS327" s="12">
        <v>1</v>
      </c>
      <c r="BT327" s="12">
        <v>2.04</v>
      </c>
      <c r="BU327" s="12">
        <v>0.98</v>
      </c>
      <c r="BV327" s="43">
        <f t="shared" si="349"/>
        <v>2.9992</v>
      </c>
      <c r="BW327" s="12">
        <v>0.9</v>
      </c>
      <c r="BX327" s="9">
        <v>0.5</v>
      </c>
      <c r="BY327" s="44">
        <f t="shared" si="350"/>
        <v>37790.894575044</v>
      </c>
    </row>
    <row r="328" s="1" customFormat="1" customHeight="1" spans="1:79">
      <c r="AS328" s="45"/>
      <c r="AT328" s="46"/>
      <c r="AU328" s="46"/>
      <c r="AV328" s="46"/>
      <c r="AW328" s="46"/>
      <c r="AX328" s="46"/>
      <c r="AY328" s="46"/>
      <c r="AZ328" s="47">
        <f>SUM(BD318:BD327)</f>
        <v>122678.36744256</v>
      </c>
      <c r="BA328" s="47"/>
      <c r="BB328" s="47"/>
      <c r="BC328" s="47"/>
      <c r="BD328" s="47"/>
      <c r="BN328" s="45"/>
      <c r="BO328" s="46"/>
      <c r="BP328" s="46"/>
      <c r="BQ328" s="46"/>
      <c r="BR328" s="46"/>
      <c r="BS328" s="46"/>
      <c r="BT328" s="46"/>
      <c r="BU328" s="47">
        <f>SUM(BY318:BY327)</f>
        <v>145162.046655504</v>
      </c>
      <c r="BV328" s="47"/>
      <c r="BW328" s="47"/>
      <c r="BX328" s="47"/>
      <c r="BY328" s="47"/>
    </row>
    <row r="329" s="1" customFormat="1" customHeight="1" spans="1:79">
      <c r="A329" s="2" t="s">
        <v>74</v>
      </c>
      <c r="B329" s="2"/>
      <c r="C329" s="2"/>
      <c r="D329" s="2"/>
      <c r="E329" s="3" t="s">
        <v>1</v>
      </c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T329" s="2" t="s">
        <v>75</v>
      </c>
      <c r="U329" s="2"/>
      <c r="V329" s="2"/>
      <c r="W329" s="2"/>
      <c r="X329" s="2"/>
      <c r="Y329" s="3" t="s">
        <v>1</v>
      </c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S329" s="46"/>
      <c r="AT329" s="46"/>
      <c r="AU329" s="46"/>
      <c r="AV329" s="46"/>
      <c r="AW329" s="46"/>
      <c r="AX329" s="46"/>
      <c r="AY329" s="46"/>
      <c r="AZ329" s="47"/>
      <c r="BA329" s="47"/>
      <c r="BB329" s="47"/>
      <c r="BC329" s="47"/>
      <c r="BD329" s="47"/>
      <c r="BN329" s="46"/>
      <c r="BO329" s="46"/>
      <c r="BP329" s="46"/>
      <c r="BQ329" s="46"/>
      <c r="BR329" s="46"/>
      <c r="BS329" s="46"/>
      <c r="BT329" s="46"/>
      <c r="BU329" s="47"/>
      <c r="BV329" s="47"/>
      <c r="BW329" s="47"/>
      <c r="BX329" s="47"/>
      <c r="BY329" s="47"/>
    </row>
    <row r="330" s="1" customFormat="1" customHeight="1" spans="1:79">
      <c r="A330" s="2"/>
      <c r="B330" s="2"/>
      <c r="C330" s="2"/>
      <c r="D330" s="2"/>
      <c r="E330" s="4" t="s">
        <v>5</v>
      </c>
      <c r="F330" s="5"/>
      <c r="G330" s="5"/>
      <c r="H330" s="6"/>
      <c r="I330" s="7" t="s">
        <v>6</v>
      </c>
      <c r="J330" s="7"/>
      <c r="K330" s="7"/>
      <c r="L330" s="7"/>
      <c r="M330" s="8" t="s">
        <v>7</v>
      </c>
      <c r="N330" s="8"/>
      <c r="O330" s="8"/>
      <c r="P330" s="9" t="s">
        <v>8</v>
      </c>
      <c r="Q330" s="10" t="s">
        <v>9</v>
      </c>
      <c r="T330" s="2"/>
      <c r="U330" s="2"/>
      <c r="V330" s="2"/>
      <c r="W330" s="2"/>
      <c r="X330" s="2"/>
      <c r="Y330" s="4" t="s">
        <v>5</v>
      </c>
      <c r="Z330" s="5"/>
      <c r="AA330" s="5"/>
      <c r="AB330" s="6"/>
      <c r="AC330" s="7" t="s">
        <v>6</v>
      </c>
      <c r="AD330" s="7"/>
      <c r="AE330" s="7"/>
      <c r="AF330" s="7"/>
      <c r="AG330" s="8" t="s">
        <v>7</v>
      </c>
      <c r="AH330" s="8"/>
      <c r="AI330" s="8"/>
      <c r="AJ330" s="9" t="s">
        <v>8</v>
      </c>
      <c r="AK330" s="10" t="s">
        <v>9</v>
      </c>
      <c r="AS330" s="46"/>
      <c r="AT330" s="46"/>
      <c r="AU330" s="46"/>
      <c r="AV330" s="46"/>
      <c r="AW330" s="46"/>
      <c r="AX330" s="46"/>
      <c r="AY330" s="46"/>
      <c r="AZ330" s="47"/>
      <c r="BA330" s="47"/>
      <c r="BB330" s="47"/>
      <c r="BC330" s="47"/>
      <c r="BD330" s="47"/>
      <c r="BN330" s="46"/>
      <c r="BO330" s="46"/>
      <c r="BP330" s="46"/>
      <c r="BQ330" s="46"/>
      <c r="BR330" s="46"/>
      <c r="BS330" s="46"/>
      <c r="BT330" s="46"/>
      <c r="BU330" s="47"/>
      <c r="BV330" s="47"/>
      <c r="BW330" s="47"/>
      <c r="BX330" s="47"/>
      <c r="BY330" s="47"/>
    </row>
    <row r="331" s="1" customFormat="1" customHeight="1" spans="1:79">
      <c r="A331" s="1" t="s">
        <v>11</v>
      </c>
      <c r="B331" s="1" t="s">
        <v>12</v>
      </c>
      <c r="C331" s="1" t="s">
        <v>13</v>
      </c>
      <c r="D331" s="1" t="s">
        <v>14</v>
      </c>
      <c r="E331" s="12" t="s">
        <v>15</v>
      </c>
      <c r="F331" s="12" t="s">
        <v>16</v>
      </c>
      <c r="G331" s="13" t="s">
        <v>17</v>
      </c>
      <c r="H331" s="14" t="s">
        <v>5</v>
      </c>
      <c r="I331" s="12" t="s">
        <v>76</v>
      </c>
      <c r="J331" s="12" t="s">
        <v>19</v>
      </c>
      <c r="K331" s="12" t="s">
        <v>20</v>
      </c>
      <c r="L331" s="7" t="s">
        <v>21</v>
      </c>
      <c r="M331" s="12" t="s">
        <v>22</v>
      </c>
      <c r="N331" s="12" t="s">
        <v>23</v>
      </c>
      <c r="O331" s="8" t="s">
        <v>24</v>
      </c>
      <c r="P331" s="9" t="s">
        <v>25</v>
      </c>
      <c r="Q331" s="15"/>
      <c r="T331" s="1" t="s">
        <v>11</v>
      </c>
      <c r="U331" s="1" t="s">
        <v>12</v>
      </c>
      <c r="V331" s="1" t="s">
        <v>13</v>
      </c>
      <c r="W331" s="1" t="s">
        <v>26</v>
      </c>
      <c r="X331" s="1" t="s">
        <v>14</v>
      </c>
      <c r="Y331" s="12" t="s">
        <v>15</v>
      </c>
      <c r="Z331" s="12" t="s">
        <v>16</v>
      </c>
      <c r="AA331" s="13" t="s">
        <v>17</v>
      </c>
      <c r="AB331" s="14" t="s">
        <v>5</v>
      </c>
      <c r="AC331" s="12" t="s">
        <v>76</v>
      </c>
      <c r="AD331" s="12" t="s">
        <v>19</v>
      </c>
      <c r="AE331" s="12" t="s">
        <v>20</v>
      </c>
      <c r="AF331" s="7" t="s">
        <v>21</v>
      </c>
      <c r="AG331" s="12" t="s">
        <v>22</v>
      </c>
      <c r="AH331" s="12" t="s">
        <v>23</v>
      </c>
      <c r="AI331" s="8" t="s">
        <v>24</v>
      </c>
      <c r="AJ331" s="9" t="s">
        <v>25</v>
      </c>
      <c r="AK331" s="15"/>
    </row>
    <row r="332" s="1" customFormat="1" customHeight="1" spans="1:79">
      <c r="A332" s="17">
        <f>L341</f>
        <v>3866955.39793497</v>
      </c>
      <c r="B332" s="17">
        <f>R350+R359</f>
        <v>741198.661692801</v>
      </c>
      <c r="C332" s="17">
        <f>L373</f>
        <v>713997.74570427</v>
      </c>
      <c r="D332" s="17">
        <v>18</v>
      </c>
      <c r="E332" s="12">
        <v>2909</v>
      </c>
      <c r="F332" s="12">
        <v>1.518</v>
      </c>
      <c r="G332" s="13">
        <v>1.28</v>
      </c>
      <c r="H332" s="14">
        <f t="shared" ref="H332:H340" si="351">E332*F332*G332</f>
        <v>5652.30336</v>
      </c>
      <c r="I332" s="12">
        <v>4.35</v>
      </c>
      <c r="J332" s="12">
        <v>870</v>
      </c>
      <c r="K332" s="12">
        <v>1.74</v>
      </c>
      <c r="L332" s="18">
        <f t="shared" ref="L332:L340" si="352">1+6*J332/(J332+2000)+K332</f>
        <v>4.55881533101045</v>
      </c>
      <c r="M332" s="12">
        <v>1</v>
      </c>
      <c r="N332" s="12">
        <v>2.38</v>
      </c>
      <c r="O332" s="8">
        <f t="shared" ref="O332:O340" si="353">1+M332*N332</f>
        <v>3.38</v>
      </c>
      <c r="P332" s="9">
        <v>1.275</v>
      </c>
      <c r="Q332" s="19">
        <f t="shared" ref="Q332:Q340" si="354">H332*I332*P332*O332*L332</f>
        <v>483051.688553927</v>
      </c>
      <c r="T332" s="17">
        <f>AF341</f>
        <v>4124819.34337066</v>
      </c>
      <c r="U332" s="17">
        <f>AL350+AL359</f>
        <v>1295278.00784609</v>
      </c>
      <c r="V332" s="17">
        <f>AF373</f>
        <v>725822.10458352</v>
      </c>
      <c r="W332" s="17">
        <f>AF381</f>
        <v>636197.441430517</v>
      </c>
      <c r="X332" s="17">
        <v>18</v>
      </c>
      <c r="Y332" s="12">
        <v>2909</v>
      </c>
      <c r="Z332" s="12">
        <v>1.518</v>
      </c>
      <c r="AA332" s="13">
        <v>1.35</v>
      </c>
      <c r="AB332" s="14">
        <f t="shared" ref="AB332:AB340" si="355">Y332*Z332*AA332</f>
        <v>5961.4137</v>
      </c>
      <c r="AC332" s="12">
        <v>4.35</v>
      </c>
      <c r="AD332" s="12">
        <v>870</v>
      </c>
      <c r="AE332" s="12">
        <v>1.79</v>
      </c>
      <c r="AF332" s="18">
        <f t="shared" ref="AF332:AF340" si="356">1+6*AD332/(AD332+2000)+AE332</f>
        <v>4.60881533101045</v>
      </c>
      <c r="AG332" s="12">
        <v>1</v>
      </c>
      <c r="AH332" s="12">
        <v>2.38</v>
      </c>
      <c r="AI332" s="8">
        <f t="shared" ref="AI332:AI340" si="357">1+AG332*AH332</f>
        <v>3.38</v>
      </c>
      <c r="AJ332" s="9">
        <v>1.275</v>
      </c>
      <c r="AK332" s="19">
        <f t="shared" ref="AK332:AK340" si="358">AB332*AC332*AJ332*AI332*AF332</f>
        <v>515056.307705703</v>
      </c>
    </row>
    <row r="333" s="1" customFormat="1" customHeight="1" spans="1:79">
      <c r="A333" s="1" t="s">
        <v>27</v>
      </c>
      <c r="B333" s="1" t="s">
        <v>28</v>
      </c>
      <c r="E333" s="12">
        <v>2909</v>
      </c>
      <c r="F333" s="12">
        <v>2.209</v>
      </c>
      <c r="G333" s="13">
        <v>1.28</v>
      </c>
      <c r="H333" s="14">
        <f t="shared" si="351"/>
        <v>8225.25568</v>
      </c>
      <c r="I333" s="12">
        <v>4.35</v>
      </c>
      <c r="J333" s="12">
        <v>870</v>
      </c>
      <c r="K333" s="12">
        <v>1.74</v>
      </c>
      <c r="L333" s="18">
        <f t="shared" si="352"/>
        <v>4.55881533101045</v>
      </c>
      <c r="M333" s="12">
        <v>1</v>
      </c>
      <c r="N333" s="12">
        <v>2.38</v>
      </c>
      <c r="O333" s="8">
        <f t="shared" si="353"/>
        <v>3.38</v>
      </c>
      <c r="P333" s="9">
        <v>1.275</v>
      </c>
      <c r="Q333" s="19">
        <f t="shared" si="354"/>
        <v>702938.853765234</v>
      </c>
      <c r="T333" s="1" t="s">
        <v>27</v>
      </c>
      <c r="U333" s="1" t="s">
        <v>28</v>
      </c>
      <c r="V333" s="1" t="s">
        <v>29</v>
      </c>
      <c r="Y333" s="12">
        <v>2909</v>
      </c>
      <c r="Z333" s="12">
        <v>2.209</v>
      </c>
      <c r="AA333" s="13">
        <v>1.35</v>
      </c>
      <c r="AB333" s="14">
        <f t="shared" si="355"/>
        <v>8675.07435</v>
      </c>
      <c r="AC333" s="12">
        <v>4.35</v>
      </c>
      <c r="AD333" s="12">
        <v>870</v>
      </c>
      <c r="AE333" s="12">
        <v>1.79</v>
      </c>
      <c r="AF333" s="18">
        <f t="shared" si="356"/>
        <v>4.60881533101045</v>
      </c>
      <c r="AG333" s="12">
        <v>1</v>
      </c>
      <c r="AH333" s="12">
        <v>2.38</v>
      </c>
      <c r="AI333" s="8">
        <f t="shared" si="357"/>
        <v>3.38</v>
      </c>
      <c r="AJ333" s="9">
        <v>1.275</v>
      </c>
      <c r="AK333" s="19">
        <f t="shared" si="358"/>
        <v>749512.110488734</v>
      </c>
    </row>
    <row r="334" s="1" customFormat="1" customHeight="1" spans="1:79">
      <c r="A334" s="17">
        <f>L393</f>
        <v>158537.54124</v>
      </c>
      <c r="B334" s="17">
        <f>L410</f>
        <v>130761.709438937</v>
      </c>
      <c r="E334" s="12">
        <v>2909</v>
      </c>
      <c r="F334" s="12">
        <v>1.518</v>
      </c>
      <c r="G334" s="13">
        <v>1.28</v>
      </c>
      <c r="H334" s="14">
        <f t="shared" si="351"/>
        <v>5652.30336</v>
      </c>
      <c r="I334" s="12">
        <v>4.35</v>
      </c>
      <c r="J334" s="12">
        <v>870</v>
      </c>
      <c r="K334" s="12">
        <v>1.74</v>
      </c>
      <c r="L334" s="18">
        <f t="shared" si="352"/>
        <v>4.55881533101045</v>
      </c>
      <c r="M334" s="12">
        <v>1</v>
      </c>
      <c r="N334" s="12">
        <v>2.38</v>
      </c>
      <c r="O334" s="8">
        <f t="shared" si="353"/>
        <v>3.38</v>
      </c>
      <c r="P334" s="9">
        <v>1.275</v>
      </c>
      <c r="Q334" s="19">
        <f t="shared" si="354"/>
        <v>483051.688553927</v>
      </c>
      <c r="T334" s="17">
        <f>AF401</f>
        <v>158537.54124</v>
      </c>
      <c r="U334" s="17">
        <f>AF418</f>
        <v>124557.513880625</v>
      </c>
      <c r="V334" s="1">
        <f>AF434</f>
        <v>102828.79087488</v>
      </c>
      <c r="Y334" s="12">
        <v>2909</v>
      </c>
      <c r="Z334" s="12">
        <v>1.518</v>
      </c>
      <c r="AA334" s="13">
        <v>1.35</v>
      </c>
      <c r="AB334" s="14">
        <f t="shared" si="355"/>
        <v>5961.4137</v>
      </c>
      <c r="AC334" s="12">
        <v>4.35</v>
      </c>
      <c r="AD334" s="12">
        <v>870</v>
      </c>
      <c r="AE334" s="12">
        <v>1.79</v>
      </c>
      <c r="AF334" s="18">
        <f t="shared" si="356"/>
        <v>4.60881533101045</v>
      </c>
      <c r="AG334" s="12">
        <v>1</v>
      </c>
      <c r="AH334" s="12">
        <v>2.38</v>
      </c>
      <c r="AI334" s="8">
        <f t="shared" si="357"/>
        <v>3.38</v>
      </c>
      <c r="AJ334" s="9">
        <v>1.275</v>
      </c>
      <c r="AK334" s="19">
        <f t="shared" si="358"/>
        <v>515056.307705703</v>
      </c>
    </row>
    <row r="335" s="1" customFormat="1" customHeight="1" spans="1:79">
      <c r="A335" s="22" t="s">
        <v>30</v>
      </c>
      <c r="B335" s="22"/>
      <c r="C335" s="23" t="s">
        <v>31</v>
      </c>
      <c r="D335" s="23"/>
      <c r="E335" s="12">
        <v>2909</v>
      </c>
      <c r="F335" s="12">
        <v>2.209</v>
      </c>
      <c r="G335" s="13">
        <v>1.28</v>
      </c>
      <c r="H335" s="14">
        <f t="shared" si="351"/>
        <v>8225.25568</v>
      </c>
      <c r="I335" s="12">
        <v>4.35</v>
      </c>
      <c r="J335" s="12">
        <v>870</v>
      </c>
      <c r="K335" s="12">
        <v>1.74</v>
      </c>
      <c r="L335" s="18">
        <f t="shared" si="352"/>
        <v>4.55881533101045</v>
      </c>
      <c r="M335" s="12">
        <v>1</v>
      </c>
      <c r="N335" s="12">
        <v>2.38</v>
      </c>
      <c r="O335" s="8">
        <f t="shared" si="353"/>
        <v>3.38</v>
      </c>
      <c r="P335" s="9">
        <v>1.275</v>
      </c>
      <c r="Q335" s="19">
        <f t="shared" si="354"/>
        <v>702938.853765234</v>
      </c>
      <c r="T335" s="22" t="s">
        <v>30</v>
      </c>
      <c r="U335" s="22"/>
      <c r="V335" s="22"/>
      <c r="W335" s="23" t="s">
        <v>31</v>
      </c>
      <c r="X335" s="23"/>
      <c r="Y335" s="12">
        <v>2909</v>
      </c>
      <c r="Z335" s="12">
        <v>2.209</v>
      </c>
      <c r="AA335" s="13">
        <v>1.35</v>
      </c>
      <c r="AB335" s="14">
        <f t="shared" si="355"/>
        <v>8675.07435</v>
      </c>
      <c r="AC335" s="12">
        <v>4.35</v>
      </c>
      <c r="AD335" s="12">
        <v>870</v>
      </c>
      <c r="AE335" s="12">
        <v>1.79</v>
      </c>
      <c r="AF335" s="18">
        <f t="shared" si="356"/>
        <v>4.60881533101045</v>
      </c>
      <c r="AG335" s="12">
        <v>1</v>
      </c>
      <c r="AH335" s="12">
        <v>2.38</v>
      </c>
      <c r="AI335" s="8">
        <f t="shared" si="357"/>
        <v>3.38</v>
      </c>
      <c r="AJ335" s="9">
        <v>1.275</v>
      </c>
      <c r="AK335" s="19">
        <f t="shared" si="358"/>
        <v>749512.110488734</v>
      </c>
      <c r="AN335" s="2" t="s">
        <v>77</v>
      </c>
      <c r="AO335" s="2"/>
      <c r="AP335" s="2"/>
      <c r="AQ335" s="2"/>
      <c r="AR335" s="2"/>
      <c r="AS335" s="3" t="s">
        <v>1</v>
      </c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I335" s="2" t="s">
        <v>78</v>
      </c>
      <c r="BJ335" s="2"/>
      <c r="BK335" s="2"/>
      <c r="BL335" s="2"/>
      <c r="BM335" s="2"/>
      <c r="BN335" s="3" t="s">
        <v>1</v>
      </c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</row>
    <row r="336" s="1" customFormat="1" customHeight="1" spans="1:79">
      <c r="A336" s="22"/>
      <c r="B336" s="22"/>
      <c r="C336" s="23"/>
      <c r="D336" s="23"/>
      <c r="E336" s="12">
        <v>2909</v>
      </c>
      <c r="F336" s="12">
        <v>1.518</v>
      </c>
      <c r="G336" s="13">
        <v>1.28</v>
      </c>
      <c r="H336" s="14">
        <f t="shared" si="351"/>
        <v>5652.30336</v>
      </c>
      <c r="I336" s="12">
        <v>4.35</v>
      </c>
      <c r="J336" s="12">
        <v>620</v>
      </c>
      <c r="K336" s="12">
        <v>1.74</v>
      </c>
      <c r="L336" s="18">
        <f t="shared" si="352"/>
        <v>4.15984732824427</v>
      </c>
      <c r="M336" s="12">
        <v>1</v>
      </c>
      <c r="N336" s="12">
        <v>2.38</v>
      </c>
      <c r="O336" s="8">
        <f t="shared" si="353"/>
        <v>3.38</v>
      </c>
      <c r="P336" s="9">
        <v>1.275</v>
      </c>
      <c r="Q336" s="19">
        <f t="shared" si="354"/>
        <v>440777.072579853</v>
      </c>
      <c r="T336" s="22"/>
      <c r="U336" s="22"/>
      <c r="V336" s="22"/>
      <c r="W336" s="23"/>
      <c r="X336" s="23"/>
      <c r="Y336" s="12">
        <v>2909</v>
      </c>
      <c r="Z336" s="12">
        <v>1.518</v>
      </c>
      <c r="AA336" s="13">
        <v>1.35</v>
      </c>
      <c r="AB336" s="14">
        <f t="shared" si="355"/>
        <v>5961.4137</v>
      </c>
      <c r="AC336" s="12">
        <v>4.35</v>
      </c>
      <c r="AD336" s="12">
        <v>620</v>
      </c>
      <c r="AE336" s="12">
        <v>1.79</v>
      </c>
      <c r="AF336" s="18">
        <f t="shared" si="356"/>
        <v>4.20984732824427</v>
      </c>
      <c r="AG336" s="12">
        <v>1</v>
      </c>
      <c r="AH336" s="12">
        <v>2.38</v>
      </c>
      <c r="AI336" s="8">
        <f t="shared" si="357"/>
        <v>3.38</v>
      </c>
      <c r="AJ336" s="9">
        <v>1.275</v>
      </c>
      <c r="AK336" s="19">
        <f t="shared" si="358"/>
        <v>470469.798670546</v>
      </c>
      <c r="AN336" s="2"/>
      <c r="AO336" s="2"/>
      <c r="AP336" s="2"/>
      <c r="AQ336" s="2"/>
      <c r="AR336" s="2"/>
      <c r="AS336" s="4" t="s">
        <v>5</v>
      </c>
      <c r="AT336" s="5"/>
      <c r="AU336" s="5"/>
      <c r="AV336" s="6"/>
      <c r="AW336" s="7" t="s">
        <v>6</v>
      </c>
      <c r="AX336" s="7"/>
      <c r="AY336" s="7"/>
      <c r="AZ336" s="7"/>
      <c r="BA336" s="8" t="s">
        <v>7</v>
      </c>
      <c r="BB336" s="8"/>
      <c r="BC336" s="8"/>
      <c r="BD336" s="9" t="s">
        <v>8</v>
      </c>
      <c r="BE336" s="11" t="s">
        <v>10</v>
      </c>
      <c r="BF336" s="10" t="s">
        <v>9</v>
      </c>
      <c r="BI336" s="2"/>
      <c r="BJ336" s="2"/>
      <c r="BK336" s="2"/>
      <c r="BL336" s="2"/>
      <c r="BM336" s="2"/>
      <c r="BN336" s="4" t="s">
        <v>5</v>
      </c>
      <c r="BO336" s="5"/>
      <c r="BP336" s="5"/>
      <c r="BQ336" s="6"/>
      <c r="BR336" s="7" t="s">
        <v>6</v>
      </c>
      <c r="BS336" s="7"/>
      <c r="BT336" s="7"/>
      <c r="BU336" s="7"/>
      <c r="BV336" s="8" t="s">
        <v>7</v>
      </c>
      <c r="BW336" s="8"/>
      <c r="BX336" s="8"/>
      <c r="BY336" s="9" t="s">
        <v>8</v>
      </c>
      <c r="BZ336" s="11" t="s">
        <v>10</v>
      </c>
      <c r="CA336" s="10" t="s">
        <v>9</v>
      </c>
    </row>
    <row r="337" s="1" customFormat="1" customHeight="1" spans="1:80">
      <c r="A337" s="27">
        <f>A332+B332+C332+A334+B334</f>
        <v>5611451.05601098</v>
      </c>
      <c r="B337" s="27"/>
      <c r="C337" s="28">
        <f>A337/D332</f>
        <v>311747.280889499</v>
      </c>
      <c r="D337" s="28"/>
      <c r="E337" s="12">
        <v>2909</v>
      </c>
      <c r="F337" s="12">
        <v>2.209</v>
      </c>
      <c r="G337" s="13">
        <v>1.28</v>
      </c>
      <c r="H337" s="14">
        <f t="shared" si="351"/>
        <v>8225.25568</v>
      </c>
      <c r="I337" s="12">
        <v>4.35</v>
      </c>
      <c r="J337" s="12">
        <v>620</v>
      </c>
      <c r="K337" s="12">
        <v>1.74</v>
      </c>
      <c r="L337" s="18">
        <f t="shared" si="352"/>
        <v>4.15984732824427</v>
      </c>
      <c r="M337" s="12">
        <v>1</v>
      </c>
      <c r="N337" s="12">
        <v>2.38</v>
      </c>
      <c r="O337" s="8">
        <f t="shared" si="353"/>
        <v>3.38</v>
      </c>
      <c r="P337" s="9">
        <v>1.275</v>
      </c>
      <c r="Q337" s="19">
        <f t="shared" si="354"/>
        <v>641420.654366861</v>
      </c>
      <c r="T337" s="27">
        <f>T332+U332+V332+W332+T334+U334+V334</f>
        <v>7168040.7432263</v>
      </c>
      <c r="U337" s="27"/>
      <c r="V337" s="27"/>
      <c r="W337" s="28">
        <f>T337/X332</f>
        <v>398224.485734794</v>
      </c>
      <c r="X337" s="28"/>
      <c r="Y337" s="12">
        <v>2909</v>
      </c>
      <c r="Z337" s="12">
        <v>2.209</v>
      </c>
      <c r="AA337" s="13">
        <v>1.35</v>
      </c>
      <c r="AB337" s="14">
        <f t="shared" si="355"/>
        <v>8675.07435</v>
      </c>
      <c r="AC337" s="12">
        <v>4.35</v>
      </c>
      <c r="AD337" s="12">
        <v>620</v>
      </c>
      <c r="AE337" s="12">
        <v>1.79</v>
      </c>
      <c r="AF337" s="18">
        <f t="shared" si="356"/>
        <v>4.20984732824427</v>
      </c>
      <c r="AG337" s="12">
        <v>1</v>
      </c>
      <c r="AH337" s="12">
        <v>2.38</v>
      </c>
      <c r="AI337" s="8">
        <f t="shared" si="357"/>
        <v>3.38</v>
      </c>
      <c r="AJ337" s="9">
        <v>1.275</v>
      </c>
      <c r="AK337" s="19">
        <f t="shared" si="358"/>
        <v>684629.634560762</v>
      </c>
      <c r="AN337" s="1" t="s">
        <v>11</v>
      </c>
      <c r="AO337" s="1" t="s">
        <v>12</v>
      </c>
      <c r="AP337" s="1" t="s">
        <v>13</v>
      </c>
      <c r="AQ337" s="1" t="s">
        <v>26</v>
      </c>
      <c r="AR337" s="1" t="s">
        <v>14</v>
      </c>
      <c r="AS337" s="12" t="s">
        <v>15</v>
      </c>
      <c r="AT337" s="12" t="s">
        <v>16</v>
      </c>
      <c r="AU337" s="13" t="s">
        <v>17</v>
      </c>
      <c r="AV337" s="14" t="s">
        <v>5</v>
      </c>
      <c r="AW337" s="12" t="s">
        <v>18</v>
      </c>
      <c r="AX337" s="12" t="s">
        <v>19</v>
      </c>
      <c r="AY337" s="12" t="s">
        <v>20</v>
      </c>
      <c r="AZ337" s="7" t="s">
        <v>21</v>
      </c>
      <c r="BA337" s="12" t="s">
        <v>22</v>
      </c>
      <c r="BB337" s="12" t="s">
        <v>23</v>
      </c>
      <c r="BC337" s="8" t="s">
        <v>24</v>
      </c>
      <c r="BD337" s="9" t="s">
        <v>25</v>
      </c>
      <c r="BE337" s="16"/>
      <c r="BF337" s="15"/>
      <c r="BI337" s="1" t="s">
        <v>11</v>
      </c>
      <c r="BJ337" s="1" t="s">
        <v>12</v>
      </c>
      <c r="BK337" s="1" t="s">
        <v>13</v>
      </c>
      <c r="BL337" s="1" t="s">
        <v>26</v>
      </c>
      <c r="BM337" s="1" t="s">
        <v>14</v>
      </c>
      <c r="BN337" s="12" t="s">
        <v>15</v>
      </c>
      <c r="BO337" s="12" t="s">
        <v>16</v>
      </c>
      <c r="BP337" s="13" t="s">
        <v>17</v>
      </c>
      <c r="BQ337" s="14" t="s">
        <v>5</v>
      </c>
      <c r="BR337" s="12" t="s">
        <v>18</v>
      </c>
      <c r="BS337" s="12" t="s">
        <v>19</v>
      </c>
      <c r="BT337" s="12" t="s">
        <v>20</v>
      </c>
      <c r="BU337" s="7" t="s">
        <v>21</v>
      </c>
      <c r="BV337" s="12" t="s">
        <v>22</v>
      </c>
      <c r="BW337" s="12" t="s">
        <v>23</v>
      </c>
      <c r="BX337" s="8" t="s">
        <v>24</v>
      </c>
      <c r="BY337" s="9" t="s">
        <v>25</v>
      </c>
      <c r="BZ337" s="16"/>
      <c r="CA337" s="15"/>
    </row>
    <row r="338" s="1" customFormat="1" customHeight="1" spans="1:80">
      <c r="A338" s="27"/>
      <c r="B338" s="27"/>
      <c r="C338" s="28"/>
      <c r="D338" s="28"/>
      <c r="E338" s="12">
        <v>2909</v>
      </c>
      <c r="F338" s="12">
        <v>0.5</v>
      </c>
      <c r="G338" s="13">
        <v>1.28</v>
      </c>
      <c r="H338" s="14">
        <f t="shared" si="351"/>
        <v>1861.76</v>
      </c>
      <c r="I338" s="12">
        <v>4.35</v>
      </c>
      <c r="J338" s="12">
        <v>620</v>
      </c>
      <c r="K338" s="12">
        <v>1.74</v>
      </c>
      <c r="L338" s="18">
        <f t="shared" si="352"/>
        <v>4.15984732824427</v>
      </c>
      <c r="M338" s="12">
        <v>1</v>
      </c>
      <c r="N338" s="12">
        <v>2.38</v>
      </c>
      <c r="O338" s="8">
        <f t="shared" si="353"/>
        <v>3.38</v>
      </c>
      <c r="P338" s="9">
        <v>1.275</v>
      </c>
      <c r="Q338" s="19">
        <f t="shared" si="354"/>
        <v>145183.488992046</v>
      </c>
      <c r="T338" s="27"/>
      <c r="U338" s="27"/>
      <c r="V338" s="27"/>
      <c r="W338" s="28"/>
      <c r="X338" s="28"/>
      <c r="Y338" s="12">
        <v>2909</v>
      </c>
      <c r="Z338" s="12">
        <v>0.5</v>
      </c>
      <c r="AA338" s="13">
        <v>1.35</v>
      </c>
      <c r="AB338" s="14">
        <f t="shared" si="355"/>
        <v>1963.575</v>
      </c>
      <c r="AC338" s="12">
        <v>4.35</v>
      </c>
      <c r="AD338" s="12">
        <v>620</v>
      </c>
      <c r="AE338" s="12">
        <v>1.79</v>
      </c>
      <c r="AF338" s="18">
        <f t="shared" si="356"/>
        <v>4.20984732824427</v>
      </c>
      <c r="AG338" s="12">
        <v>1</v>
      </c>
      <c r="AH338" s="12">
        <v>2.38</v>
      </c>
      <c r="AI338" s="8">
        <f t="shared" si="357"/>
        <v>3.38</v>
      </c>
      <c r="AJ338" s="9">
        <v>1.275</v>
      </c>
      <c r="AK338" s="19">
        <f t="shared" si="358"/>
        <v>154963.701801893</v>
      </c>
      <c r="AN338" s="17">
        <f>AZ347</f>
        <v>5010579.08183708</v>
      </c>
      <c r="AO338" s="17">
        <f>BG356+BG365</f>
        <v>1373888.40624528</v>
      </c>
      <c r="AP338" s="17">
        <f>AZ379</f>
        <v>781908.358119519</v>
      </c>
      <c r="AQ338" s="17">
        <f>AZ389</f>
        <v>1307078.93271789</v>
      </c>
      <c r="AR338" s="17">
        <v>18</v>
      </c>
      <c r="AS338" s="12">
        <v>3338</v>
      </c>
      <c r="AT338" s="12">
        <v>1.518</v>
      </c>
      <c r="AU338" s="13">
        <v>1.35</v>
      </c>
      <c r="AV338" s="14">
        <f t="shared" ref="AV338:AV346" si="359">AS338*AT338*AU338</f>
        <v>6840.5634</v>
      </c>
      <c r="AW338" s="12">
        <v>3</v>
      </c>
      <c r="AX338" s="12">
        <v>870</v>
      </c>
      <c r="AY338" s="12">
        <v>1.79</v>
      </c>
      <c r="AZ338" s="18">
        <f t="shared" ref="AZ338:AZ346" si="360">1+6*AX338/(AX338+2000)+AY338</f>
        <v>4.60881533101045</v>
      </c>
      <c r="BA338" s="12">
        <v>1</v>
      </c>
      <c r="BB338" s="12">
        <v>2.38</v>
      </c>
      <c r="BC338" s="8">
        <f t="shared" ref="BC338:BC346" si="361">1+BA338*BB338</f>
        <v>3.38</v>
      </c>
      <c r="BD338" s="9">
        <v>1.275</v>
      </c>
      <c r="BE338" s="20">
        <v>1.535</v>
      </c>
      <c r="BF338" s="19">
        <f t="shared" ref="BF338:BF346" si="362">AV338*AW338*BD338*BC338*AZ338*BE338</f>
        <v>625659.00383156</v>
      </c>
      <c r="BI338" s="17">
        <f>BU347</f>
        <v>6795587.30327978</v>
      </c>
      <c r="BJ338" s="17">
        <f>CB356+CB365</f>
        <v>1881620.09967635</v>
      </c>
      <c r="BK338" s="17">
        <f>BU379</f>
        <v>1117571.39970074</v>
      </c>
      <c r="BL338" s="17">
        <f>BU389</f>
        <v>2713855.32929914</v>
      </c>
      <c r="BM338" s="17">
        <v>18</v>
      </c>
      <c r="BN338" s="12">
        <v>3338</v>
      </c>
      <c r="BO338" s="12">
        <v>1.518</v>
      </c>
      <c r="BP338" s="13">
        <v>1.35</v>
      </c>
      <c r="BQ338" s="14">
        <f t="shared" ref="BQ338:BQ346" si="363">BN338*BO338*BP338</f>
        <v>6840.5634</v>
      </c>
      <c r="BR338" s="12">
        <v>3</v>
      </c>
      <c r="BS338" s="12">
        <v>870</v>
      </c>
      <c r="BT338" s="12">
        <v>1.88</v>
      </c>
      <c r="BU338" s="18">
        <f t="shared" ref="BU338:BU346" si="364">1+6*BS338/(BS338+2000)+BT338</f>
        <v>4.69881533101045</v>
      </c>
      <c r="BV338" s="12">
        <v>1</v>
      </c>
      <c r="BW338" s="12">
        <v>3.18</v>
      </c>
      <c r="BX338" s="8">
        <f t="shared" ref="BX338:BX346" si="365">1+BV338*BW338</f>
        <v>4.18</v>
      </c>
      <c r="BY338" s="9">
        <v>1.275</v>
      </c>
      <c r="BZ338" s="21">
        <v>1.65</v>
      </c>
      <c r="CA338" s="19">
        <f t="shared" ref="CA338:CA346" si="366">BQ338*BR338*BY338*BX338*BU338*BZ338</f>
        <v>847953.261488309</v>
      </c>
    </row>
    <row r="339" s="1" customFormat="1" customHeight="1" spans="1:80">
      <c r="E339" s="12">
        <v>2909</v>
      </c>
      <c r="F339" s="12">
        <v>0.5</v>
      </c>
      <c r="G339" s="13">
        <v>1.28</v>
      </c>
      <c r="H339" s="14">
        <f t="shared" si="351"/>
        <v>1861.76</v>
      </c>
      <c r="I339" s="12">
        <v>4.35</v>
      </c>
      <c r="J339" s="12">
        <v>620</v>
      </c>
      <c r="K339" s="12">
        <v>1.74</v>
      </c>
      <c r="L339" s="18">
        <f t="shared" si="352"/>
        <v>4.15984732824427</v>
      </c>
      <c r="M339" s="12">
        <v>1</v>
      </c>
      <c r="N339" s="12">
        <v>2.38</v>
      </c>
      <c r="O339" s="8">
        <f t="shared" si="353"/>
        <v>3.38</v>
      </c>
      <c r="P339" s="9">
        <v>1.275</v>
      </c>
      <c r="Q339" s="19">
        <f t="shared" si="354"/>
        <v>145183.488992046</v>
      </c>
      <c r="T339" s="31" t="s">
        <v>39</v>
      </c>
      <c r="U339" s="31"/>
      <c r="V339" s="32">
        <f>T337/A337-1</f>
        <v>0.277395217685788</v>
      </c>
      <c r="W339" s="32"/>
      <c r="X339" s="32"/>
      <c r="Y339" s="12">
        <v>2909</v>
      </c>
      <c r="Z339" s="12">
        <v>0.5</v>
      </c>
      <c r="AA339" s="13">
        <v>1.35</v>
      </c>
      <c r="AB339" s="14">
        <f t="shared" si="355"/>
        <v>1963.575</v>
      </c>
      <c r="AC339" s="12">
        <v>4.35</v>
      </c>
      <c r="AD339" s="12">
        <v>620</v>
      </c>
      <c r="AE339" s="12">
        <v>1.79</v>
      </c>
      <c r="AF339" s="18">
        <f t="shared" si="356"/>
        <v>4.20984732824427</v>
      </c>
      <c r="AG339" s="12">
        <v>1</v>
      </c>
      <c r="AH339" s="12">
        <v>2.38</v>
      </c>
      <c r="AI339" s="8">
        <f t="shared" si="357"/>
        <v>3.38</v>
      </c>
      <c r="AJ339" s="9">
        <v>1.275</v>
      </c>
      <c r="AK339" s="19">
        <f t="shared" si="358"/>
        <v>154963.701801893</v>
      </c>
      <c r="AN339" s="1" t="s">
        <v>27</v>
      </c>
      <c r="AO339" s="1" t="s">
        <v>28</v>
      </c>
      <c r="AP339" s="1" t="s">
        <v>29</v>
      </c>
      <c r="AS339" s="12">
        <v>3338</v>
      </c>
      <c r="AT339" s="12">
        <v>2.209</v>
      </c>
      <c r="AU339" s="13">
        <v>1.35</v>
      </c>
      <c r="AV339" s="14">
        <f t="shared" si="359"/>
        <v>9954.4167</v>
      </c>
      <c r="AW339" s="12">
        <v>3</v>
      </c>
      <c r="AX339" s="12">
        <v>870</v>
      </c>
      <c r="AY339" s="12">
        <v>1.79</v>
      </c>
      <c r="AZ339" s="18">
        <f t="shared" si="360"/>
        <v>4.60881533101045</v>
      </c>
      <c r="BA339" s="12">
        <v>1</v>
      </c>
      <c r="BB339" s="12">
        <v>2.38</v>
      </c>
      <c r="BC339" s="8">
        <f t="shared" si="361"/>
        <v>3.38</v>
      </c>
      <c r="BD339" s="9">
        <v>1.275</v>
      </c>
      <c r="BE339" s="20">
        <v>1.535</v>
      </c>
      <c r="BF339" s="19">
        <f t="shared" si="362"/>
        <v>910461.620200208</v>
      </c>
      <c r="BI339" s="1" t="s">
        <v>27</v>
      </c>
      <c r="BJ339" s="1" t="s">
        <v>28</v>
      </c>
      <c r="BK339" s="1" t="s">
        <v>29</v>
      </c>
      <c r="BN339" s="12">
        <v>3338</v>
      </c>
      <c r="BO339" s="12">
        <v>2.209</v>
      </c>
      <c r="BP339" s="13">
        <v>1.35</v>
      </c>
      <c r="BQ339" s="14">
        <f t="shared" si="363"/>
        <v>9954.4167</v>
      </c>
      <c r="BR339" s="12">
        <v>3</v>
      </c>
      <c r="BS339" s="12">
        <v>870</v>
      </c>
      <c r="BT339" s="12">
        <v>1.88</v>
      </c>
      <c r="BU339" s="18">
        <f t="shared" si="364"/>
        <v>4.69881533101045</v>
      </c>
      <c r="BV339" s="12">
        <v>1</v>
      </c>
      <c r="BW339" s="12">
        <v>3.18</v>
      </c>
      <c r="BX339" s="8">
        <f t="shared" si="365"/>
        <v>4.18</v>
      </c>
      <c r="BY339" s="9">
        <v>1.275</v>
      </c>
      <c r="BZ339" s="21">
        <v>1.65</v>
      </c>
      <c r="CA339" s="19">
        <f t="shared" si="366"/>
        <v>1233945.1611513</v>
      </c>
    </row>
    <row r="340" s="1" customFormat="1" customHeight="1" spans="1:80">
      <c r="E340" s="12">
        <v>2909</v>
      </c>
      <c r="F340" s="12">
        <v>0.5</v>
      </c>
      <c r="G340" s="13">
        <v>1.28</v>
      </c>
      <c r="H340" s="14">
        <f t="shared" si="351"/>
        <v>1861.76</v>
      </c>
      <c r="I340" s="12">
        <v>4.35</v>
      </c>
      <c r="J340" s="12">
        <v>620</v>
      </c>
      <c r="K340" s="12">
        <v>1.74</v>
      </c>
      <c r="L340" s="18">
        <f t="shared" si="352"/>
        <v>4.15984732824427</v>
      </c>
      <c r="M340" s="12">
        <v>1</v>
      </c>
      <c r="N340" s="12">
        <v>2.38</v>
      </c>
      <c r="O340" s="8">
        <f t="shared" si="353"/>
        <v>3.38</v>
      </c>
      <c r="P340" s="9">
        <v>1.075</v>
      </c>
      <c r="Q340" s="19">
        <f t="shared" si="354"/>
        <v>122409.608365843</v>
      </c>
      <c r="T340" s="31"/>
      <c r="U340" s="31"/>
      <c r="V340" s="32"/>
      <c r="W340" s="32"/>
      <c r="X340" s="32"/>
      <c r="Y340" s="12">
        <v>2909</v>
      </c>
      <c r="Z340" s="12">
        <v>0.5</v>
      </c>
      <c r="AA340" s="13">
        <v>1.35</v>
      </c>
      <c r="AB340" s="14">
        <f t="shared" si="355"/>
        <v>1963.575</v>
      </c>
      <c r="AC340" s="12">
        <v>4.35</v>
      </c>
      <c r="AD340" s="12">
        <v>620</v>
      </c>
      <c r="AE340" s="12">
        <v>1.79</v>
      </c>
      <c r="AF340" s="18">
        <f t="shared" si="356"/>
        <v>4.20984732824427</v>
      </c>
      <c r="AG340" s="12">
        <v>1</v>
      </c>
      <c r="AH340" s="12">
        <v>2.38</v>
      </c>
      <c r="AI340" s="8">
        <f t="shared" si="357"/>
        <v>3.38</v>
      </c>
      <c r="AJ340" s="9">
        <v>1.075</v>
      </c>
      <c r="AK340" s="19">
        <f t="shared" si="358"/>
        <v>130655.670146694</v>
      </c>
      <c r="AN340" s="17">
        <f>AZ409</f>
        <v>195709.435155</v>
      </c>
      <c r="AO340" s="17">
        <f>AZ426</f>
        <v>124557.513880625</v>
      </c>
      <c r="AP340" s="1">
        <f>AZ442</f>
        <v>122678.36744256</v>
      </c>
      <c r="AS340" s="12">
        <v>3338</v>
      </c>
      <c r="AT340" s="12">
        <v>1.518</v>
      </c>
      <c r="AU340" s="13">
        <v>1.35</v>
      </c>
      <c r="AV340" s="14">
        <f t="shared" si="359"/>
        <v>6840.5634</v>
      </c>
      <c r="AW340" s="12">
        <v>3</v>
      </c>
      <c r="AX340" s="12">
        <v>870</v>
      </c>
      <c r="AY340" s="12">
        <v>1.79</v>
      </c>
      <c r="AZ340" s="18">
        <f t="shared" si="360"/>
        <v>4.60881533101045</v>
      </c>
      <c r="BA340" s="12">
        <v>1</v>
      </c>
      <c r="BB340" s="12">
        <v>2.38</v>
      </c>
      <c r="BC340" s="8">
        <f t="shared" si="361"/>
        <v>3.38</v>
      </c>
      <c r="BD340" s="9">
        <v>1.275</v>
      </c>
      <c r="BE340" s="20">
        <v>1.535</v>
      </c>
      <c r="BF340" s="19">
        <f t="shared" si="362"/>
        <v>625659.00383156</v>
      </c>
      <c r="BI340" s="17">
        <f>BU409</f>
        <v>242031.194955</v>
      </c>
      <c r="BJ340" s="17">
        <f>BU426</f>
        <v>157743.740190625</v>
      </c>
      <c r="BK340" s="1">
        <f>BU442</f>
        <v>145162.046655504</v>
      </c>
      <c r="BN340" s="12">
        <v>3338</v>
      </c>
      <c r="BO340" s="12">
        <v>1.518</v>
      </c>
      <c r="BP340" s="13">
        <v>1.35</v>
      </c>
      <c r="BQ340" s="14">
        <f t="shared" si="363"/>
        <v>6840.5634</v>
      </c>
      <c r="BR340" s="12">
        <v>3</v>
      </c>
      <c r="BS340" s="12">
        <v>870</v>
      </c>
      <c r="BT340" s="12">
        <v>1.88</v>
      </c>
      <c r="BU340" s="18">
        <f t="shared" si="364"/>
        <v>4.69881533101045</v>
      </c>
      <c r="BV340" s="12">
        <v>1</v>
      </c>
      <c r="BW340" s="12">
        <v>3.18</v>
      </c>
      <c r="BX340" s="8">
        <f t="shared" si="365"/>
        <v>4.18</v>
      </c>
      <c r="BY340" s="9">
        <v>1.275</v>
      </c>
      <c r="BZ340" s="21">
        <v>1.65</v>
      </c>
      <c r="CA340" s="19">
        <f t="shared" si="366"/>
        <v>847953.261488309</v>
      </c>
    </row>
    <row r="341" s="1" customFormat="1" customHeight="1" spans="1:80">
      <c r="E341" s="24" t="s">
        <v>79</v>
      </c>
      <c r="F341" s="25"/>
      <c r="G341" s="25"/>
      <c r="H341" s="25"/>
      <c r="I341" s="25"/>
      <c r="J341" s="25"/>
      <c r="K341" s="25"/>
      <c r="L341" s="26">
        <f>SUM(Q332:Q340)</f>
        <v>3866955.39793497</v>
      </c>
      <c r="M341" s="26"/>
      <c r="N341" s="26"/>
      <c r="O341" s="26"/>
      <c r="P341" s="26"/>
      <c r="Q341" s="26"/>
      <c r="T341" s="31"/>
      <c r="U341" s="31"/>
      <c r="V341" s="32"/>
      <c r="W341" s="32"/>
      <c r="X341" s="32"/>
      <c r="Y341" s="24" t="s">
        <v>80</v>
      </c>
      <c r="Z341" s="25"/>
      <c r="AA341" s="25"/>
      <c r="AB341" s="25"/>
      <c r="AC341" s="25"/>
      <c r="AD341" s="25"/>
      <c r="AE341" s="25"/>
      <c r="AF341" s="26">
        <f>SUM(AK332:AK340)</f>
        <v>4124819.34337066</v>
      </c>
      <c r="AG341" s="26"/>
      <c r="AH341" s="26"/>
      <c r="AI341" s="26"/>
      <c r="AJ341" s="26"/>
      <c r="AK341" s="26"/>
      <c r="AN341" s="22" t="s">
        <v>30</v>
      </c>
      <c r="AO341" s="22"/>
      <c r="AP341" s="22"/>
      <c r="AQ341" s="23" t="s">
        <v>31</v>
      </c>
      <c r="AR341" s="23"/>
      <c r="AS341" s="12">
        <v>3338</v>
      </c>
      <c r="AT341" s="12">
        <v>2.209</v>
      </c>
      <c r="AU341" s="13">
        <v>1.35</v>
      </c>
      <c r="AV341" s="14">
        <f t="shared" si="359"/>
        <v>9954.4167</v>
      </c>
      <c r="AW341" s="12">
        <v>3</v>
      </c>
      <c r="AX341" s="12">
        <v>870</v>
      </c>
      <c r="AY341" s="12">
        <v>1.79</v>
      </c>
      <c r="AZ341" s="18">
        <f t="shared" si="360"/>
        <v>4.60881533101045</v>
      </c>
      <c r="BA341" s="12">
        <v>1</v>
      </c>
      <c r="BB341" s="12">
        <v>2.38</v>
      </c>
      <c r="BC341" s="8">
        <f t="shared" si="361"/>
        <v>3.38</v>
      </c>
      <c r="BD341" s="9">
        <v>1.275</v>
      </c>
      <c r="BE341" s="20">
        <v>1.535</v>
      </c>
      <c r="BF341" s="19">
        <f t="shared" si="362"/>
        <v>910461.620200208</v>
      </c>
      <c r="BI341" s="22" t="s">
        <v>30</v>
      </c>
      <c r="BJ341" s="22"/>
      <c r="BK341" s="22"/>
      <c r="BL341" s="23" t="s">
        <v>31</v>
      </c>
      <c r="BM341" s="23"/>
      <c r="BN341" s="12">
        <v>3338</v>
      </c>
      <c r="BO341" s="12">
        <v>2.209</v>
      </c>
      <c r="BP341" s="13">
        <v>1.35</v>
      </c>
      <c r="BQ341" s="14">
        <f t="shared" si="363"/>
        <v>9954.4167</v>
      </c>
      <c r="BR341" s="12">
        <v>3</v>
      </c>
      <c r="BS341" s="12">
        <v>870</v>
      </c>
      <c r="BT341" s="12">
        <v>1.88</v>
      </c>
      <c r="BU341" s="18">
        <f t="shared" si="364"/>
        <v>4.69881533101045</v>
      </c>
      <c r="BV341" s="12">
        <v>1</v>
      </c>
      <c r="BW341" s="12">
        <v>3.18</v>
      </c>
      <c r="BX341" s="8">
        <f t="shared" si="365"/>
        <v>4.18</v>
      </c>
      <c r="BY341" s="9">
        <v>1.275</v>
      </c>
      <c r="BZ341" s="21">
        <v>1.65</v>
      </c>
      <c r="CA341" s="19">
        <f t="shared" si="366"/>
        <v>1233945.1611513</v>
      </c>
    </row>
    <row r="342" s="1" customFormat="1" customHeight="1" spans="1:80">
      <c r="E342" s="25"/>
      <c r="F342" s="25"/>
      <c r="G342" s="25"/>
      <c r="H342" s="25"/>
      <c r="I342" s="25"/>
      <c r="J342" s="25"/>
      <c r="K342" s="25"/>
      <c r="L342" s="26"/>
      <c r="M342" s="26"/>
      <c r="N342" s="26"/>
      <c r="O342" s="26"/>
      <c r="P342" s="26"/>
      <c r="Q342" s="26"/>
      <c r="Y342" s="25"/>
      <c r="Z342" s="25"/>
      <c r="AA342" s="25"/>
      <c r="AB342" s="25"/>
      <c r="AC342" s="25"/>
      <c r="AD342" s="25"/>
      <c r="AE342" s="25"/>
      <c r="AF342" s="26"/>
      <c r="AG342" s="26"/>
      <c r="AH342" s="26"/>
      <c r="AI342" s="26"/>
      <c r="AJ342" s="26"/>
      <c r="AK342" s="26"/>
      <c r="AN342" s="22"/>
      <c r="AO342" s="22"/>
      <c r="AP342" s="22"/>
      <c r="AQ342" s="23"/>
      <c r="AR342" s="23"/>
      <c r="AS342" s="12">
        <v>3338</v>
      </c>
      <c r="AT342" s="12">
        <v>1.518</v>
      </c>
      <c r="AU342" s="13">
        <v>1.35</v>
      </c>
      <c r="AV342" s="14">
        <f t="shared" si="359"/>
        <v>6840.5634</v>
      </c>
      <c r="AW342" s="12">
        <v>3</v>
      </c>
      <c r="AX342" s="12">
        <v>620</v>
      </c>
      <c r="AY342" s="12">
        <v>1.79</v>
      </c>
      <c r="AZ342" s="18">
        <f t="shared" si="360"/>
        <v>4.20984732824427</v>
      </c>
      <c r="BA342" s="12">
        <v>1</v>
      </c>
      <c r="BB342" s="12">
        <v>2.38</v>
      </c>
      <c r="BC342" s="8">
        <f t="shared" si="361"/>
        <v>3.38</v>
      </c>
      <c r="BD342" s="9">
        <v>1.275</v>
      </c>
      <c r="BE342" s="20">
        <v>1.535</v>
      </c>
      <c r="BF342" s="19">
        <f t="shared" si="362"/>
        <v>571498.030730339</v>
      </c>
      <c r="BI342" s="22"/>
      <c r="BJ342" s="22"/>
      <c r="BK342" s="22"/>
      <c r="BL342" s="23"/>
      <c r="BM342" s="23"/>
      <c r="BN342" s="12">
        <v>3338</v>
      </c>
      <c r="BO342" s="12">
        <v>1.518</v>
      </c>
      <c r="BP342" s="13">
        <v>1.35</v>
      </c>
      <c r="BQ342" s="14">
        <f t="shared" si="363"/>
        <v>6840.5634</v>
      </c>
      <c r="BR342" s="12">
        <v>3</v>
      </c>
      <c r="BS342" s="12">
        <v>620</v>
      </c>
      <c r="BT342" s="12">
        <v>1.88</v>
      </c>
      <c r="BU342" s="18">
        <f t="shared" si="364"/>
        <v>4.29984732824427</v>
      </c>
      <c r="BV342" s="12">
        <v>1</v>
      </c>
      <c r="BW342" s="12">
        <v>3.18</v>
      </c>
      <c r="BX342" s="8">
        <f t="shared" si="365"/>
        <v>4.18</v>
      </c>
      <c r="BY342" s="9">
        <v>1.275</v>
      </c>
      <c r="BZ342" s="21">
        <v>1.65</v>
      </c>
      <c r="CA342" s="19">
        <f t="shared" si="366"/>
        <v>775955.067189767</v>
      </c>
    </row>
    <row r="343" s="1" customFormat="1" customHeight="1" spans="1:80">
      <c r="E343" s="3" t="s">
        <v>34</v>
      </c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Y343" s="3" t="s">
        <v>35</v>
      </c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N343" s="27">
        <f>AN338+AO338+AP338+AQ338+AN340+AO340+AP340</f>
        <v>8916400.09539795</v>
      </c>
      <c r="AO343" s="27"/>
      <c r="AP343" s="27"/>
      <c r="AQ343" s="28">
        <f>AN343/AR338</f>
        <v>495355.560855442</v>
      </c>
      <c r="AR343" s="28"/>
      <c r="AS343" s="12">
        <v>3338</v>
      </c>
      <c r="AT343" s="12">
        <v>2.209</v>
      </c>
      <c r="AU343" s="13">
        <v>1.35</v>
      </c>
      <c r="AV343" s="14">
        <f t="shared" si="359"/>
        <v>9954.4167</v>
      </c>
      <c r="AW343" s="12">
        <v>3</v>
      </c>
      <c r="AX343" s="12">
        <v>620</v>
      </c>
      <c r="AY343" s="12">
        <v>1.79</v>
      </c>
      <c r="AZ343" s="18">
        <f t="shared" si="360"/>
        <v>4.20984732824427</v>
      </c>
      <c r="BA343" s="12">
        <v>1</v>
      </c>
      <c r="BB343" s="12">
        <v>2.38</v>
      </c>
      <c r="BC343" s="8">
        <f t="shared" si="361"/>
        <v>3.38</v>
      </c>
      <c r="BD343" s="9">
        <v>1.275</v>
      </c>
      <c r="BE343" s="20">
        <v>1.535</v>
      </c>
      <c r="BF343" s="19">
        <f t="shared" si="362"/>
        <v>831646.343796652</v>
      </c>
      <c r="BI343" s="27">
        <f>BI338+BJ338+BK338+BL338+BI340+BJ340+BK340</f>
        <v>13053571.1137571</v>
      </c>
      <c r="BJ343" s="27"/>
      <c r="BK343" s="27"/>
      <c r="BL343" s="28">
        <f>BI343/BM338</f>
        <v>725198.39520873</v>
      </c>
      <c r="BM343" s="28"/>
      <c r="BN343" s="12">
        <v>3338</v>
      </c>
      <c r="BO343" s="12">
        <v>2.209</v>
      </c>
      <c r="BP343" s="13">
        <v>1.35</v>
      </c>
      <c r="BQ343" s="14">
        <f t="shared" si="363"/>
        <v>9954.4167</v>
      </c>
      <c r="BR343" s="12">
        <v>3</v>
      </c>
      <c r="BS343" s="12">
        <v>620</v>
      </c>
      <c r="BT343" s="12">
        <v>1.88</v>
      </c>
      <c r="BU343" s="18">
        <f t="shared" si="364"/>
        <v>4.29984732824427</v>
      </c>
      <c r="BV343" s="12">
        <v>1</v>
      </c>
      <c r="BW343" s="12">
        <v>3.18</v>
      </c>
      <c r="BX343" s="8">
        <f t="shared" si="365"/>
        <v>4.18</v>
      </c>
      <c r="BY343" s="9">
        <v>1.275</v>
      </c>
      <c r="BZ343" s="21">
        <v>1.65</v>
      </c>
      <c r="CA343" s="19">
        <f t="shared" si="366"/>
        <v>1129173.08525836</v>
      </c>
    </row>
    <row r="344" s="1" customFormat="1" customHeight="1" spans="1:80">
      <c r="E344" s="29" t="s">
        <v>36</v>
      </c>
      <c r="F344" s="14" t="s">
        <v>5</v>
      </c>
      <c r="G344" s="14"/>
      <c r="H344" s="14"/>
      <c r="I344" s="14"/>
      <c r="J344" s="7" t="s">
        <v>21</v>
      </c>
      <c r="K344" s="7"/>
      <c r="L344" s="7"/>
      <c r="M344" s="8" t="s">
        <v>7</v>
      </c>
      <c r="N344" s="8"/>
      <c r="O344" s="8"/>
      <c r="P344" s="9" t="s">
        <v>37</v>
      </c>
      <c r="Q344" s="30" t="s">
        <v>9</v>
      </c>
      <c r="R344" s="12" t="s">
        <v>38</v>
      </c>
      <c r="Y344" s="29" t="s">
        <v>36</v>
      </c>
      <c r="Z344" s="14" t="s">
        <v>5</v>
      </c>
      <c r="AA344" s="14"/>
      <c r="AB344" s="14"/>
      <c r="AC344" s="14"/>
      <c r="AD344" s="7" t="s">
        <v>21</v>
      </c>
      <c r="AE344" s="7"/>
      <c r="AF344" s="7"/>
      <c r="AG344" s="8" t="s">
        <v>7</v>
      </c>
      <c r="AH344" s="8"/>
      <c r="AI344" s="8"/>
      <c r="AJ344" s="9" t="s">
        <v>37</v>
      </c>
      <c r="AK344" s="30" t="s">
        <v>9</v>
      </c>
      <c r="AL344" s="12" t="s">
        <v>38</v>
      </c>
      <c r="AN344" s="27"/>
      <c r="AO344" s="27"/>
      <c r="AP344" s="27"/>
      <c r="AQ344" s="28"/>
      <c r="AR344" s="28"/>
      <c r="AS344" s="12">
        <v>3338</v>
      </c>
      <c r="AT344" s="12">
        <v>0.5</v>
      </c>
      <c r="AU344" s="13">
        <v>1.35</v>
      </c>
      <c r="AV344" s="14">
        <f t="shared" si="359"/>
        <v>2253.15</v>
      </c>
      <c r="AW344" s="12">
        <v>3</v>
      </c>
      <c r="AX344" s="12">
        <v>620</v>
      </c>
      <c r="AY344" s="12">
        <v>1.79</v>
      </c>
      <c r="AZ344" s="18">
        <f t="shared" si="360"/>
        <v>4.20984732824427</v>
      </c>
      <c r="BA344" s="12">
        <v>1</v>
      </c>
      <c r="BB344" s="12">
        <v>2.38</v>
      </c>
      <c r="BC344" s="8">
        <f t="shared" si="361"/>
        <v>3.38</v>
      </c>
      <c r="BD344" s="9">
        <v>1.275</v>
      </c>
      <c r="BE344" s="20">
        <v>1.535</v>
      </c>
      <c r="BF344" s="19">
        <f t="shared" si="362"/>
        <v>188240.458079822</v>
      </c>
      <c r="BI344" s="27"/>
      <c r="BJ344" s="27"/>
      <c r="BK344" s="27"/>
      <c r="BL344" s="28"/>
      <c r="BM344" s="28"/>
      <c r="BN344" s="12">
        <v>3338</v>
      </c>
      <c r="BO344" s="12">
        <v>0.5</v>
      </c>
      <c r="BP344" s="13">
        <v>1.35</v>
      </c>
      <c r="BQ344" s="14">
        <f t="shared" si="363"/>
        <v>2253.15</v>
      </c>
      <c r="BR344" s="12">
        <v>3</v>
      </c>
      <c r="BS344" s="12">
        <v>620</v>
      </c>
      <c r="BT344" s="12">
        <v>1.88</v>
      </c>
      <c r="BU344" s="18">
        <f t="shared" si="364"/>
        <v>4.29984732824427</v>
      </c>
      <c r="BV344" s="12">
        <v>1</v>
      </c>
      <c r="BW344" s="12">
        <v>3.18</v>
      </c>
      <c r="BX344" s="8">
        <f t="shared" si="365"/>
        <v>4.18</v>
      </c>
      <c r="BY344" s="9">
        <v>1.275</v>
      </c>
      <c r="BZ344" s="21">
        <v>1.65</v>
      </c>
      <c r="CA344" s="19">
        <f t="shared" si="366"/>
        <v>255584.672987407</v>
      </c>
    </row>
    <row r="345" s="1" customFormat="1" customHeight="1" spans="1:80">
      <c r="E345" s="33"/>
      <c r="F345" s="12" t="s">
        <v>40</v>
      </c>
      <c r="G345" s="12" t="s">
        <v>81</v>
      </c>
      <c r="H345" s="12" t="s">
        <v>17</v>
      </c>
      <c r="I345" s="14" t="s">
        <v>5</v>
      </c>
      <c r="J345" s="12" t="s">
        <v>19</v>
      </c>
      <c r="K345" s="12" t="s">
        <v>20</v>
      </c>
      <c r="L345" s="7" t="s">
        <v>21</v>
      </c>
      <c r="M345" s="12" t="s">
        <v>22</v>
      </c>
      <c r="N345" s="12" t="s">
        <v>23</v>
      </c>
      <c r="O345" s="8" t="s">
        <v>24</v>
      </c>
      <c r="P345" s="9" t="s">
        <v>25</v>
      </c>
      <c r="Q345" s="30"/>
      <c r="R345" s="12"/>
      <c r="Y345" s="33"/>
      <c r="Z345" s="12" t="s">
        <v>40</v>
      </c>
      <c r="AA345" s="12" t="s">
        <v>81</v>
      </c>
      <c r="AB345" s="12" t="s">
        <v>17</v>
      </c>
      <c r="AC345" s="14" t="s">
        <v>5</v>
      </c>
      <c r="AD345" s="12" t="s">
        <v>19</v>
      </c>
      <c r="AE345" s="12" t="s">
        <v>20</v>
      </c>
      <c r="AF345" s="7" t="s">
        <v>21</v>
      </c>
      <c r="AG345" s="12" t="s">
        <v>22</v>
      </c>
      <c r="AH345" s="12" t="s">
        <v>23</v>
      </c>
      <c r="AI345" s="8" t="s">
        <v>24</v>
      </c>
      <c r="AJ345" s="9" t="s">
        <v>25</v>
      </c>
      <c r="AK345" s="30"/>
      <c r="AL345" s="12"/>
      <c r="AN345" s="31" t="s">
        <v>39</v>
      </c>
      <c r="AO345" s="31"/>
      <c r="AP345" s="32" t="e">
        <f>AN343/#REF!-1</f>
        <v>#REF!</v>
      </c>
      <c r="AQ345" s="32"/>
      <c r="AR345" s="32"/>
      <c r="AS345" s="12">
        <v>3338</v>
      </c>
      <c r="AT345" s="12">
        <v>0.5</v>
      </c>
      <c r="AU345" s="13">
        <v>1.35</v>
      </c>
      <c r="AV345" s="14">
        <f t="shared" si="359"/>
        <v>2253.15</v>
      </c>
      <c r="AW345" s="12">
        <v>3</v>
      </c>
      <c r="AX345" s="12">
        <v>620</v>
      </c>
      <c r="AY345" s="12">
        <v>1.79</v>
      </c>
      <c r="AZ345" s="18">
        <f t="shared" si="360"/>
        <v>4.20984732824427</v>
      </c>
      <c r="BA345" s="12">
        <v>1</v>
      </c>
      <c r="BB345" s="12">
        <v>2.38</v>
      </c>
      <c r="BC345" s="8">
        <f t="shared" si="361"/>
        <v>3.38</v>
      </c>
      <c r="BD345" s="9">
        <v>1.275</v>
      </c>
      <c r="BE345" s="20">
        <v>1.535</v>
      </c>
      <c r="BF345" s="19">
        <f t="shared" si="362"/>
        <v>188240.458079822</v>
      </c>
      <c r="BI345" s="31" t="s">
        <v>39</v>
      </c>
      <c r="BJ345" s="31"/>
      <c r="BK345" s="32" t="e">
        <f>BI343/#REF!-1</f>
        <v>#REF!</v>
      </c>
      <c r="BL345" s="32"/>
      <c r="BM345" s="32"/>
      <c r="BN345" s="12">
        <v>3338</v>
      </c>
      <c r="BO345" s="12">
        <v>0.5</v>
      </c>
      <c r="BP345" s="13">
        <v>1.35</v>
      </c>
      <c r="BQ345" s="14">
        <f t="shared" si="363"/>
        <v>2253.15</v>
      </c>
      <c r="BR345" s="12">
        <v>3</v>
      </c>
      <c r="BS345" s="12">
        <v>620</v>
      </c>
      <c r="BT345" s="12">
        <v>1.88</v>
      </c>
      <c r="BU345" s="18">
        <f t="shared" si="364"/>
        <v>4.29984732824427</v>
      </c>
      <c r="BV345" s="12">
        <v>1</v>
      </c>
      <c r="BW345" s="12">
        <v>3.18</v>
      </c>
      <c r="BX345" s="8">
        <f t="shared" si="365"/>
        <v>4.18</v>
      </c>
      <c r="BY345" s="9">
        <v>1.275</v>
      </c>
      <c r="BZ345" s="21">
        <v>1.65</v>
      </c>
      <c r="CA345" s="19">
        <f t="shared" si="366"/>
        <v>255584.672987407</v>
      </c>
    </row>
    <row r="346" s="1" customFormat="1" customHeight="1" spans="1:80">
      <c r="E346" s="12">
        <f>_xlfn.RANK.EQ(Q346,Q346:Q349,0)</f>
        <v>3</v>
      </c>
      <c r="F346" s="12">
        <v>0</v>
      </c>
      <c r="G346" s="12">
        <v>1.98</v>
      </c>
      <c r="H346" s="13">
        <v>1.28</v>
      </c>
      <c r="I346" s="14">
        <f t="shared" ref="I346:I349" si="367">F346*G346*H346</f>
        <v>0</v>
      </c>
      <c r="J346" s="12">
        <v>870</v>
      </c>
      <c r="K346" s="12">
        <v>1.74</v>
      </c>
      <c r="L346" s="34">
        <f t="shared" ref="L346:L349" si="368">1+6*J346/(J346+2000)+K346</f>
        <v>4.55881533101045</v>
      </c>
      <c r="M346" s="12">
        <v>1</v>
      </c>
      <c r="N346" s="12">
        <v>2.38</v>
      </c>
      <c r="O346" s="8">
        <f t="shared" ref="O346:O349" si="369">1+M346*N346</f>
        <v>3.38</v>
      </c>
      <c r="P346" s="9">
        <v>1.075</v>
      </c>
      <c r="Q346" s="19">
        <f t="shared" ref="Q346:Q349" si="370">I346*L346*P346*O346</f>
        <v>0</v>
      </c>
      <c r="R346" s="12">
        <f t="shared" ref="R346:R349" si="371">IF(E346=1,1,(IF(E346=2,2,12)))</f>
        <v>12</v>
      </c>
      <c r="Y346" s="12">
        <f>_xlfn.RANK.EQ(AK346,AK346:AK349,0)</f>
        <v>3</v>
      </c>
      <c r="Z346" s="12">
        <v>0</v>
      </c>
      <c r="AA346" s="12">
        <v>1.98</v>
      </c>
      <c r="AB346" s="13">
        <v>1.35</v>
      </c>
      <c r="AC346" s="14">
        <f t="shared" ref="AC346:AC349" si="372">Z346*AA346*AB346</f>
        <v>0</v>
      </c>
      <c r="AD346" s="12">
        <v>870</v>
      </c>
      <c r="AE346" s="12">
        <v>0</v>
      </c>
      <c r="AF346" s="34">
        <f t="shared" ref="AF346:AF349" si="373">1+6*AD346/(AD346+2000)+AE346</f>
        <v>2.81881533101045</v>
      </c>
      <c r="AG346" s="12">
        <v>1</v>
      </c>
      <c r="AH346" s="12">
        <v>2.38</v>
      </c>
      <c r="AI346" s="8">
        <f t="shared" ref="AI346:AI349" si="374">1+AG346*AH346</f>
        <v>3.38</v>
      </c>
      <c r="AJ346" s="9">
        <v>1.075</v>
      </c>
      <c r="AK346" s="19">
        <f t="shared" ref="AK346:AK349" si="375">AC346*AF346*AJ346*AI346</f>
        <v>0</v>
      </c>
      <c r="AL346" s="12">
        <f t="shared" ref="AL346:AL349" si="376">IF(Y346=1,1,(IF(Y346=2,2,12)))</f>
        <v>12</v>
      </c>
      <c r="AN346" s="31"/>
      <c r="AO346" s="31"/>
      <c r="AP346" s="32"/>
      <c r="AQ346" s="32"/>
      <c r="AR346" s="32"/>
      <c r="AS346" s="12">
        <v>3338</v>
      </c>
      <c r="AT346" s="12">
        <v>0.5</v>
      </c>
      <c r="AU346" s="13">
        <v>1.35</v>
      </c>
      <c r="AV346" s="14">
        <f t="shared" si="359"/>
        <v>2253.15</v>
      </c>
      <c r="AW346" s="12">
        <v>3</v>
      </c>
      <c r="AX346" s="12">
        <v>620</v>
      </c>
      <c r="AY346" s="12">
        <v>1.79</v>
      </c>
      <c r="AZ346" s="18">
        <f t="shared" si="360"/>
        <v>4.20984732824427</v>
      </c>
      <c r="BA346" s="12">
        <v>1</v>
      </c>
      <c r="BB346" s="12">
        <v>2.38</v>
      </c>
      <c r="BC346" s="8">
        <f t="shared" si="361"/>
        <v>3.38</v>
      </c>
      <c r="BD346" s="9">
        <v>1.075</v>
      </c>
      <c r="BE346" s="20">
        <v>1.535</v>
      </c>
      <c r="BF346" s="19">
        <f t="shared" si="362"/>
        <v>158712.543086908</v>
      </c>
      <c r="BI346" s="31"/>
      <c r="BJ346" s="31"/>
      <c r="BK346" s="32"/>
      <c r="BL346" s="32"/>
      <c r="BM346" s="32"/>
      <c r="BN346" s="12">
        <v>3338</v>
      </c>
      <c r="BO346" s="12">
        <v>0.5</v>
      </c>
      <c r="BP346" s="13">
        <v>1.35</v>
      </c>
      <c r="BQ346" s="14">
        <f t="shared" si="363"/>
        <v>2253.15</v>
      </c>
      <c r="BR346" s="12">
        <v>3</v>
      </c>
      <c r="BS346" s="12">
        <v>620</v>
      </c>
      <c r="BT346" s="12">
        <v>1.88</v>
      </c>
      <c r="BU346" s="18">
        <f t="shared" si="364"/>
        <v>4.29984732824427</v>
      </c>
      <c r="BV346" s="12">
        <v>1</v>
      </c>
      <c r="BW346" s="12">
        <v>3.18</v>
      </c>
      <c r="BX346" s="8">
        <f t="shared" si="365"/>
        <v>4.18</v>
      </c>
      <c r="BY346" s="9">
        <v>1.075</v>
      </c>
      <c r="BZ346" s="21">
        <v>1.65</v>
      </c>
      <c r="CA346" s="19">
        <f t="shared" si="366"/>
        <v>215492.959577618</v>
      </c>
    </row>
    <row r="347" s="1" customFormat="1" customHeight="1" spans="1:80">
      <c r="E347" s="12">
        <f>_xlfn.RANK.EQ(Q347,Q346:Q349,0)</f>
        <v>1</v>
      </c>
      <c r="F347" s="12">
        <v>1446.85</v>
      </c>
      <c r="G347" s="12">
        <v>1.98</v>
      </c>
      <c r="H347" s="13">
        <v>1.28</v>
      </c>
      <c r="I347" s="14">
        <f t="shared" si="367"/>
        <v>3666.89664</v>
      </c>
      <c r="J347" s="12">
        <v>420</v>
      </c>
      <c r="K347" s="12">
        <v>0.83</v>
      </c>
      <c r="L347" s="34">
        <f t="shared" si="368"/>
        <v>2.87132231404959</v>
      </c>
      <c r="M347" s="12">
        <v>0.95</v>
      </c>
      <c r="N347" s="12">
        <v>1.95</v>
      </c>
      <c r="O347" s="8">
        <f t="shared" si="369"/>
        <v>2.8525</v>
      </c>
      <c r="P347" s="9">
        <v>1.075</v>
      </c>
      <c r="Q347" s="19">
        <f t="shared" si="370"/>
        <v>32286.0363872943</v>
      </c>
      <c r="R347" s="12">
        <f t="shared" si="371"/>
        <v>1</v>
      </c>
      <c r="Y347" s="12">
        <f>_xlfn.RANK.EQ(AK347,AK346:AK349,0)</f>
        <v>2</v>
      </c>
      <c r="Z347" s="12">
        <v>1446.85</v>
      </c>
      <c r="AA347" s="12">
        <v>1.98</v>
      </c>
      <c r="AB347" s="13">
        <v>1.35</v>
      </c>
      <c r="AC347" s="14">
        <f t="shared" si="372"/>
        <v>3867.43005</v>
      </c>
      <c r="AD347" s="12">
        <v>240</v>
      </c>
      <c r="AE347" s="12">
        <v>1.23</v>
      </c>
      <c r="AF347" s="34">
        <f t="shared" si="373"/>
        <v>2.87285714285714</v>
      </c>
      <c r="AG347" s="12">
        <v>0.95</v>
      </c>
      <c r="AH347" s="12">
        <v>1.95</v>
      </c>
      <c r="AI347" s="8">
        <f t="shared" si="374"/>
        <v>2.8525</v>
      </c>
      <c r="AJ347" s="9">
        <v>1.075</v>
      </c>
      <c r="AK347" s="19">
        <f t="shared" si="375"/>
        <v>34069.8808939531</v>
      </c>
      <c r="AL347" s="12">
        <f t="shared" si="376"/>
        <v>2</v>
      </c>
      <c r="AN347" s="31"/>
      <c r="AO347" s="31"/>
      <c r="AP347" s="32"/>
      <c r="AQ347" s="32"/>
      <c r="AR347" s="32"/>
      <c r="AS347" s="24" t="s">
        <v>80</v>
      </c>
      <c r="AT347" s="25"/>
      <c r="AU347" s="25"/>
      <c r="AV347" s="25"/>
      <c r="AW347" s="25"/>
      <c r="AX347" s="25"/>
      <c r="AY347" s="25"/>
      <c r="AZ347" s="26">
        <f>SUM(BF338:BF346)</f>
        <v>5010579.08183708</v>
      </c>
      <c r="BA347" s="26"/>
      <c r="BB347" s="26"/>
      <c r="BC347" s="26"/>
      <c r="BD347" s="26"/>
      <c r="BE347" s="26"/>
      <c r="BF347" s="26"/>
      <c r="BI347" s="31"/>
      <c r="BJ347" s="31"/>
      <c r="BK347" s="32"/>
      <c r="BL347" s="32"/>
      <c r="BM347" s="32"/>
      <c r="BN347" s="24"/>
      <c r="BO347" s="25"/>
      <c r="BP347" s="25"/>
      <c r="BQ347" s="25"/>
      <c r="BR347" s="25"/>
      <c r="BS347" s="25"/>
      <c r="BT347" s="25"/>
      <c r="BU347" s="26">
        <f>SUM(CA338:CA346)</f>
        <v>6795587.30327978</v>
      </c>
      <c r="BV347" s="26"/>
      <c r="BW347" s="26"/>
      <c r="BX347" s="26"/>
      <c r="BY347" s="26"/>
      <c r="BZ347" s="26"/>
      <c r="CA347" s="26"/>
    </row>
    <row r="348" s="1" customFormat="1" customHeight="1" spans="1:80">
      <c r="E348" s="12">
        <f>_xlfn.RANK.EQ(Q348,Q346:Q349,0)</f>
        <v>2</v>
      </c>
      <c r="F348" s="12">
        <v>1446.85</v>
      </c>
      <c r="G348" s="12">
        <v>1.98</v>
      </c>
      <c r="H348" s="13">
        <v>1.28</v>
      </c>
      <c r="I348" s="14">
        <f t="shared" si="367"/>
        <v>3666.89664</v>
      </c>
      <c r="J348" s="12">
        <v>150</v>
      </c>
      <c r="K348" s="12">
        <v>0.83</v>
      </c>
      <c r="L348" s="34">
        <f t="shared" si="368"/>
        <v>2.24860465116279</v>
      </c>
      <c r="M348" s="12">
        <v>0.2</v>
      </c>
      <c r="N348" s="12">
        <v>0.6</v>
      </c>
      <c r="O348" s="8">
        <f t="shared" si="369"/>
        <v>1.12</v>
      </c>
      <c r="P348" s="9">
        <v>1.075</v>
      </c>
      <c r="Q348" s="19">
        <f t="shared" si="370"/>
        <v>9927.4626114048</v>
      </c>
      <c r="R348" s="12">
        <f t="shared" si="371"/>
        <v>2</v>
      </c>
      <c r="Y348" s="12">
        <f>_xlfn.RANK.EQ(AK348,AK346:AK349,0)</f>
        <v>1</v>
      </c>
      <c r="Z348" s="12">
        <v>1446.85</v>
      </c>
      <c r="AA348" s="12">
        <v>1.98</v>
      </c>
      <c r="AB348" s="13">
        <v>1.35</v>
      </c>
      <c r="AC348" s="14">
        <f t="shared" si="372"/>
        <v>3867.43005</v>
      </c>
      <c r="AD348" s="12">
        <v>200</v>
      </c>
      <c r="AE348" s="12">
        <v>1.83</v>
      </c>
      <c r="AF348" s="34">
        <f t="shared" si="373"/>
        <v>3.37545454545455</v>
      </c>
      <c r="AG348" s="12">
        <v>0.98</v>
      </c>
      <c r="AH348" s="12">
        <v>2.64</v>
      </c>
      <c r="AI348" s="8">
        <f t="shared" si="374"/>
        <v>3.5872</v>
      </c>
      <c r="AJ348" s="9">
        <v>1.075</v>
      </c>
      <c r="AK348" s="19">
        <f t="shared" si="375"/>
        <v>50340.646261066</v>
      </c>
      <c r="AL348" s="12">
        <f t="shared" si="376"/>
        <v>1</v>
      </c>
      <c r="AS348" s="25"/>
      <c r="AT348" s="25"/>
      <c r="AU348" s="25"/>
      <c r="AV348" s="25"/>
      <c r="AW348" s="25"/>
      <c r="AX348" s="25"/>
      <c r="AY348" s="25"/>
      <c r="AZ348" s="26"/>
      <c r="BA348" s="26"/>
      <c r="BB348" s="26"/>
      <c r="BC348" s="26"/>
      <c r="BD348" s="26"/>
      <c r="BE348" s="26"/>
      <c r="BF348" s="26"/>
      <c r="BN348" s="25"/>
      <c r="BO348" s="25"/>
      <c r="BP348" s="25"/>
      <c r="BQ348" s="25"/>
      <c r="BR348" s="25"/>
      <c r="BS348" s="25"/>
      <c r="BT348" s="25"/>
      <c r="BU348" s="26"/>
      <c r="BV348" s="26"/>
      <c r="BW348" s="26"/>
      <c r="BX348" s="26"/>
      <c r="BY348" s="26"/>
      <c r="BZ348" s="26"/>
      <c r="CA348" s="26"/>
    </row>
    <row r="349" s="1" customFormat="1" customHeight="1" spans="1:80">
      <c r="E349" s="12">
        <f>_xlfn.RANK.EQ(Q349,Q346:Q349,0)</f>
        <v>3</v>
      </c>
      <c r="F349" s="12">
        <v>0</v>
      </c>
      <c r="G349" s="12">
        <v>1.98</v>
      </c>
      <c r="H349" s="13">
        <v>1.28</v>
      </c>
      <c r="I349" s="14">
        <f t="shared" si="367"/>
        <v>0</v>
      </c>
      <c r="J349" s="12">
        <v>0</v>
      </c>
      <c r="K349" s="12">
        <v>0.2</v>
      </c>
      <c r="L349" s="34">
        <f t="shared" si="368"/>
        <v>1.2</v>
      </c>
      <c r="M349" s="29">
        <v>0.7</v>
      </c>
      <c r="N349" s="29">
        <v>1.5</v>
      </c>
      <c r="O349" s="8">
        <f t="shared" si="369"/>
        <v>2.05</v>
      </c>
      <c r="P349" s="9">
        <v>1.075</v>
      </c>
      <c r="Q349" s="19">
        <f t="shared" si="370"/>
        <v>0</v>
      </c>
      <c r="R349" s="29">
        <f t="shared" si="371"/>
        <v>12</v>
      </c>
      <c r="Y349" s="12">
        <f>_xlfn.RANK.EQ(AK349,AK346:AK349,0)</f>
        <v>3</v>
      </c>
      <c r="Z349" s="12">
        <v>0</v>
      </c>
      <c r="AA349" s="12">
        <v>1.98</v>
      </c>
      <c r="AB349" s="13">
        <v>1.35</v>
      </c>
      <c r="AC349" s="14">
        <f t="shared" si="372"/>
        <v>0</v>
      </c>
      <c r="AD349" s="12">
        <v>0</v>
      </c>
      <c r="AE349" s="12">
        <v>0.2</v>
      </c>
      <c r="AF349" s="34">
        <f t="shared" si="373"/>
        <v>1.2</v>
      </c>
      <c r="AG349" s="29">
        <v>0.7</v>
      </c>
      <c r="AH349" s="29">
        <v>1.5</v>
      </c>
      <c r="AI349" s="8">
        <f t="shared" si="374"/>
        <v>2.05</v>
      </c>
      <c r="AJ349" s="9">
        <v>1.075</v>
      </c>
      <c r="AK349" s="19">
        <f t="shared" si="375"/>
        <v>0</v>
      </c>
      <c r="AL349" s="29">
        <f t="shared" si="376"/>
        <v>12</v>
      </c>
      <c r="AS349" s="3" t="s">
        <v>35</v>
      </c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N349" s="3" t="s">
        <v>35</v>
      </c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</row>
    <row r="350" s="1" customFormat="1" customHeight="1" spans="1:80">
      <c r="E350" s="35" t="s">
        <v>42</v>
      </c>
      <c r="F350" s="36">
        <f>LARGE(Q346:Q349,1)/1</f>
        <v>32286.0363872943</v>
      </c>
      <c r="G350" s="35" t="s">
        <v>43</v>
      </c>
      <c r="H350" s="36">
        <f>LARGE(Q346:Q349,2)/2</f>
        <v>4963.7313057024</v>
      </c>
      <c r="I350" s="35" t="s">
        <v>44</v>
      </c>
      <c r="J350" s="36">
        <f>LARGE(Q346:Q349,3)/12</f>
        <v>0</v>
      </c>
      <c r="K350" s="35" t="s">
        <v>45</v>
      </c>
      <c r="L350" s="37">
        <f>LARGE(Q346:Q349,4)/12</f>
        <v>0</v>
      </c>
      <c r="M350" s="38" t="s">
        <v>46</v>
      </c>
      <c r="N350" s="39">
        <f>F350+H350+J350+L350</f>
        <v>37249.7676929967</v>
      </c>
      <c r="O350" s="38" t="s">
        <v>47</v>
      </c>
      <c r="P350" s="38">
        <v>4</v>
      </c>
      <c r="Q350" s="38" t="s">
        <v>48</v>
      </c>
      <c r="R350" s="39">
        <f>N350*P350</f>
        <v>148999.070771987</v>
      </c>
      <c r="Y350" s="35" t="s">
        <v>42</v>
      </c>
      <c r="Z350" s="36">
        <f>LARGE(AK346:AK349,1)/1</f>
        <v>50340.646261066</v>
      </c>
      <c r="AA350" s="35" t="s">
        <v>43</v>
      </c>
      <c r="AB350" s="36">
        <f>LARGE(AK346:AK349,2)/2</f>
        <v>17034.9404469765</v>
      </c>
      <c r="AC350" s="35" t="s">
        <v>44</v>
      </c>
      <c r="AD350" s="36">
        <f>LARGE(AK346:AK349,3)/12</f>
        <v>0</v>
      </c>
      <c r="AE350" s="35" t="s">
        <v>45</v>
      </c>
      <c r="AF350" s="37">
        <f>LARGE(AK346:AK349,4)/12</f>
        <v>0</v>
      </c>
      <c r="AG350" s="38" t="s">
        <v>46</v>
      </c>
      <c r="AH350" s="39">
        <f>Z350+AB350+AD350+AF350</f>
        <v>67375.5867080425</v>
      </c>
      <c r="AI350" s="38" t="s">
        <v>47</v>
      </c>
      <c r="AJ350" s="38">
        <v>5.3</v>
      </c>
      <c r="AK350" s="38" t="s">
        <v>48</v>
      </c>
      <c r="AL350" s="39">
        <f>AH350*AJ350</f>
        <v>357090.609552625</v>
      </c>
      <c r="AS350" s="29" t="s">
        <v>36</v>
      </c>
      <c r="AT350" s="14" t="s">
        <v>5</v>
      </c>
      <c r="AU350" s="14"/>
      <c r="AV350" s="14"/>
      <c r="AW350" s="14"/>
      <c r="AX350" s="7" t="s">
        <v>21</v>
      </c>
      <c r="AY350" s="7"/>
      <c r="AZ350" s="7"/>
      <c r="BA350" s="8" t="s">
        <v>7</v>
      </c>
      <c r="BB350" s="8"/>
      <c r="BC350" s="8"/>
      <c r="BD350" s="9" t="s">
        <v>37</v>
      </c>
      <c r="BE350" s="11" t="s">
        <v>10</v>
      </c>
      <c r="BF350" s="30" t="s">
        <v>9</v>
      </c>
      <c r="BG350" s="12" t="s">
        <v>38</v>
      </c>
      <c r="BN350" s="29" t="s">
        <v>36</v>
      </c>
      <c r="BO350" s="14" t="s">
        <v>5</v>
      </c>
      <c r="BP350" s="14"/>
      <c r="BQ350" s="14"/>
      <c r="BR350" s="14"/>
      <c r="BS350" s="7" t="s">
        <v>21</v>
      </c>
      <c r="BT350" s="7"/>
      <c r="BU350" s="7"/>
      <c r="BV350" s="8" t="s">
        <v>7</v>
      </c>
      <c r="BW350" s="8"/>
      <c r="BX350" s="8"/>
      <c r="BY350" s="9" t="s">
        <v>37</v>
      </c>
      <c r="BZ350" s="11" t="s">
        <v>10</v>
      </c>
      <c r="CA350" s="30" t="s">
        <v>9</v>
      </c>
      <c r="CB350" s="12" t="s">
        <v>38</v>
      </c>
    </row>
    <row r="351" s="1" customFormat="1" customHeight="1" spans="1:80">
      <c r="E351" s="35"/>
      <c r="F351" s="36"/>
      <c r="G351" s="35"/>
      <c r="H351" s="36"/>
      <c r="I351" s="35"/>
      <c r="J351" s="36"/>
      <c r="K351" s="35"/>
      <c r="L351" s="37"/>
      <c r="M351" s="38"/>
      <c r="N351" s="39"/>
      <c r="O351" s="38"/>
      <c r="P351" s="38"/>
      <c r="Q351" s="38"/>
      <c r="R351" s="39"/>
      <c r="Y351" s="35"/>
      <c r="Z351" s="36"/>
      <c r="AA351" s="35"/>
      <c r="AB351" s="36"/>
      <c r="AC351" s="35"/>
      <c r="AD351" s="36"/>
      <c r="AE351" s="35"/>
      <c r="AF351" s="37"/>
      <c r="AG351" s="38"/>
      <c r="AH351" s="39"/>
      <c r="AI351" s="38"/>
      <c r="AJ351" s="38"/>
      <c r="AK351" s="38"/>
      <c r="AL351" s="39"/>
      <c r="AS351" s="33"/>
      <c r="AT351" s="12" t="s">
        <v>40</v>
      </c>
      <c r="AU351" s="12" t="s">
        <v>82</v>
      </c>
      <c r="AV351" s="12" t="s">
        <v>17</v>
      </c>
      <c r="AW351" s="14" t="s">
        <v>5</v>
      </c>
      <c r="AX351" s="12" t="s">
        <v>19</v>
      </c>
      <c r="AY351" s="12" t="s">
        <v>20</v>
      </c>
      <c r="AZ351" s="7" t="s">
        <v>21</v>
      </c>
      <c r="BA351" s="12" t="s">
        <v>22</v>
      </c>
      <c r="BB351" s="12" t="s">
        <v>23</v>
      </c>
      <c r="BC351" s="8" t="s">
        <v>24</v>
      </c>
      <c r="BD351" s="9" t="s">
        <v>25</v>
      </c>
      <c r="BE351" s="16"/>
      <c r="BF351" s="30"/>
      <c r="BG351" s="12"/>
      <c r="BN351" s="33"/>
      <c r="BO351" s="12" t="s">
        <v>40</v>
      </c>
      <c r="BP351" s="12" t="s">
        <v>82</v>
      </c>
      <c r="BQ351" s="12" t="s">
        <v>17</v>
      </c>
      <c r="BR351" s="14" t="s">
        <v>5</v>
      </c>
      <c r="BS351" s="12" t="s">
        <v>19</v>
      </c>
      <c r="BT351" s="12" t="s">
        <v>20</v>
      </c>
      <c r="BU351" s="7" t="s">
        <v>21</v>
      </c>
      <c r="BV351" s="12" t="s">
        <v>22</v>
      </c>
      <c r="BW351" s="12" t="s">
        <v>23</v>
      </c>
      <c r="BX351" s="8" t="s">
        <v>24</v>
      </c>
      <c r="BY351" s="9" t="s">
        <v>25</v>
      </c>
      <c r="BZ351" s="16"/>
      <c r="CA351" s="30"/>
      <c r="CB351" s="12"/>
    </row>
    <row r="352" s="1" customFormat="1" customHeight="1" spans="1:80">
      <c r="E352" s="3" t="s">
        <v>49</v>
      </c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Y352" s="3" t="s">
        <v>50</v>
      </c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S352" s="12">
        <f>_xlfn.RANK.EQ(BF352,BF352:BF355,0)</f>
        <v>3</v>
      </c>
      <c r="AT352" s="12">
        <v>0</v>
      </c>
      <c r="AU352" s="12">
        <v>1.8</v>
      </c>
      <c r="AV352" s="13">
        <v>1.35</v>
      </c>
      <c r="AW352" s="14">
        <f t="shared" ref="AW352:AW355" si="377">AT352*AU352*AV352</f>
        <v>0</v>
      </c>
      <c r="AX352" s="12">
        <v>870</v>
      </c>
      <c r="AY352" s="12">
        <v>0</v>
      </c>
      <c r="AZ352" s="34">
        <f t="shared" ref="AZ352:AZ355" si="378">1+6*AX352/(AX352+2000)+AY352</f>
        <v>2.81881533101045</v>
      </c>
      <c r="BA352" s="12">
        <v>1</v>
      </c>
      <c r="BB352" s="12">
        <v>2.38</v>
      </c>
      <c r="BC352" s="8">
        <f t="shared" ref="BC352:BC355" si="379">1+BA352*BB352</f>
        <v>3.38</v>
      </c>
      <c r="BD352" s="9">
        <v>1.075</v>
      </c>
      <c r="BE352" s="20">
        <v>1.535</v>
      </c>
      <c r="BF352" s="19">
        <f t="shared" ref="BF352:BF355" si="380">AW352*AZ352*BD352*BC352*BE352</f>
        <v>0</v>
      </c>
      <c r="BG352" s="12">
        <f t="shared" ref="BG352:BG355" si="381">IF(AS352=1,1,(IF(AS352=2,2,12)))</f>
        <v>12</v>
      </c>
      <c r="BN352" s="12">
        <f>_xlfn.RANK.EQ(CA352,CA352:CA355,0)</f>
        <v>3</v>
      </c>
      <c r="BO352" s="12">
        <v>0</v>
      </c>
      <c r="BP352" s="12">
        <v>1.8</v>
      </c>
      <c r="BQ352" s="13">
        <v>1.35</v>
      </c>
      <c r="BR352" s="14">
        <f t="shared" ref="BR352:BR355" si="382">BO352*BP352*BQ352</f>
        <v>0</v>
      </c>
      <c r="BS352" s="12">
        <v>870</v>
      </c>
      <c r="BT352" s="12">
        <v>0</v>
      </c>
      <c r="BU352" s="34">
        <f t="shared" ref="BU352:BU355" si="383">1+6*BS352/(BS352+2000)+BT352</f>
        <v>2.81881533101045</v>
      </c>
      <c r="BV352" s="12">
        <v>1</v>
      </c>
      <c r="BW352" s="12">
        <v>3.18</v>
      </c>
      <c r="BX352" s="8">
        <f t="shared" ref="BX352:BX355" si="384">1+BV352*BW352</f>
        <v>4.18</v>
      </c>
      <c r="BY352" s="9">
        <v>1.075</v>
      </c>
      <c r="BZ352" s="21">
        <v>1.65</v>
      </c>
      <c r="CA352" s="19">
        <f t="shared" ref="CA352:CA355" si="385">BR352*BU352*BY352*BX352*BZ352</f>
        <v>0</v>
      </c>
      <c r="CB352" s="12">
        <f t="shared" ref="CB352:CB355" si="386">IF(BN352=1,1,(IF(BN352=2,2,12)))</f>
        <v>12</v>
      </c>
    </row>
    <row r="353" s="1" customFormat="1" customHeight="1" spans="5:80">
      <c r="E353" s="29" t="s">
        <v>36</v>
      </c>
      <c r="F353" s="14" t="s">
        <v>5</v>
      </c>
      <c r="G353" s="14"/>
      <c r="H353" s="14"/>
      <c r="I353" s="14"/>
      <c r="J353" s="7" t="s">
        <v>21</v>
      </c>
      <c r="K353" s="7"/>
      <c r="L353" s="7"/>
      <c r="M353" s="8" t="s">
        <v>7</v>
      </c>
      <c r="N353" s="8"/>
      <c r="O353" s="8"/>
      <c r="P353" s="9" t="s">
        <v>37</v>
      </c>
      <c r="Q353" s="30" t="s">
        <v>9</v>
      </c>
      <c r="R353" s="12" t="s">
        <v>38</v>
      </c>
      <c r="Y353" s="29" t="s">
        <v>36</v>
      </c>
      <c r="Z353" s="14" t="s">
        <v>5</v>
      </c>
      <c r="AA353" s="14"/>
      <c r="AB353" s="14"/>
      <c r="AC353" s="14"/>
      <c r="AD353" s="7" t="s">
        <v>21</v>
      </c>
      <c r="AE353" s="7"/>
      <c r="AF353" s="7"/>
      <c r="AG353" s="8" t="s">
        <v>7</v>
      </c>
      <c r="AH353" s="8"/>
      <c r="AI353" s="8"/>
      <c r="AJ353" s="9" t="s">
        <v>37</v>
      </c>
      <c r="AK353" s="30" t="s">
        <v>9</v>
      </c>
      <c r="AL353" s="12" t="s">
        <v>38</v>
      </c>
      <c r="AS353" s="12">
        <f>_xlfn.RANK.EQ(BF353,BF352:BF355,0)</f>
        <v>2</v>
      </c>
      <c r="AT353" s="12">
        <v>1446.85</v>
      </c>
      <c r="AU353" s="12">
        <v>1.8</v>
      </c>
      <c r="AV353" s="13">
        <v>1.35</v>
      </c>
      <c r="AW353" s="14">
        <f t="shared" si="377"/>
        <v>3515.8455</v>
      </c>
      <c r="AX353" s="12">
        <v>240</v>
      </c>
      <c r="AY353" s="12">
        <v>1.23</v>
      </c>
      <c r="AZ353" s="34">
        <f t="shared" si="378"/>
        <v>2.87285714285714</v>
      </c>
      <c r="BA353" s="12">
        <v>0.95</v>
      </c>
      <c r="BB353" s="12">
        <v>1.95</v>
      </c>
      <c r="BC353" s="8">
        <f t="shared" si="379"/>
        <v>2.8525</v>
      </c>
      <c r="BD353" s="9">
        <v>1.075</v>
      </c>
      <c r="BE353" s="20">
        <v>1.185</v>
      </c>
      <c r="BF353" s="19">
        <f t="shared" si="380"/>
        <v>36702.5535084858</v>
      </c>
      <c r="BG353" s="12">
        <f t="shared" si="381"/>
        <v>2</v>
      </c>
      <c r="BN353" s="12">
        <f>_xlfn.RANK.EQ(CA353,CA352:CA355,0)</f>
        <v>2</v>
      </c>
      <c r="BO353" s="12">
        <v>1446.85</v>
      </c>
      <c r="BP353" s="12">
        <v>1.8</v>
      </c>
      <c r="BQ353" s="13">
        <v>1.35</v>
      </c>
      <c r="BR353" s="14">
        <f t="shared" si="382"/>
        <v>3515.8455</v>
      </c>
      <c r="BS353" s="12">
        <v>240</v>
      </c>
      <c r="BT353" s="12">
        <v>1.32</v>
      </c>
      <c r="BU353" s="34">
        <f t="shared" si="383"/>
        <v>2.96285714285714</v>
      </c>
      <c r="BV353" s="12">
        <v>0.95</v>
      </c>
      <c r="BW353" s="12">
        <v>2.75</v>
      </c>
      <c r="BX353" s="8">
        <f t="shared" si="384"/>
        <v>3.6125</v>
      </c>
      <c r="BY353" s="9">
        <v>1.075</v>
      </c>
      <c r="BZ353" s="21">
        <v>1.3</v>
      </c>
      <c r="CA353" s="19">
        <f t="shared" si="385"/>
        <v>52589.6362103758</v>
      </c>
      <c r="CB353" s="12">
        <f t="shared" si="386"/>
        <v>2</v>
      </c>
    </row>
    <row r="354" s="1" customFormat="1" customHeight="1" spans="5:80">
      <c r="E354" s="33"/>
      <c r="F354" s="12" t="s">
        <v>40</v>
      </c>
      <c r="G354" s="12" t="s">
        <v>81</v>
      </c>
      <c r="H354" s="12" t="s">
        <v>17</v>
      </c>
      <c r="I354" s="14" t="s">
        <v>5</v>
      </c>
      <c r="J354" s="12" t="s">
        <v>19</v>
      </c>
      <c r="K354" s="12" t="s">
        <v>20</v>
      </c>
      <c r="L354" s="7" t="s">
        <v>21</v>
      </c>
      <c r="M354" s="12" t="s">
        <v>22</v>
      </c>
      <c r="N354" s="12" t="s">
        <v>23</v>
      </c>
      <c r="O354" s="8" t="s">
        <v>24</v>
      </c>
      <c r="P354" s="9" t="s">
        <v>25</v>
      </c>
      <c r="Q354" s="30"/>
      <c r="R354" s="12"/>
      <c r="Y354" s="33"/>
      <c r="Z354" s="12" t="s">
        <v>40</v>
      </c>
      <c r="AA354" s="12" t="s">
        <v>81</v>
      </c>
      <c r="AB354" s="12" t="s">
        <v>17</v>
      </c>
      <c r="AC354" s="14" t="s">
        <v>5</v>
      </c>
      <c r="AD354" s="12" t="s">
        <v>19</v>
      </c>
      <c r="AE354" s="12" t="s">
        <v>20</v>
      </c>
      <c r="AF354" s="7" t="s">
        <v>21</v>
      </c>
      <c r="AG354" s="12" t="s">
        <v>22</v>
      </c>
      <c r="AH354" s="12" t="s">
        <v>23</v>
      </c>
      <c r="AI354" s="8" t="s">
        <v>24</v>
      </c>
      <c r="AJ354" s="9" t="s">
        <v>25</v>
      </c>
      <c r="AK354" s="30"/>
      <c r="AL354" s="12"/>
      <c r="AS354" s="12">
        <f>_xlfn.RANK.EQ(BF354,BF352:BF355,0)</f>
        <v>1</v>
      </c>
      <c r="AT354" s="12">
        <v>1446.85</v>
      </c>
      <c r="AU354" s="12">
        <v>1.8</v>
      </c>
      <c r="AV354" s="13">
        <v>1.35</v>
      </c>
      <c r="AW354" s="14">
        <f t="shared" si="377"/>
        <v>3515.8455</v>
      </c>
      <c r="AX354" s="12">
        <v>200</v>
      </c>
      <c r="AY354" s="12">
        <v>1.83</v>
      </c>
      <c r="AZ354" s="34">
        <f t="shared" si="378"/>
        <v>3.37545454545455</v>
      </c>
      <c r="BA354" s="12">
        <v>0.98</v>
      </c>
      <c r="BB354" s="12">
        <v>2.58</v>
      </c>
      <c r="BC354" s="8">
        <f t="shared" si="379"/>
        <v>3.5284</v>
      </c>
      <c r="BD354" s="9">
        <v>1.075</v>
      </c>
      <c r="BE354" s="20">
        <v>1.185</v>
      </c>
      <c r="BF354" s="19">
        <f t="shared" si="380"/>
        <v>53341.6781072706</v>
      </c>
      <c r="BG354" s="12">
        <f t="shared" si="381"/>
        <v>1</v>
      </c>
      <c r="BN354" s="12">
        <f>_xlfn.RANK.EQ(CA354,CA352:CA355,0)</f>
        <v>1</v>
      </c>
      <c r="BO354" s="12">
        <v>1446.85</v>
      </c>
      <c r="BP354" s="12">
        <v>1.8</v>
      </c>
      <c r="BQ354" s="13">
        <v>1.35</v>
      </c>
      <c r="BR354" s="14">
        <f t="shared" si="382"/>
        <v>3515.8455</v>
      </c>
      <c r="BS354" s="12">
        <v>200</v>
      </c>
      <c r="BT354" s="12">
        <v>1.92</v>
      </c>
      <c r="BU354" s="34">
        <f t="shared" si="383"/>
        <v>3.46545454545455</v>
      </c>
      <c r="BV354" s="12">
        <v>0.98</v>
      </c>
      <c r="BW354" s="12">
        <v>3.38</v>
      </c>
      <c r="BX354" s="8">
        <f t="shared" si="384"/>
        <v>4.3124</v>
      </c>
      <c r="BY354" s="9">
        <v>1.075</v>
      </c>
      <c r="BZ354" s="21">
        <v>1.3</v>
      </c>
      <c r="CA354" s="19">
        <f t="shared" si="385"/>
        <v>73427.8552241451</v>
      </c>
      <c r="CB354" s="12">
        <f t="shared" si="386"/>
        <v>1</v>
      </c>
    </row>
    <row r="355" s="1" customFormat="1" customHeight="1" spans="5:80">
      <c r="E355" s="12">
        <f>_xlfn.RANK.EQ(Q355,Q355:Q358,0)</f>
        <v>1</v>
      </c>
      <c r="F355" s="12">
        <v>1446.85</v>
      </c>
      <c r="G355" s="12">
        <v>2.61</v>
      </c>
      <c r="H355" s="13">
        <v>1.28</v>
      </c>
      <c r="I355" s="14">
        <f t="shared" ref="I355:I358" si="387">F355*G355*H355</f>
        <v>4833.63648</v>
      </c>
      <c r="J355" s="12">
        <v>870</v>
      </c>
      <c r="K355" s="12">
        <v>1.74</v>
      </c>
      <c r="L355" s="34">
        <f t="shared" ref="L355:L358" si="388">1+6*J355/(J355+2000)+K355</f>
        <v>4.55881533101045</v>
      </c>
      <c r="M355" s="12">
        <v>1</v>
      </c>
      <c r="N355" s="12">
        <v>2.38</v>
      </c>
      <c r="O355" s="8">
        <f t="shared" ref="O355:O358" si="389">1+M355*N355</f>
        <v>3.38</v>
      </c>
      <c r="P355" s="9">
        <v>1.275</v>
      </c>
      <c r="Q355" s="19">
        <f t="shared" ref="Q355:Q358" si="390">I355*L355*P355*O355</f>
        <v>94962.659917939</v>
      </c>
      <c r="R355" s="12">
        <f t="shared" ref="R355:R358" si="391">IF(E355=1,1,(IF(E355=2,2,12)))</f>
        <v>1</v>
      </c>
      <c r="Y355" s="12">
        <f>_xlfn.RANK.EQ(AK355,AK355:AK358,0)</f>
        <v>1</v>
      </c>
      <c r="Z355" s="12">
        <v>1446.85</v>
      </c>
      <c r="AA355" s="12">
        <v>2.61</v>
      </c>
      <c r="AB355" s="13">
        <v>1.35</v>
      </c>
      <c r="AC355" s="14">
        <f t="shared" ref="AC355:AC358" si="392">Z355*AA355*AB355</f>
        <v>5097.975975</v>
      </c>
      <c r="AD355" s="12">
        <v>870</v>
      </c>
      <c r="AE355" s="12">
        <v>1.79</v>
      </c>
      <c r="AF355" s="34">
        <f t="shared" ref="AF355:AF358" si="393">1+6*AD355/(AD355+2000)+AE355</f>
        <v>4.60881533101045</v>
      </c>
      <c r="AG355" s="12">
        <v>1</v>
      </c>
      <c r="AH355" s="12">
        <v>2.38</v>
      </c>
      <c r="AI355" s="8">
        <f t="shared" ref="AI355:AI358" si="394">1+AG355*AH355</f>
        <v>3.38</v>
      </c>
      <c r="AJ355" s="9">
        <v>1.275</v>
      </c>
      <c r="AK355" s="19">
        <f t="shared" ref="AK355:AK358" si="395">AC355*AF355*AJ355*AI355</f>
        <v>101254.416755414</v>
      </c>
      <c r="AL355" s="12">
        <f t="shared" ref="AL355:AL358" si="396">IF(Y355=1,1,(IF(Y355=2,2,12)))</f>
        <v>1</v>
      </c>
      <c r="AS355" s="12">
        <f>_xlfn.RANK.EQ(BF355,BF352:BF355,0)</f>
        <v>3</v>
      </c>
      <c r="AT355" s="12">
        <v>0</v>
      </c>
      <c r="AU355" s="12">
        <v>1.8</v>
      </c>
      <c r="AV355" s="13">
        <v>1.35</v>
      </c>
      <c r="AW355" s="14">
        <f t="shared" si="377"/>
        <v>0</v>
      </c>
      <c r="AX355" s="12">
        <v>0</v>
      </c>
      <c r="AY355" s="12">
        <v>0.2</v>
      </c>
      <c r="AZ355" s="34">
        <f t="shared" si="378"/>
        <v>1.2</v>
      </c>
      <c r="BA355" s="29">
        <v>0.7</v>
      </c>
      <c r="BB355" s="29">
        <v>1.5</v>
      </c>
      <c r="BC355" s="8">
        <f t="shared" si="379"/>
        <v>2.05</v>
      </c>
      <c r="BD355" s="9">
        <v>1.075</v>
      </c>
      <c r="BE355" s="20">
        <v>1.185</v>
      </c>
      <c r="BF355" s="19">
        <f t="shared" si="380"/>
        <v>0</v>
      </c>
      <c r="BG355" s="29">
        <f t="shared" si="381"/>
        <v>12</v>
      </c>
      <c r="BN355" s="12">
        <f>_xlfn.RANK.EQ(CA355,CA352:CA355,0)</f>
        <v>3</v>
      </c>
      <c r="BO355" s="12">
        <v>0</v>
      </c>
      <c r="BP355" s="12">
        <v>1.8</v>
      </c>
      <c r="BQ355" s="13">
        <v>1.35</v>
      </c>
      <c r="BR355" s="14">
        <f t="shared" si="382"/>
        <v>0</v>
      </c>
      <c r="BS355" s="12">
        <v>0</v>
      </c>
      <c r="BT355" s="12">
        <v>0.6</v>
      </c>
      <c r="BU355" s="34">
        <f t="shared" si="383"/>
        <v>1.6</v>
      </c>
      <c r="BV355" s="29">
        <v>0.7</v>
      </c>
      <c r="BW355" s="29">
        <v>1.5</v>
      </c>
      <c r="BX355" s="8">
        <f t="shared" si="384"/>
        <v>2.05</v>
      </c>
      <c r="BY355" s="9">
        <v>1.075</v>
      </c>
      <c r="BZ355" s="21">
        <v>1.3</v>
      </c>
      <c r="CA355" s="19">
        <f t="shared" si="385"/>
        <v>0</v>
      </c>
      <c r="CB355" s="29">
        <f t="shared" si="386"/>
        <v>12</v>
      </c>
    </row>
    <row r="356" s="1" customFormat="1" customHeight="1" spans="5:80">
      <c r="E356" s="12">
        <f>_xlfn.RANK.EQ(Q356,Q355:Q358,0)</f>
        <v>2</v>
      </c>
      <c r="F356" s="12">
        <v>1446.85</v>
      </c>
      <c r="G356" s="12">
        <v>1.98</v>
      </c>
      <c r="H356" s="13">
        <v>1.28</v>
      </c>
      <c r="I356" s="14">
        <f t="shared" si="387"/>
        <v>3666.89664</v>
      </c>
      <c r="J356" s="12">
        <v>670</v>
      </c>
      <c r="K356" s="12">
        <v>0.83</v>
      </c>
      <c r="L356" s="34">
        <f t="shared" si="388"/>
        <v>3.33561797752809</v>
      </c>
      <c r="M356" s="12">
        <v>0.95</v>
      </c>
      <c r="N356" s="12">
        <v>1.95</v>
      </c>
      <c r="O356" s="8">
        <f t="shared" si="389"/>
        <v>2.8525</v>
      </c>
      <c r="P356" s="9">
        <v>1.275</v>
      </c>
      <c r="Q356" s="19">
        <f t="shared" si="390"/>
        <v>44484.7149695422</v>
      </c>
      <c r="R356" s="12">
        <f t="shared" si="391"/>
        <v>2</v>
      </c>
      <c r="Y356" s="12">
        <f>_xlfn.RANK.EQ(AK356,AK355:AK358,0)</f>
        <v>3</v>
      </c>
      <c r="Z356" s="12">
        <v>1446.85</v>
      </c>
      <c r="AA356" s="12">
        <v>1.98</v>
      </c>
      <c r="AB356" s="13">
        <v>1.35</v>
      </c>
      <c r="AC356" s="14">
        <f t="shared" si="392"/>
        <v>3867.43005</v>
      </c>
      <c r="AD356" s="12">
        <v>490</v>
      </c>
      <c r="AE356" s="12">
        <v>1.23</v>
      </c>
      <c r="AF356" s="34">
        <f t="shared" si="393"/>
        <v>3.41072289156626</v>
      </c>
      <c r="AG356" s="12">
        <v>0.95</v>
      </c>
      <c r="AH356" s="12">
        <v>1.95</v>
      </c>
      <c r="AI356" s="8">
        <f t="shared" si="394"/>
        <v>2.8525</v>
      </c>
      <c r="AJ356" s="9">
        <v>1.275</v>
      </c>
      <c r="AK356" s="19">
        <f t="shared" si="395"/>
        <v>47973.8686017893</v>
      </c>
      <c r="AL356" s="12">
        <f t="shared" si="396"/>
        <v>12</v>
      </c>
      <c r="AS356" s="35" t="s">
        <v>42</v>
      </c>
      <c r="AT356" s="36">
        <f>LARGE(BF352:BF355,1)/1</f>
        <v>53341.6781072706</v>
      </c>
      <c r="AU356" s="35" t="s">
        <v>43</v>
      </c>
      <c r="AV356" s="36">
        <f>LARGE(BF352:BF355,2)/2</f>
        <v>18351.2767542429</v>
      </c>
      <c r="AW356" s="35" t="s">
        <v>44</v>
      </c>
      <c r="AX356" s="36">
        <f>LARGE(BF352:BF355,3)/12</f>
        <v>0</v>
      </c>
      <c r="AY356" s="35" t="s">
        <v>45</v>
      </c>
      <c r="AZ356" s="37">
        <f>LARGE(BF352:BF355,4)/12</f>
        <v>0</v>
      </c>
      <c r="BA356" s="38" t="s">
        <v>46</v>
      </c>
      <c r="BB356" s="39">
        <f>AT356+AV356+AX356+AZ356</f>
        <v>71692.9548615135</v>
      </c>
      <c r="BC356" s="38" t="s">
        <v>47</v>
      </c>
      <c r="BD356" s="38">
        <v>5.3</v>
      </c>
      <c r="BE356" s="40"/>
      <c r="BF356" s="38" t="s">
        <v>48</v>
      </c>
      <c r="BG356" s="39">
        <f>BB356*BD356</f>
        <v>379972.660766021</v>
      </c>
      <c r="BN356" s="35" t="s">
        <v>42</v>
      </c>
      <c r="BO356" s="36">
        <f>LARGE(CA352:CA355,1)/1</f>
        <v>73427.8552241451</v>
      </c>
      <c r="BP356" s="35" t="s">
        <v>43</v>
      </c>
      <c r="BQ356" s="36">
        <f>LARGE(CA352:CA355,2)/2</f>
        <v>26294.8181051879</v>
      </c>
      <c r="BR356" s="35" t="s">
        <v>44</v>
      </c>
      <c r="BS356" s="36">
        <f>LARGE(CA352:CA355,3)/12</f>
        <v>0</v>
      </c>
      <c r="BT356" s="35" t="s">
        <v>45</v>
      </c>
      <c r="BU356" s="37">
        <f>LARGE(CA352:CA355,4)/12</f>
        <v>0</v>
      </c>
      <c r="BV356" s="38" t="s">
        <v>46</v>
      </c>
      <c r="BW356" s="39">
        <f>BO356+BQ356+BS356+BU356</f>
        <v>99722.673329333</v>
      </c>
      <c r="BX356" s="38" t="s">
        <v>47</v>
      </c>
      <c r="BY356" s="38">
        <v>5.3</v>
      </c>
      <c r="BZ356" s="40"/>
      <c r="CA356" s="38" t="s">
        <v>48</v>
      </c>
      <c r="CB356" s="39">
        <f>BW356*BY356</f>
        <v>528530.168645465</v>
      </c>
    </row>
    <row r="357" s="1" customFormat="1" customHeight="1" spans="5:80">
      <c r="E357" s="12">
        <f>_xlfn.RANK.EQ(Q357,Q355:Q358,0)</f>
        <v>3</v>
      </c>
      <c r="F357" s="12">
        <v>1446.85</v>
      </c>
      <c r="G357" s="12">
        <v>1.98</v>
      </c>
      <c r="H357" s="13">
        <v>1.28</v>
      </c>
      <c r="I357" s="14">
        <f t="shared" si="387"/>
        <v>3666.89664</v>
      </c>
      <c r="J357" s="12">
        <v>400</v>
      </c>
      <c r="K357" s="12">
        <v>0.83</v>
      </c>
      <c r="L357" s="34">
        <f t="shared" si="388"/>
        <v>2.83</v>
      </c>
      <c r="M357" s="12">
        <v>0.2</v>
      </c>
      <c r="N357" s="12">
        <v>0.6</v>
      </c>
      <c r="O357" s="8">
        <f t="shared" si="389"/>
        <v>1.12</v>
      </c>
      <c r="P357" s="9">
        <v>1.275</v>
      </c>
      <c r="Q357" s="19">
        <f t="shared" si="390"/>
        <v>14818.8093774336</v>
      </c>
      <c r="R357" s="12">
        <f t="shared" si="391"/>
        <v>12</v>
      </c>
      <c r="Y357" s="12">
        <f>_xlfn.RANK.EQ(AK357,AK355:AK358,0)</f>
        <v>2</v>
      </c>
      <c r="Z357" s="12">
        <v>1446.85</v>
      </c>
      <c r="AA357" s="12">
        <v>1.98</v>
      </c>
      <c r="AB357" s="13">
        <v>1.35</v>
      </c>
      <c r="AC357" s="14">
        <f t="shared" si="392"/>
        <v>3867.43005</v>
      </c>
      <c r="AD357" s="12">
        <v>450</v>
      </c>
      <c r="AE357" s="12">
        <v>1.83</v>
      </c>
      <c r="AF357" s="34">
        <f t="shared" si="393"/>
        <v>3.93204081632653</v>
      </c>
      <c r="AG357" s="12">
        <v>0.98</v>
      </c>
      <c r="AH357" s="12">
        <v>2.64</v>
      </c>
      <c r="AI357" s="8">
        <f t="shared" si="394"/>
        <v>3.5872</v>
      </c>
      <c r="AJ357" s="9">
        <v>1.275</v>
      </c>
      <c r="AK357" s="19">
        <f t="shared" si="395"/>
        <v>69551.4615113011</v>
      </c>
      <c r="AL357" s="12">
        <f t="shared" si="396"/>
        <v>2</v>
      </c>
      <c r="AS357" s="35"/>
      <c r="AT357" s="36"/>
      <c r="AU357" s="35"/>
      <c r="AV357" s="36"/>
      <c r="AW357" s="35"/>
      <c r="AX357" s="36"/>
      <c r="AY357" s="35"/>
      <c r="AZ357" s="37"/>
      <c r="BA357" s="38"/>
      <c r="BB357" s="39"/>
      <c r="BC357" s="38"/>
      <c r="BD357" s="38"/>
      <c r="BE357" s="41"/>
      <c r="BF357" s="38"/>
      <c r="BG357" s="39"/>
      <c r="BN357" s="35"/>
      <c r="BO357" s="36"/>
      <c r="BP357" s="35"/>
      <c r="BQ357" s="36"/>
      <c r="BR357" s="35"/>
      <c r="BS357" s="36"/>
      <c r="BT357" s="35"/>
      <c r="BU357" s="37"/>
      <c r="BV357" s="38"/>
      <c r="BW357" s="39"/>
      <c r="BX357" s="38"/>
      <c r="BY357" s="38"/>
      <c r="BZ357" s="41"/>
      <c r="CA357" s="38"/>
      <c r="CB357" s="39"/>
    </row>
    <row r="358" s="1" customFormat="1" customHeight="1" spans="5:80">
      <c r="E358" s="12">
        <f>_xlfn.RANK.EQ(Q358,Q355:Q358,0)</f>
        <v>4</v>
      </c>
      <c r="F358" s="12">
        <v>0</v>
      </c>
      <c r="G358" s="12">
        <v>1.98</v>
      </c>
      <c r="H358" s="13">
        <v>1.28</v>
      </c>
      <c r="I358" s="14">
        <f t="shared" si="387"/>
        <v>0</v>
      </c>
      <c r="J358" s="12">
        <v>0</v>
      </c>
      <c r="K358" s="12">
        <v>0.2</v>
      </c>
      <c r="L358" s="34">
        <f t="shared" si="388"/>
        <v>1.2</v>
      </c>
      <c r="M358" s="29">
        <v>0.7</v>
      </c>
      <c r="N358" s="29">
        <v>1.5</v>
      </c>
      <c r="O358" s="8">
        <f t="shared" si="389"/>
        <v>2.05</v>
      </c>
      <c r="P358" s="9">
        <v>1.275</v>
      </c>
      <c r="Q358" s="19">
        <f t="shared" si="390"/>
        <v>0</v>
      </c>
      <c r="R358" s="29">
        <f t="shared" si="391"/>
        <v>12</v>
      </c>
      <c r="Y358" s="12">
        <f>_xlfn.RANK.EQ(AK358,AK355:AK358,0)</f>
        <v>4</v>
      </c>
      <c r="Z358" s="12">
        <v>0</v>
      </c>
      <c r="AA358" s="12">
        <v>1.98</v>
      </c>
      <c r="AB358" s="13">
        <v>1.35</v>
      </c>
      <c r="AC358" s="14">
        <f t="shared" si="392"/>
        <v>0</v>
      </c>
      <c r="AD358" s="12">
        <v>0</v>
      </c>
      <c r="AE358" s="12">
        <v>0.2</v>
      </c>
      <c r="AF358" s="34">
        <f t="shared" si="393"/>
        <v>1.2</v>
      </c>
      <c r="AG358" s="29">
        <v>0.7</v>
      </c>
      <c r="AH358" s="29">
        <v>1.5</v>
      </c>
      <c r="AI358" s="8">
        <f t="shared" si="394"/>
        <v>2.05</v>
      </c>
      <c r="AJ358" s="9">
        <v>1.275</v>
      </c>
      <c r="AK358" s="19">
        <f t="shared" si="395"/>
        <v>0</v>
      </c>
      <c r="AL358" s="29">
        <f t="shared" si="396"/>
        <v>12</v>
      </c>
      <c r="AS358" s="3" t="s">
        <v>50</v>
      </c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N358" s="3" t="s">
        <v>50</v>
      </c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</row>
    <row r="359" s="1" customFormat="1" customHeight="1" spans="5:80">
      <c r="E359" s="35" t="s">
        <v>42</v>
      </c>
      <c r="F359" s="36">
        <f>LARGE(Q355:Q358,1)/1</f>
        <v>94962.659917939</v>
      </c>
      <c r="G359" s="35" t="s">
        <v>43</v>
      </c>
      <c r="H359" s="36">
        <f>LARGE(Q355:Q358,2)/2</f>
        <v>22242.3574847711</v>
      </c>
      <c r="I359" s="35" t="s">
        <v>44</v>
      </c>
      <c r="J359" s="36">
        <f>LARGE(Q355:Q358,3)/12</f>
        <v>1234.9007814528</v>
      </c>
      <c r="K359" s="35" t="s">
        <v>45</v>
      </c>
      <c r="L359" s="37">
        <f>LARGE(Q355:Q358,4)/12</f>
        <v>0</v>
      </c>
      <c r="M359" s="38" t="s">
        <v>46</v>
      </c>
      <c r="N359" s="39">
        <f>F359+H359+J359+L359</f>
        <v>118439.918184163</v>
      </c>
      <c r="O359" s="38" t="s">
        <v>47</v>
      </c>
      <c r="P359" s="38">
        <v>5</v>
      </c>
      <c r="Q359" s="38" t="s">
        <v>48</v>
      </c>
      <c r="R359" s="39">
        <f>N359*P359</f>
        <v>592199.590920814</v>
      </c>
      <c r="Y359" s="35" t="s">
        <v>42</v>
      </c>
      <c r="Z359" s="36">
        <f>LARGE(AK355:AK358,1)/1</f>
        <v>101254.416755414</v>
      </c>
      <c r="AA359" s="35" t="s">
        <v>43</v>
      </c>
      <c r="AB359" s="36">
        <f>LARGE(AK355:AK358,2)/2</f>
        <v>34775.7307556506</v>
      </c>
      <c r="AC359" s="35" t="s">
        <v>44</v>
      </c>
      <c r="AD359" s="36">
        <f>LARGE(AK355:AK358,3)/12</f>
        <v>3997.82238348244</v>
      </c>
      <c r="AE359" s="35" t="s">
        <v>45</v>
      </c>
      <c r="AF359" s="37">
        <f>LARGE(AK355:AK358,4)/12</f>
        <v>0</v>
      </c>
      <c r="AG359" s="38" t="s">
        <v>46</v>
      </c>
      <c r="AH359" s="39">
        <f>Z359+AB359+AD359+AF359</f>
        <v>140027.969894547</v>
      </c>
      <c r="AI359" s="38" t="s">
        <v>47</v>
      </c>
      <c r="AJ359" s="38">
        <v>6.7</v>
      </c>
      <c r="AK359" s="38" t="s">
        <v>48</v>
      </c>
      <c r="AL359" s="39">
        <f>AH359*AJ359</f>
        <v>938187.398293468</v>
      </c>
      <c r="AS359" s="29" t="s">
        <v>36</v>
      </c>
      <c r="AT359" s="14" t="s">
        <v>5</v>
      </c>
      <c r="AU359" s="14"/>
      <c r="AV359" s="14"/>
      <c r="AW359" s="14"/>
      <c r="AX359" s="7" t="s">
        <v>21</v>
      </c>
      <c r="AY359" s="7"/>
      <c r="AZ359" s="7"/>
      <c r="BA359" s="8" t="s">
        <v>7</v>
      </c>
      <c r="BB359" s="8"/>
      <c r="BC359" s="8"/>
      <c r="BD359" s="9" t="s">
        <v>37</v>
      </c>
      <c r="BE359" s="11" t="s">
        <v>10</v>
      </c>
      <c r="BF359" s="30" t="s">
        <v>9</v>
      </c>
      <c r="BG359" s="12" t="s">
        <v>38</v>
      </c>
      <c r="BN359" s="29" t="s">
        <v>36</v>
      </c>
      <c r="BO359" s="14" t="s">
        <v>5</v>
      </c>
      <c r="BP359" s="14"/>
      <c r="BQ359" s="14"/>
      <c r="BR359" s="14"/>
      <c r="BS359" s="7" t="s">
        <v>21</v>
      </c>
      <c r="BT359" s="7"/>
      <c r="BU359" s="7"/>
      <c r="BV359" s="8" t="s">
        <v>7</v>
      </c>
      <c r="BW359" s="8"/>
      <c r="BX359" s="8"/>
      <c r="BY359" s="9" t="s">
        <v>37</v>
      </c>
      <c r="BZ359" s="11" t="s">
        <v>10</v>
      </c>
      <c r="CA359" s="30" t="s">
        <v>9</v>
      </c>
      <c r="CB359" s="12" t="s">
        <v>38</v>
      </c>
    </row>
    <row r="360" s="1" customFormat="1" customHeight="1" spans="5:80">
      <c r="E360" s="35"/>
      <c r="F360" s="36"/>
      <c r="G360" s="35"/>
      <c r="H360" s="36"/>
      <c r="I360" s="35"/>
      <c r="J360" s="36"/>
      <c r="K360" s="35"/>
      <c r="L360" s="37"/>
      <c r="M360" s="38"/>
      <c r="N360" s="39"/>
      <c r="O360" s="38"/>
      <c r="P360" s="38"/>
      <c r="Q360" s="38"/>
      <c r="R360" s="39"/>
      <c r="Y360" s="35"/>
      <c r="Z360" s="36"/>
      <c r="AA360" s="35"/>
      <c r="AB360" s="36"/>
      <c r="AC360" s="35"/>
      <c r="AD360" s="36"/>
      <c r="AE360" s="35"/>
      <c r="AF360" s="37"/>
      <c r="AG360" s="38"/>
      <c r="AH360" s="39"/>
      <c r="AI360" s="38"/>
      <c r="AJ360" s="38"/>
      <c r="AK360" s="38"/>
      <c r="AL360" s="39"/>
      <c r="AS360" s="33"/>
      <c r="AT360" s="12" t="s">
        <v>40</v>
      </c>
      <c r="AU360" s="12" t="s">
        <v>82</v>
      </c>
      <c r="AV360" s="12" t="s">
        <v>17</v>
      </c>
      <c r="AW360" s="14" t="s">
        <v>5</v>
      </c>
      <c r="AX360" s="12" t="s">
        <v>19</v>
      </c>
      <c r="AY360" s="12" t="s">
        <v>20</v>
      </c>
      <c r="AZ360" s="7" t="s">
        <v>21</v>
      </c>
      <c r="BA360" s="12" t="s">
        <v>22</v>
      </c>
      <c r="BB360" s="12" t="s">
        <v>23</v>
      </c>
      <c r="BC360" s="8" t="s">
        <v>24</v>
      </c>
      <c r="BD360" s="9" t="s">
        <v>25</v>
      </c>
      <c r="BE360" s="16"/>
      <c r="BF360" s="30"/>
      <c r="BG360" s="12"/>
      <c r="BN360" s="33"/>
      <c r="BO360" s="12" t="s">
        <v>40</v>
      </c>
      <c r="BP360" s="12" t="s">
        <v>82</v>
      </c>
      <c r="BQ360" s="12" t="s">
        <v>17</v>
      </c>
      <c r="BR360" s="14" t="s">
        <v>5</v>
      </c>
      <c r="BS360" s="12" t="s">
        <v>19</v>
      </c>
      <c r="BT360" s="12" t="s">
        <v>20</v>
      </c>
      <c r="BU360" s="7" t="s">
        <v>21</v>
      </c>
      <c r="BV360" s="12" t="s">
        <v>22</v>
      </c>
      <c r="BW360" s="12" t="s">
        <v>23</v>
      </c>
      <c r="BX360" s="8" t="s">
        <v>24</v>
      </c>
      <c r="BY360" s="9" t="s">
        <v>25</v>
      </c>
      <c r="BZ360" s="16"/>
      <c r="CA360" s="30"/>
      <c r="CB360" s="12"/>
    </row>
    <row r="361" s="1" customFormat="1" customHeight="1" spans="5:80">
      <c r="E361" s="3" t="s">
        <v>51</v>
      </c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Y361" s="3" t="s">
        <v>51</v>
      </c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S361" s="12">
        <f>_xlfn.RANK.EQ(BF361,BF361:BF364,0)</f>
        <v>1</v>
      </c>
      <c r="AT361" s="12">
        <v>1446.85</v>
      </c>
      <c r="AU361" s="12">
        <v>1.8</v>
      </c>
      <c r="AV361" s="13">
        <v>1.35</v>
      </c>
      <c r="AW361" s="14">
        <f t="shared" ref="AW361:AW364" si="397">AT361*AU361*AV361</f>
        <v>3515.8455</v>
      </c>
      <c r="AX361" s="12">
        <v>870</v>
      </c>
      <c r="AY361" s="12">
        <v>1.79</v>
      </c>
      <c r="AZ361" s="34">
        <f t="shared" ref="AZ361:AZ364" si="398">1+6*AX361/(AX361+2000)+AY361</f>
        <v>4.60881533101045</v>
      </c>
      <c r="BA361" s="12">
        <v>1</v>
      </c>
      <c r="BB361" s="12">
        <v>2.38</v>
      </c>
      <c r="BC361" s="8">
        <f t="shared" ref="BC361:BC364" si="399">1+BA361*BB361</f>
        <v>3.38</v>
      </c>
      <c r="BD361" s="9">
        <v>1.275</v>
      </c>
      <c r="BE361" s="20">
        <v>1.535</v>
      </c>
      <c r="BF361" s="19">
        <f t="shared" ref="BF361:BF364" si="400">AW361*AZ361*BD361*BC361*BE361</f>
        <v>107190.020496249</v>
      </c>
      <c r="BG361" s="12">
        <f t="shared" ref="BG361:BG364" si="401">IF(AS361=1,1,(IF(AS361=2,2,12)))</f>
        <v>1</v>
      </c>
      <c r="BN361" s="12">
        <f>_xlfn.RANK.EQ(CA361,CA361:CA364,0)</f>
        <v>1</v>
      </c>
      <c r="BO361" s="12">
        <v>1446.85</v>
      </c>
      <c r="BP361" s="12">
        <v>1.8</v>
      </c>
      <c r="BQ361" s="13">
        <v>1.35</v>
      </c>
      <c r="BR361" s="14">
        <f t="shared" ref="BR361:BR364" si="402">BO361*BP361*BQ361</f>
        <v>3515.8455</v>
      </c>
      <c r="BS361" s="12">
        <v>870</v>
      </c>
      <c r="BT361" s="12">
        <v>1.88</v>
      </c>
      <c r="BU361" s="34">
        <f t="shared" ref="BU361:BU364" si="403">1+6*BS361/(BS361+2000)+BT361</f>
        <v>4.69881533101045</v>
      </c>
      <c r="BV361" s="12">
        <v>1</v>
      </c>
      <c r="BW361" s="12">
        <v>3.18</v>
      </c>
      <c r="BX361" s="8">
        <f t="shared" ref="BX361:BX364" si="404">1+BV361*BW361</f>
        <v>4.18</v>
      </c>
      <c r="BY361" s="9">
        <v>1.275</v>
      </c>
      <c r="BZ361" s="21">
        <v>1.65</v>
      </c>
      <c r="CA361" s="19">
        <f t="shared" ref="CA361:CA364" si="405">BR361*BU361*BY361*BX361*BZ361</f>
        <v>145274.225931644</v>
      </c>
      <c r="CB361" s="12">
        <f t="shared" ref="CB361:CB364" si="406">IF(BN361=1,1,(IF(BN361=2,2,12)))</f>
        <v>1</v>
      </c>
    </row>
    <row r="362" s="1" customFormat="1" customHeight="1" spans="5:80">
      <c r="E362" s="4" t="s">
        <v>5</v>
      </c>
      <c r="F362" s="5"/>
      <c r="G362" s="5"/>
      <c r="H362" s="6"/>
      <c r="I362" s="7" t="s">
        <v>6</v>
      </c>
      <c r="J362" s="7"/>
      <c r="K362" s="7"/>
      <c r="L362" s="7"/>
      <c r="M362" s="8" t="s">
        <v>7</v>
      </c>
      <c r="N362" s="8"/>
      <c r="O362" s="8"/>
      <c r="P362" s="9" t="s">
        <v>8</v>
      </c>
      <c r="Q362" s="10" t="s">
        <v>9</v>
      </c>
      <c r="Y362" s="4" t="s">
        <v>5</v>
      </c>
      <c r="Z362" s="5"/>
      <c r="AA362" s="5"/>
      <c r="AB362" s="6"/>
      <c r="AC362" s="7" t="s">
        <v>6</v>
      </c>
      <c r="AD362" s="7"/>
      <c r="AE362" s="7"/>
      <c r="AF362" s="7"/>
      <c r="AG362" s="8" t="s">
        <v>7</v>
      </c>
      <c r="AH362" s="8"/>
      <c r="AI362" s="8"/>
      <c r="AJ362" s="9" t="s">
        <v>8</v>
      </c>
      <c r="AK362" s="10" t="s">
        <v>9</v>
      </c>
      <c r="AS362" s="12">
        <f>_xlfn.RANK.EQ(BF362,BF361:BF364,0)</f>
        <v>3</v>
      </c>
      <c r="AT362" s="12">
        <v>1446.85</v>
      </c>
      <c r="AU362" s="12">
        <v>1.8</v>
      </c>
      <c r="AV362" s="13">
        <v>1.35</v>
      </c>
      <c r="AW362" s="14">
        <f t="shared" si="397"/>
        <v>3515.8455</v>
      </c>
      <c r="AX362" s="12">
        <v>490</v>
      </c>
      <c r="AY362" s="12">
        <v>1.23</v>
      </c>
      <c r="AZ362" s="34">
        <f t="shared" si="398"/>
        <v>3.41072289156626</v>
      </c>
      <c r="BA362" s="12">
        <v>0.95</v>
      </c>
      <c r="BB362" s="12">
        <v>1.95</v>
      </c>
      <c r="BC362" s="8">
        <f t="shared" si="399"/>
        <v>2.8525</v>
      </c>
      <c r="BD362" s="9">
        <v>1.275</v>
      </c>
      <c r="BE362" s="20">
        <v>1.185</v>
      </c>
      <c r="BF362" s="19">
        <f t="shared" si="400"/>
        <v>51680.940266473</v>
      </c>
      <c r="BG362" s="12">
        <f t="shared" si="401"/>
        <v>12</v>
      </c>
      <c r="BN362" s="12">
        <f>_xlfn.RANK.EQ(CA362,CA361:CA364,0)</f>
        <v>3</v>
      </c>
      <c r="BO362" s="12">
        <v>1446.85</v>
      </c>
      <c r="BP362" s="12">
        <v>1.8</v>
      </c>
      <c r="BQ362" s="13">
        <v>1.35</v>
      </c>
      <c r="BR362" s="14">
        <f t="shared" si="402"/>
        <v>3515.8455</v>
      </c>
      <c r="BS362" s="12">
        <v>490</v>
      </c>
      <c r="BT362" s="12">
        <v>1.32</v>
      </c>
      <c r="BU362" s="34">
        <f t="shared" si="403"/>
        <v>3.50072289156626</v>
      </c>
      <c r="BV362" s="12">
        <v>0.95</v>
      </c>
      <c r="BW362" s="12">
        <v>2.75</v>
      </c>
      <c r="BX362" s="8">
        <f t="shared" si="404"/>
        <v>3.6125</v>
      </c>
      <c r="BY362" s="9">
        <v>1.275</v>
      </c>
      <c r="BZ362" s="21">
        <v>1.3</v>
      </c>
      <c r="CA362" s="19">
        <f t="shared" si="405"/>
        <v>73696.8473152287</v>
      </c>
      <c r="CB362" s="12">
        <f t="shared" si="406"/>
        <v>12</v>
      </c>
    </row>
    <row r="363" s="1" customFormat="1" customHeight="1" spans="5:80">
      <c r="E363" s="12" t="s">
        <v>15</v>
      </c>
      <c r="F363" s="12" t="s">
        <v>16</v>
      </c>
      <c r="G363" s="13" t="s">
        <v>17</v>
      </c>
      <c r="H363" s="14" t="s">
        <v>5</v>
      </c>
      <c r="I363" s="12" t="s">
        <v>76</v>
      </c>
      <c r="J363" s="12" t="s">
        <v>19</v>
      </c>
      <c r="K363" s="12" t="s">
        <v>20</v>
      </c>
      <c r="L363" s="7" t="s">
        <v>21</v>
      </c>
      <c r="M363" s="12" t="s">
        <v>22</v>
      </c>
      <c r="N363" s="12" t="s">
        <v>23</v>
      </c>
      <c r="O363" s="8" t="s">
        <v>24</v>
      </c>
      <c r="P363" s="9" t="s">
        <v>25</v>
      </c>
      <c r="Q363" s="15"/>
      <c r="Y363" s="12" t="s">
        <v>15</v>
      </c>
      <c r="Z363" s="12" t="s">
        <v>16</v>
      </c>
      <c r="AA363" s="13" t="s">
        <v>17</v>
      </c>
      <c r="AB363" s="14" t="s">
        <v>5</v>
      </c>
      <c r="AC363" s="12" t="s">
        <v>76</v>
      </c>
      <c r="AD363" s="12" t="s">
        <v>19</v>
      </c>
      <c r="AE363" s="12" t="s">
        <v>20</v>
      </c>
      <c r="AF363" s="7" t="s">
        <v>21</v>
      </c>
      <c r="AG363" s="12" t="s">
        <v>22</v>
      </c>
      <c r="AH363" s="12" t="s">
        <v>23</v>
      </c>
      <c r="AI363" s="8" t="s">
        <v>24</v>
      </c>
      <c r="AJ363" s="9" t="s">
        <v>25</v>
      </c>
      <c r="AK363" s="15"/>
      <c r="AS363" s="12">
        <f>_xlfn.RANK.EQ(BF363,BF361:BF364,0)</f>
        <v>2</v>
      </c>
      <c r="AT363" s="12">
        <v>1446.85</v>
      </c>
      <c r="AU363" s="12">
        <v>1.8</v>
      </c>
      <c r="AV363" s="13">
        <v>1.35</v>
      </c>
      <c r="AW363" s="14">
        <f t="shared" si="397"/>
        <v>3515.8455</v>
      </c>
      <c r="AX363" s="12">
        <v>450</v>
      </c>
      <c r="AY363" s="12">
        <v>1.83</v>
      </c>
      <c r="AZ363" s="34">
        <f t="shared" si="398"/>
        <v>3.93204081632653</v>
      </c>
      <c r="BA363" s="12">
        <v>0.98</v>
      </c>
      <c r="BB363" s="12">
        <v>2.58</v>
      </c>
      <c r="BC363" s="8">
        <f t="shared" si="399"/>
        <v>3.5284</v>
      </c>
      <c r="BD363" s="9">
        <v>1.275</v>
      </c>
      <c r="BE363" s="20">
        <v>1.185</v>
      </c>
      <c r="BF363" s="19">
        <f t="shared" si="400"/>
        <v>73697.7362703305</v>
      </c>
      <c r="BG363" s="12">
        <f t="shared" si="401"/>
        <v>2</v>
      </c>
      <c r="BN363" s="12">
        <f>_xlfn.RANK.EQ(CA363,CA361:CA364,0)</f>
        <v>2</v>
      </c>
      <c r="BO363" s="12">
        <v>1446.85</v>
      </c>
      <c r="BP363" s="12">
        <v>1.8</v>
      </c>
      <c r="BQ363" s="13">
        <v>1.35</v>
      </c>
      <c r="BR363" s="14">
        <f t="shared" si="402"/>
        <v>3515.8455</v>
      </c>
      <c r="BS363" s="12">
        <v>450</v>
      </c>
      <c r="BT363" s="12">
        <v>1.92</v>
      </c>
      <c r="BU363" s="34">
        <f t="shared" si="403"/>
        <v>4.02204081632653</v>
      </c>
      <c r="BV363" s="12">
        <v>0.98</v>
      </c>
      <c r="BW363" s="12">
        <v>3.38</v>
      </c>
      <c r="BX363" s="8">
        <f t="shared" si="404"/>
        <v>4.3124</v>
      </c>
      <c r="BY363" s="9">
        <v>1.275</v>
      </c>
      <c r="BZ363" s="21">
        <v>1.3</v>
      </c>
      <c r="CA363" s="19">
        <f t="shared" si="405"/>
        <v>101076.182349612</v>
      </c>
      <c r="CB363" s="12">
        <f t="shared" si="406"/>
        <v>2</v>
      </c>
    </row>
    <row r="364" s="1" customFormat="1" customHeight="1" spans="5:80">
      <c r="E364" s="12">
        <v>2761</v>
      </c>
      <c r="F364" s="12">
        <v>0.65</v>
      </c>
      <c r="G364" s="13">
        <v>1.28</v>
      </c>
      <c r="H364" s="14">
        <f t="shared" ref="H364:H372" si="407">E364*F364*G364</f>
        <v>2297.152</v>
      </c>
      <c r="I364" s="12">
        <v>3.3</v>
      </c>
      <c r="J364" s="12">
        <v>670</v>
      </c>
      <c r="K364" s="12">
        <v>0.83</v>
      </c>
      <c r="L364" s="18">
        <f t="shared" ref="L364:L372" si="408">1+6*J364/(J364+2000)+K364</f>
        <v>3.33561797752809</v>
      </c>
      <c r="M364" s="12">
        <v>0.95</v>
      </c>
      <c r="N364" s="12">
        <v>1.95</v>
      </c>
      <c r="O364" s="8">
        <f t="shared" ref="O364:O372" si="409">1+M364*N364</f>
        <v>2.8525</v>
      </c>
      <c r="P364" s="9">
        <v>1.275</v>
      </c>
      <c r="Q364" s="19">
        <f t="shared" ref="Q364:Q372" si="410">H364*I364*P364*O364*L364</f>
        <v>91963.5688105066</v>
      </c>
      <c r="Y364" s="12">
        <v>2630</v>
      </c>
      <c r="Z364" s="12">
        <v>0.65</v>
      </c>
      <c r="AA364" s="13">
        <v>1.35</v>
      </c>
      <c r="AB364" s="14">
        <f t="shared" ref="AB364:AB372" si="411">Y364*Z364*AA364</f>
        <v>2307.825</v>
      </c>
      <c r="AC364" s="12">
        <v>3.3</v>
      </c>
      <c r="AD364" s="12">
        <v>490</v>
      </c>
      <c r="AE364" s="12">
        <v>1.23</v>
      </c>
      <c r="AF364" s="18">
        <f t="shared" ref="AF364:AF372" si="412">1+6*AD364/(AD364+2000)+AE364</f>
        <v>3.41072289156626</v>
      </c>
      <c r="AG364" s="12">
        <v>0.95</v>
      </c>
      <c r="AH364" s="12">
        <v>1.95</v>
      </c>
      <c r="AI364" s="8">
        <f t="shared" ref="AI364:AI372" si="413">1+AG364*AH364</f>
        <v>2.8525</v>
      </c>
      <c r="AJ364" s="9">
        <v>1.275</v>
      </c>
      <c r="AK364" s="19">
        <f t="shared" ref="AK364:AK372" si="414">AB364*AC364*AJ364*AI364*AF364</f>
        <v>94471.1250587585</v>
      </c>
      <c r="AS364" s="12">
        <f>_xlfn.RANK.EQ(BF364,BF361:BF364,0)</f>
        <v>4</v>
      </c>
      <c r="AT364" s="12">
        <v>0</v>
      </c>
      <c r="AU364" s="12">
        <v>1.8</v>
      </c>
      <c r="AV364" s="13">
        <v>1.35</v>
      </c>
      <c r="AW364" s="14">
        <f t="shared" si="397"/>
        <v>0</v>
      </c>
      <c r="AX364" s="12">
        <v>0</v>
      </c>
      <c r="AY364" s="12">
        <v>0.2</v>
      </c>
      <c r="AZ364" s="34">
        <f t="shared" si="398"/>
        <v>1.2</v>
      </c>
      <c r="BA364" s="29">
        <v>0.7</v>
      </c>
      <c r="BB364" s="29">
        <v>1.5</v>
      </c>
      <c r="BC364" s="8">
        <f t="shared" si="399"/>
        <v>2.05</v>
      </c>
      <c r="BD364" s="9">
        <v>1.275</v>
      </c>
      <c r="BE364" s="20">
        <v>1.185</v>
      </c>
      <c r="BF364" s="19">
        <f t="shared" si="400"/>
        <v>0</v>
      </c>
      <c r="BG364" s="29">
        <f t="shared" si="401"/>
        <v>12</v>
      </c>
      <c r="BN364" s="12">
        <f>_xlfn.RANK.EQ(CA364,CA361:CA364,0)</f>
        <v>4</v>
      </c>
      <c r="BO364" s="12">
        <v>0</v>
      </c>
      <c r="BP364" s="12">
        <v>1.8</v>
      </c>
      <c r="BQ364" s="13">
        <v>1.35</v>
      </c>
      <c r="BR364" s="14">
        <f t="shared" si="402"/>
        <v>0</v>
      </c>
      <c r="BS364" s="12">
        <v>0</v>
      </c>
      <c r="BT364" s="12">
        <v>0.2</v>
      </c>
      <c r="BU364" s="34">
        <f t="shared" si="403"/>
        <v>1.2</v>
      </c>
      <c r="BV364" s="29">
        <v>0.7</v>
      </c>
      <c r="BW364" s="29">
        <v>1.5</v>
      </c>
      <c r="BX364" s="8">
        <f t="shared" si="404"/>
        <v>2.05</v>
      </c>
      <c r="BY364" s="9">
        <v>1.275</v>
      </c>
      <c r="BZ364" s="21">
        <v>1.3</v>
      </c>
      <c r="CA364" s="19">
        <f t="shared" si="405"/>
        <v>0</v>
      </c>
      <c r="CB364" s="29">
        <f t="shared" si="406"/>
        <v>12</v>
      </c>
    </row>
    <row r="365" s="1" customFormat="1" customHeight="1" spans="5:80">
      <c r="E365" s="12">
        <v>2761</v>
      </c>
      <c r="F365" s="12">
        <v>0.65</v>
      </c>
      <c r="G365" s="13">
        <v>1.28</v>
      </c>
      <c r="H365" s="14">
        <f t="shared" si="407"/>
        <v>2297.152</v>
      </c>
      <c r="I365" s="12">
        <v>3.3</v>
      </c>
      <c r="J365" s="12">
        <v>670</v>
      </c>
      <c r="K365" s="12">
        <v>0.83</v>
      </c>
      <c r="L365" s="18">
        <f t="shared" si="408"/>
        <v>3.33561797752809</v>
      </c>
      <c r="M365" s="12">
        <v>0.95</v>
      </c>
      <c r="N365" s="12">
        <v>1.95</v>
      </c>
      <c r="O365" s="8">
        <f t="shared" si="409"/>
        <v>2.8525</v>
      </c>
      <c r="P365" s="9">
        <v>1.275</v>
      </c>
      <c r="Q365" s="19">
        <f t="shared" si="410"/>
        <v>91963.5688105066</v>
      </c>
      <c r="Y365" s="12">
        <v>2630</v>
      </c>
      <c r="Z365" s="12">
        <v>0.65</v>
      </c>
      <c r="AA365" s="13">
        <v>1.35</v>
      </c>
      <c r="AB365" s="14">
        <f t="shared" si="411"/>
        <v>2307.825</v>
      </c>
      <c r="AC365" s="12">
        <v>3.3</v>
      </c>
      <c r="AD365" s="12">
        <v>490</v>
      </c>
      <c r="AE365" s="12">
        <v>1.23</v>
      </c>
      <c r="AF365" s="18">
        <f t="shared" si="412"/>
        <v>3.41072289156626</v>
      </c>
      <c r="AG365" s="12">
        <v>0.95</v>
      </c>
      <c r="AH365" s="12">
        <v>1.95</v>
      </c>
      <c r="AI365" s="8">
        <f t="shared" si="413"/>
        <v>2.8525</v>
      </c>
      <c r="AJ365" s="9">
        <v>1.275</v>
      </c>
      <c r="AK365" s="19">
        <f t="shared" si="414"/>
        <v>94471.1250587585</v>
      </c>
      <c r="AS365" s="35" t="s">
        <v>42</v>
      </c>
      <c r="AT365" s="36">
        <f>LARGE(BF361:BF364,1)/1</f>
        <v>107190.020496249</v>
      </c>
      <c r="AU365" s="35" t="s">
        <v>43</v>
      </c>
      <c r="AV365" s="36">
        <f>LARGE(BF361:BF364,2)/2</f>
        <v>36848.8681351653</v>
      </c>
      <c r="AW365" s="35" t="s">
        <v>44</v>
      </c>
      <c r="AX365" s="36">
        <f>LARGE(BF361:BF364,3)/12</f>
        <v>4306.74502220609</v>
      </c>
      <c r="AY365" s="35" t="s">
        <v>45</v>
      </c>
      <c r="AZ365" s="37">
        <f>LARGE(BF361:BF364,4)/12</f>
        <v>0</v>
      </c>
      <c r="BA365" s="38" t="s">
        <v>46</v>
      </c>
      <c r="BB365" s="39">
        <f>AT365+AV365+AX365+AZ365</f>
        <v>148345.63365362</v>
      </c>
      <c r="BC365" s="38" t="s">
        <v>47</v>
      </c>
      <c r="BD365" s="38">
        <v>6.7</v>
      </c>
      <c r="BE365" s="40"/>
      <c r="BF365" s="38" t="s">
        <v>48</v>
      </c>
      <c r="BG365" s="39">
        <f>BB365*BD365</f>
        <v>993915.745479257</v>
      </c>
      <c r="BN365" s="35" t="s">
        <v>42</v>
      </c>
      <c r="BO365" s="36">
        <f>LARGE(CA361:CA364,1)/1</f>
        <v>145274.225931644</v>
      </c>
      <c r="BP365" s="35" t="s">
        <v>43</v>
      </c>
      <c r="BQ365" s="36">
        <f>LARGE(CA361:CA364,2)/2</f>
        <v>50538.091174806</v>
      </c>
      <c r="BR365" s="35" t="s">
        <v>44</v>
      </c>
      <c r="BS365" s="36">
        <f>LARGE(CA361:CA364,3)/12</f>
        <v>6141.40394293572</v>
      </c>
      <c r="BT365" s="35" t="s">
        <v>45</v>
      </c>
      <c r="BU365" s="37">
        <f>LARGE(CA361:CA364,4)/12</f>
        <v>0</v>
      </c>
      <c r="BV365" s="38" t="s">
        <v>46</v>
      </c>
      <c r="BW365" s="39">
        <f>BO365+BQ365+BS365+BU365</f>
        <v>201953.721049385</v>
      </c>
      <c r="BX365" s="38" t="s">
        <v>47</v>
      </c>
      <c r="BY365" s="38">
        <v>6.7</v>
      </c>
      <c r="BZ365" s="40"/>
      <c r="CA365" s="38" t="s">
        <v>48</v>
      </c>
      <c r="CB365" s="39">
        <f>BW365*BY365</f>
        <v>1353089.93103088</v>
      </c>
    </row>
    <row r="366" s="1" customFormat="1" customHeight="1" spans="5:80">
      <c r="E366" s="12">
        <v>2761</v>
      </c>
      <c r="F366" s="12">
        <v>0.65</v>
      </c>
      <c r="G366" s="13">
        <v>1.28</v>
      </c>
      <c r="H366" s="14">
        <f t="shared" si="407"/>
        <v>2297.152</v>
      </c>
      <c r="I366" s="12">
        <v>3.3</v>
      </c>
      <c r="J366" s="12">
        <v>670</v>
      </c>
      <c r="K366" s="12">
        <v>0.83</v>
      </c>
      <c r="L366" s="18">
        <f t="shared" si="408"/>
        <v>3.33561797752809</v>
      </c>
      <c r="M366" s="12">
        <v>0.95</v>
      </c>
      <c r="N366" s="12">
        <v>1.95</v>
      </c>
      <c r="O366" s="8">
        <f t="shared" si="409"/>
        <v>2.8525</v>
      </c>
      <c r="P366" s="9">
        <v>1.275</v>
      </c>
      <c r="Q366" s="19">
        <f t="shared" si="410"/>
        <v>91963.5688105066</v>
      </c>
      <c r="Y366" s="12">
        <v>2630</v>
      </c>
      <c r="Z366" s="12">
        <v>0.65</v>
      </c>
      <c r="AA366" s="13">
        <v>1.35</v>
      </c>
      <c r="AB366" s="14">
        <f t="shared" si="411"/>
        <v>2307.825</v>
      </c>
      <c r="AC366" s="12">
        <v>3.3</v>
      </c>
      <c r="AD366" s="12">
        <v>490</v>
      </c>
      <c r="AE366" s="12">
        <v>1.23</v>
      </c>
      <c r="AF366" s="18">
        <f t="shared" si="412"/>
        <v>3.41072289156626</v>
      </c>
      <c r="AG366" s="12">
        <v>0.95</v>
      </c>
      <c r="AH366" s="12">
        <v>1.95</v>
      </c>
      <c r="AI366" s="8">
        <f t="shared" si="413"/>
        <v>2.8525</v>
      </c>
      <c r="AJ366" s="9">
        <v>1.275</v>
      </c>
      <c r="AK366" s="19">
        <f t="shared" si="414"/>
        <v>94471.1250587585</v>
      </c>
      <c r="AS366" s="35"/>
      <c r="AT366" s="36"/>
      <c r="AU366" s="35"/>
      <c r="AV366" s="36"/>
      <c r="AW366" s="35"/>
      <c r="AX366" s="36"/>
      <c r="AY366" s="35"/>
      <c r="AZ366" s="37"/>
      <c r="BA366" s="38"/>
      <c r="BB366" s="39"/>
      <c r="BC366" s="38"/>
      <c r="BD366" s="38"/>
      <c r="BE366" s="41"/>
      <c r="BF366" s="38"/>
      <c r="BG366" s="39"/>
      <c r="BN366" s="35"/>
      <c r="BO366" s="36"/>
      <c r="BP366" s="35"/>
      <c r="BQ366" s="36"/>
      <c r="BR366" s="35"/>
      <c r="BS366" s="36"/>
      <c r="BT366" s="35"/>
      <c r="BU366" s="37"/>
      <c r="BV366" s="38"/>
      <c r="BW366" s="39"/>
      <c r="BX366" s="38"/>
      <c r="BY366" s="38"/>
      <c r="BZ366" s="41"/>
      <c r="CA366" s="38"/>
      <c r="CB366" s="39"/>
    </row>
    <row r="367" s="1" customFormat="1" customHeight="1" spans="5:80">
      <c r="E367" s="12">
        <v>2761</v>
      </c>
      <c r="F367" s="12">
        <v>0.65</v>
      </c>
      <c r="G367" s="13">
        <v>1.28</v>
      </c>
      <c r="H367" s="14">
        <f t="shared" si="407"/>
        <v>2297.152</v>
      </c>
      <c r="I367" s="12">
        <v>3.3</v>
      </c>
      <c r="J367" s="12">
        <v>670</v>
      </c>
      <c r="K367" s="12">
        <v>0.83</v>
      </c>
      <c r="L367" s="18">
        <f t="shared" si="408"/>
        <v>3.33561797752809</v>
      </c>
      <c r="M367" s="12">
        <v>0.95</v>
      </c>
      <c r="N367" s="12">
        <v>1.95</v>
      </c>
      <c r="O367" s="8">
        <f t="shared" si="409"/>
        <v>2.8525</v>
      </c>
      <c r="P367" s="9">
        <v>1.275</v>
      </c>
      <c r="Q367" s="19">
        <f t="shared" si="410"/>
        <v>91963.5688105066</v>
      </c>
      <c r="Y367" s="12">
        <v>2630</v>
      </c>
      <c r="Z367" s="12">
        <v>0.65</v>
      </c>
      <c r="AA367" s="13">
        <v>1.35</v>
      </c>
      <c r="AB367" s="14">
        <f t="shared" si="411"/>
        <v>2307.825</v>
      </c>
      <c r="AC367" s="12">
        <v>3.3</v>
      </c>
      <c r="AD367" s="12">
        <v>490</v>
      </c>
      <c r="AE367" s="12">
        <v>1.23</v>
      </c>
      <c r="AF367" s="18">
        <f t="shared" si="412"/>
        <v>3.41072289156626</v>
      </c>
      <c r="AG367" s="12">
        <v>0.95</v>
      </c>
      <c r="AH367" s="12">
        <v>1.95</v>
      </c>
      <c r="AI367" s="8">
        <f t="shared" si="413"/>
        <v>2.8525</v>
      </c>
      <c r="AJ367" s="9">
        <v>1.275</v>
      </c>
      <c r="AK367" s="19">
        <f t="shared" si="414"/>
        <v>94471.1250587585</v>
      </c>
      <c r="AS367" s="3" t="s">
        <v>51</v>
      </c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N367" s="3" t="s">
        <v>51</v>
      </c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</row>
    <row r="368" s="1" customFormat="1" customHeight="1" spans="5:80">
      <c r="E368" s="12">
        <v>2761</v>
      </c>
      <c r="F368" s="12">
        <v>0.65</v>
      </c>
      <c r="G368" s="13">
        <v>1.28</v>
      </c>
      <c r="H368" s="14">
        <f t="shared" si="407"/>
        <v>2297.152</v>
      </c>
      <c r="I368" s="12">
        <v>3.3</v>
      </c>
      <c r="J368" s="12">
        <v>420</v>
      </c>
      <c r="K368" s="12">
        <v>0.83</v>
      </c>
      <c r="L368" s="18">
        <f t="shared" si="408"/>
        <v>2.87132231404959</v>
      </c>
      <c r="M368" s="12">
        <v>0.95</v>
      </c>
      <c r="N368" s="12">
        <v>1.95</v>
      </c>
      <c r="O368" s="8">
        <f t="shared" si="409"/>
        <v>2.8525</v>
      </c>
      <c r="P368" s="9">
        <v>1.275</v>
      </c>
      <c r="Q368" s="19">
        <f t="shared" si="410"/>
        <v>79162.856473428</v>
      </c>
      <c r="Y368" s="12">
        <v>2630</v>
      </c>
      <c r="Z368" s="12">
        <v>0.65</v>
      </c>
      <c r="AA368" s="13">
        <v>1.35</v>
      </c>
      <c r="AB368" s="14">
        <f t="shared" si="411"/>
        <v>2307.825</v>
      </c>
      <c r="AC368" s="12">
        <v>3.3</v>
      </c>
      <c r="AD368" s="12">
        <v>240</v>
      </c>
      <c r="AE368" s="12">
        <v>1.23</v>
      </c>
      <c r="AF368" s="18">
        <f t="shared" si="412"/>
        <v>2.87285714285714</v>
      </c>
      <c r="AG368" s="12">
        <v>0.95</v>
      </c>
      <c r="AH368" s="12">
        <v>1.95</v>
      </c>
      <c r="AI368" s="8">
        <f t="shared" si="413"/>
        <v>2.8525</v>
      </c>
      <c r="AJ368" s="9">
        <v>1.275</v>
      </c>
      <c r="AK368" s="19">
        <f t="shared" si="414"/>
        <v>79573.1740886672</v>
      </c>
      <c r="AS368" s="4" t="s">
        <v>5</v>
      </c>
      <c r="AT368" s="5"/>
      <c r="AU368" s="5"/>
      <c r="AV368" s="6"/>
      <c r="AW368" s="7" t="s">
        <v>6</v>
      </c>
      <c r="AX368" s="7"/>
      <c r="AY368" s="7"/>
      <c r="AZ368" s="7"/>
      <c r="BA368" s="8" t="s">
        <v>7</v>
      </c>
      <c r="BB368" s="8"/>
      <c r="BC368" s="8"/>
      <c r="BD368" s="9" t="s">
        <v>8</v>
      </c>
      <c r="BE368" s="11" t="s">
        <v>10</v>
      </c>
      <c r="BF368" s="10" t="s">
        <v>9</v>
      </c>
      <c r="BN368" s="4" t="s">
        <v>5</v>
      </c>
      <c r="BO368" s="5"/>
      <c r="BP368" s="5"/>
      <c r="BQ368" s="6"/>
      <c r="BR368" s="7" t="s">
        <v>6</v>
      </c>
      <c r="BS368" s="7"/>
      <c r="BT368" s="7"/>
      <c r="BU368" s="7"/>
      <c r="BV368" s="8" t="s">
        <v>7</v>
      </c>
      <c r="BW368" s="8"/>
      <c r="BX368" s="8"/>
      <c r="BY368" s="9" t="s">
        <v>8</v>
      </c>
      <c r="BZ368" s="11" t="s">
        <v>10</v>
      </c>
      <c r="CA368" s="10" t="s">
        <v>9</v>
      </c>
    </row>
    <row r="369" s="1" customFormat="1" customHeight="1" spans="5:79">
      <c r="E369" s="12">
        <v>2761</v>
      </c>
      <c r="F369" s="12">
        <v>0.65</v>
      </c>
      <c r="G369" s="13">
        <v>1.28</v>
      </c>
      <c r="H369" s="14">
        <f t="shared" si="407"/>
        <v>2297.152</v>
      </c>
      <c r="I369" s="12">
        <v>3.3</v>
      </c>
      <c r="J369" s="12">
        <v>420</v>
      </c>
      <c r="K369" s="12">
        <v>0.83</v>
      </c>
      <c r="L369" s="18">
        <f t="shared" si="408"/>
        <v>2.87132231404959</v>
      </c>
      <c r="M369" s="12">
        <v>0.95</v>
      </c>
      <c r="N369" s="12">
        <v>1.95</v>
      </c>
      <c r="O369" s="8">
        <f t="shared" si="409"/>
        <v>2.8525</v>
      </c>
      <c r="P369" s="9">
        <v>1.075</v>
      </c>
      <c r="Q369" s="19">
        <f t="shared" si="410"/>
        <v>66745.153497204</v>
      </c>
      <c r="Y369" s="12">
        <v>2630</v>
      </c>
      <c r="Z369" s="12">
        <v>0.65</v>
      </c>
      <c r="AA369" s="13">
        <v>1.35</v>
      </c>
      <c r="AB369" s="14">
        <f t="shared" si="411"/>
        <v>2307.825</v>
      </c>
      <c r="AC369" s="12">
        <v>3.3</v>
      </c>
      <c r="AD369" s="12">
        <v>240</v>
      </c>
      <c r="AE369" s="12">
        <v>1.23</v>
      </c>
      <c r="AF369" s="18">
        <f t="shared" si="412"/>
        <v>2.87285714285714</v>
      </c>
      <c r="AG369" s="12">
        <v>0.95</v>
      </c>
      <c r="AH369" s="12">
        <v>1.95</v>
      </c>
      <c r="AI369" s="8">
        <f t="shared" si="413"/>
        <v>2.8525</v>
      </c>
      <c r="AJ369" s="9">
        <v>1.075</v>
      </c>
      <c r="AK369" s="19">
        <f t="shared" si="414"/>
        <v>67091.1075649547</v>
      </c>
      <c r="AS369" s="12" t="s">
        <v>15</v>
      </c>
      <c r="AT369" s="12" t="s">
        <v>16</v>
      </c>
      <c r="AU369" s="13" t="s">
        <v>17</v>
      </c>
      <c r="AV369" s="14" t="s">
        <v>5</v>
      </c>
      <c r="AW369" s="12" t="s">
        <v>18</v>
      </c>
      <c r="AX369" s="12" t="s">
        <v>19</v>
      </c>
      <c r="AY369" s="12" t="s">
        <v>20</v>
      </c>
      <c r="AZ369" s="7" t="s">
        <v>21</v>
      </c>
      <c r="BA369" s="12" t="s">
        <v>22</v>
      </c>
      <c r="BB369" s="12" t="s">
        <v>23</v>
      </c>
      <c r="BC369" s="8" t="s">
        <v>24</v>
      </c>
      <c r="BD369" s="9" t="s">
        <v>25</v>
      </c>
      <c r="BE369" s="16"/>
      <c r="BF369" s="15"/>
      <c r="BN369" s="12" t="s">
        <v>15</v>
      </c>
      <c r="BO369" s="12" t="s">
        <v>16</v>
      </c>
      <c r="BP369" s="13" t="s">
        <v>17</v>
      </c>
      <c r="BQ369" s="14" t="s">
        <v>5</v>
      </c>
      <c r="BR369" s="12" t="s">
        <v>18</v>
      </c>
      <c r="BS369" s="12" t="s">
        <v>19</v>
      </c>
      <c r="BT369" s="12" t="s">
        <v>20</v>
      </c>
      <c r="BU369" s="7" t="s">
        <v>21</v>
      </c>
      <c r="BV369" s="12" t="s">
        <v>22</v>
      </c>
      <c r="BW369" s="12" t="s">
        <v>23</v>
      </c>
      <c r="BX369" s="8" t="s">
        <v>24</v>
      </c>
      <c r="BY369" s="9" t="s">
        <v>25</v>
      </c>
      <c r="BZ369" s="16"/>
      <c r="CA369" s="15"/>
    </row>
    <row r="370" s="1" customFormat="1" customHeight="1" spans="5:79">
      <c r="E370" s="12">
        <v>2761</v>
      </c>
      <c r="F370" s="12">
        <v>0.65</v>
      </c>
      <c r="G370" s="13">
        <v>1.28</v>
      </c>
      <c r="H370" s="14">
        <f t="shared" si="407"/>
        <v>2297.152</v>
      </c>
      <c r="I370" s="12">
        <v>3.3</v>
      </c>
      <c r="J370" s="12">
        <v>420</v>
      </c>
      <c r="K370" s="12">
        <v>0.83</v>
      </c>
      <c r="L370" s="18">
        <f t="shared" si="408"/>
        <v>2.87132231404959</v>
      </c>
      <c r="M370" s="12">
        <v>0.95</v>
      </c>
      <c r="N370" s="12">
        <v>1.95</v>
      </c>
      <c r="O370" s="8">
        <f t="shared" si="409"/>
        <v>2.8525</v>
      </c>
      <c r="P370" s="9">
        <v>1.075</v>
      </c>
      <c r="Q370" s="19">
        <f t="shared" si="410"/>
        <v>66745.153497204</v>
      </c>
      <c r="Y370" s="12">
        <v>2630</v>
      </c>
      <c r="Z370" s="12">
        <v>0.65</v>
      </c>
      <c r="AA370" s="13">
        <v>1.35</v>
      </c>
      <c r="AB370" s="14">
        <f t="shared" si="411"/>
        <v>2307.825</v>
      </c>
      <c r="AC370" s="12">
        <v>3.3</v>
      </c>
      <c r="AD370" s="12">
        <v>240</v>
      </c>
      <c r="AE370" s="12">
        <v>1.23</v>
      </c>
      <c r="AF370" s="18">
        <f t="shared" si="412"/>
        <v>2.87285714285714</v>
      </c>
      <c r="AG370" s="12">
        <v>0.95</v>
      </c>
      <c r="AH370" s="12">
        <v>1.95</v>
      </c>
      <c r="AI370" s="8">
        <f t="shared" si="413"/>
        <v>2.8525</v>
      </c>
      <c r="AJ370" s="9">
        <v>1.075</v>
      </c>
      <c r="AK370" s="19">
        <f t="shared" si="414"/>
        <v>67091.1075649547</v>
      </c>
      <c r="AS370" s="12">
        <v>2630</v>
      </c>
      <c r="AT370" s="12">
        <v>0.65</v>
      </c>
      <c r="AU370" s="13">
        <v>1.35</v>
      </c>
      <c r="AV370" s="14">
        <f t="shared" ref="AV370:AV378" si="415">AS370*AT370*AU370</f>
        <v>2307.825</v>
      </c>
      <c r="AW370" s="12">
        <v>3</v>
      </c>
      <c r="AX370" s="12">
        <v>490</v>
      </c>
      <c r="AY370" s="12">
        <v>1.23</v>
      </c>
      <c r="AZ370" s="18">
        <f t="shared" ref="AZ370:AZ378" si="416">1+6*AX370/(AX370+2000)+AY370</f>
        <v>3.41072289156626</v>
      </c>
      <c r="BA370" s="12">
        <v>0.95</v>
      </c>
      <c r="BB370" s="12">
        <v>1.95</v>
      </c>
      <c r="BC370" s="8">
        <f t="shared" ref="BC370:BC378" si="417">1+BA370*BB370</f>
        <v>2.8525</v>
      </c>
      <c r="BD370" s="9">
        <v>1.275</v>
      </c>
      <c r="BE370" s="20">
        <v>1.185</v>
      </c>
      <c r="BF370" s="19">
        <f t="shared" ref="BF370:BF378" si="418">AV370*AW370*BD370*BC370*AZ370*BE370</f>
        <v>101771.166540572</v>
      </c>
      <c r="BN370" s="12">
        <v>2630</v>
      </c>
      <c r="BO370" s="12">
        <v>0.65</v>
      </c>
      <c r="BP370" s="13">
        <v>1.35</v>
      </c>
      <c r="BQ370" s="14">
        <f t="shared" ref="BQ370:BQ378" si="419">BN370*BO370*BP370</f>
        <v>2307.825</v>
      </c>
      <c r="BR370" s="12">
        <v>3</v>
      </c>
      <c r="BS370" s="12">
        <v>490</v>
      </c>
      <c r="BT370" s="12">
        <v>1.32</v>
      </c>
      <c r="BU370" s="18">
        <f t="shared" ref="BU370:BU378" si="420">1+6*BS370/(BS370+2000)+BT370</f>
        <v>3.50072289156626</v>
      </c>
      <c r="BV370" s="12">
        <v>0.95</v>
      </c>
      <c r="BW370" s="12">
        <v>2.75</v>
      </c>
      <c r="BX370" s="8">
        <f t="shared" ref="BX370:BX378" si="421">1+BV370*BW370</f>
        <v>3.6125</v>
      </c>
      <c r="BY370" s="9">
        <v>1.275</v>
      </c>
      <c r="BZ370" s="21">
        <v>1.3</v>
      </c>
      <c r="CA370" s="19">
        <f t="shared" ref="CA370:CA378" si="422">BQ370*BR370*BY370*BX370*BU370*BZ370</f>
        <v>145125.341817723</v>
      </c>
    </row>
    <row r="371" s="1" customFormat="1" customHeight="1" spans="5:79">
      <c r="E371" s="12">
        <v>2761</v>
      </c>
      <c r="F371" s="12">
        <v>0.65</v>
      </c>
      <c r="G371" s="13">
        <v>1.28</v>
      </c>
      <c r="H371" s="14">
        <f t="shared" si="407"/>
        <v>2297.152</v>
      </c>
      <c r="I371" s="12">
        <v>3.3</v>
      </c>
      <c r="J371" s="12">
        <v>420</v>
      </c>
      <c r="K371" s="12">
        <v>0.83</v>
      </c>
      <c r="L371" s="18">
        <f t="shared" si="408"/>
        <v>2.87132231404959</v>
      </c>
      <c r="M371" s="12">
        <v>0.95</v>
      </c>
      <c r="N371" s="12">
        <v>1.95</v>
      </c>
      <c r="O371" s="8">
        <f t="shared" si="409"/>
        <v>2.8525</v>
      </c>
      <c r="P371" s="9">
        <v>1.075</v>
      </c>
      <c r="Q371" s="19">
        <f t="shared" si="410"/>
        <v>66745.153497204</v>
      </c>
      <c r="Y371" s="12">
        <v>2630</v>
      </c>
      <c r="Z371" s="12">
        <v>0.65</v>
      </c>
      <c r="AA371" s="13">
        <v>1.35</v>
      </c>
      <c r="AB371" s="14">
        <f t="shared" si="411"/>
        <v>2307.825</v>
      </c>
      <c r="AC371" s="12">
        <v>3.3</v>
      </c>
      <c r="AD371" s="12">
        <v>240</v>
      </c>
      <c r="AE371" s="12">
        <v>1.23</v>
      </c>
      <c r="AF371" s="18">
        <f t="shared" si="412"/>
        <v>2.87285714285714</v>
      </c>
      <c r="AG371" s="12">
        <v>0.95</v>
      </c>
      <c r="AH371" s="12">
        <v>1.95</v>
      </c>
      <c r="AI371" s="8">
        <f t="shared" si="413"/>
        <v>2.8525</v>
      </c>
      <c r="AJ371" s="9">
        <v>1.075</v>
      </c>
      <c r="AK371" s="19">
        <f t="shared" si="414"/>
        <v>67091.1075649547</v>
      </c>
      <c r="AS371" s="12">
        <v>2630</v>
      </c>
      <c r="AT371" s="12">
        <v>0.65</v>
      </c>
      <c r="AU371" s="13">
        <v>1.35</v>
      </c>
      <c r="AV371" s="14">
        <f t="shared" si="415"/>
        <v>2307.825</v>
      </c>
      <c r="AW371" s="12">
        <v>3</v>
      </c>
      <c r="AX371" s="12">
        <v>490</v>
      </c>
      <c r="AY371" s="12">
        <v>1.23</v>
      </c>
      <c r="AZ371" s="18">
        <f t="shared" si="416"/>
        <v>3.41072289156626</v>
      </c>
      <c r="BA371" s="12">
        <v>0.95</v>
      </c>
      <c r="BB371" s="12">
        <v>1.95</v>
      </c>
      <c r="BC371" s="8">
        <f t="shared" si="417"/>
        <v>2.8525</v>
      </c>
      <c r="BD371" s="9">
        <v>1.275</v>
      </c>
      <c r="BE371" s="20">
        <v>1.185</v>
      </c>
      <c r="BF371" s="19">
        <f t="shared" si="418"/>
        <v>101771.166540572</v>
      </c>
      <c r="BN371" s="12">
        <v>2630</v>
      </c>
      <c r="BO371" s="12">
        <v>0.65</v>
      </c>
      <c r="BP371" s="13">
        <v>1.35</v>
      </c>
      <c r="BQ371" s="14">
        <f t="shared" si="419"/>
        <v>2307.825</v>
      </c>
      <c r="BR371" s="12">
        <v>3</v>
      </c>
      <c r="BS371" s="12">
        <v>490</v>
      </c>
      <c r="BT371" s="12">
        <v>1.32</v>
      </c>
      <c r="BU371" s="18">
        <f t="shared" si="420"/>
        <v>3.50072289156626</v>
      </c>
      <c r="BV371" s="12">
        <v>0.95</v>
      </c>
      <c r="BW371" s="12">
        <v>2.75</v>
      </c>
      <c r="BX371" s="8">
        <f t="shared" si="421"/>
        <v>3.6125</v>
      </c>
      <c r="BY371" s="9">
        <v>1.275</v>
      </c>
      <c r="BZ371" s="21">
        <v>1.3</v>
      </c>
      <c r="CA371" s="19">
        <f t="shared" si="422"/>
        <v>145125.341817723</v>
      </c>
    </row>
    <row r="372" s="1" customFormat="1" customHeight="1" spans="5:79">
      <c r="E372" s="12">
        <v>2761</v>
      </c>
      <c r="F372" s="12">
        <v>0.65</v>
      </c>
      <c r="G372" s="13">
        <v>1.28</v>
      </c>
      <c r="H372" s="14">
        <f t="shared" si="407"/>
        <v>2297.152</v>
      </c>
      <c r="I372" s="12">
        <v>3.3</v>
      </c>
      <c r="J372" s="12">
        <v>420</v>
      </c>
      <c r="K372" s="12">
        <v>0.83</v>
      </c>
      <c r="L372" s="18">
        <f t="shared" si="408"/>
        <v>2.87132231404959</v>
      </c>
      <c r="M372" s="12">
        <v>0.95</v>
      </c>
      <c r="N372" s="12">
        <v>1.95</v>
      </c>
      <c r="O372" s="8">
        <f t="shared" si="409"/>
        <v>2.8525</v>
      </c>
      <c r="P372" s="9">
        <v>1.075</v>
      </c>
      <c r="Q372" s="19">
        <f t="shared" si="410"/>
        <v>66745.153497204</v>
      </c>
      <c r="Y372" s="12">
        <v>2630</v>
      </c>
      <c r="Z372" s="12">
        <v>0.65</v>
      </c>
      <c r="AA372" s="13">
        <v>1.35</v>
      </c>
      <c r="AB372" s="14">
        <f t="shared" si="411"/>
        <v>2307.825</v>
      </c>
      <c r="AC372" s="12">
        <v>3.3</v>
      </c>
      <c r="AD372" s="12">
        <v>240</v>
      </c>
      <c r="AE372" s="12">
        <v>1.23</v>
      </c>
      <c r="AF372" s="18">
        <f t="shared" si="412"/>
        <v>2.87285714285714</v>
      </c>
      <c r="AG372" s="12">
        <v>0.95</v>
      </c>
      <c r="AH372" s="12">
        <v>1.95</v>
      </c>
      <c r="AI372" s="8">
        <f t="shared" si="413"/>
        <v>2.8525</v>
      </c>
      <c r="AJ372" s="9">
        <v>1.075</v>
      </c>
      <c r="AK372" s="19">
        <f t="shared" si="414"/>
        <v>67091.1075649547</v>
      </c>
      <c r="AS372" s="12">
        <v>2630</v>
      </c>
      <c r="AT372" s="12">
        <v>0.65</v>
      </c>
      <c r="AU372" s="13">
        <v>1.35</v>
      </c>
      <c r="AV372" s="14">
        <f t="shared" si="415"/>
        <v>2307.825</v>
      </c>
      <c r="AW372" s="12">
        <v>3</v>
      </c>
      <c r="AX372" s="12">
        <v>490</v>
      </c>
      <c r="AY372" s="12">
        <v>1.23</v>
      </c>
      <c r="AZ372" s="18">
        <f t="shared" si="416"/>
        <v>3.41072289156626</v>
      </c>
      <c r="BA372" s="12">
        <v>0.95</v>
      </c>
      <c r="BB372" s="12">
        <v>1.95</v>
      </c>
      <c r="BC372" s="8">
        <f t="shared" si="417"/>
        <v>2.8525</v>
      </c>
      <c r="BD372" s="9">
        <v>1.275</v>
      </c>
      <c r="BE372" s="20">
        <v>1.185</v>
      </c>
      <c r="BF372" s="19">
        <f t="shared" si="418"/>
        <v>101771.166540572</v>
      </c>
      <c r="BN372" s="12">
        <v>2630</v>
      </c>
      <c r="BO372" s="12">
        <v>0.65</v>
      </c>
      <c r="BP372" s="13">
        <v>1.35</v>
      </c>
      <c r="BQ372" s="14">
        <f t="shared" si="419"/>
        <v>2307.825</v>
      </c>
      <c r="BR372" s="12">
        <v>3</v>
      </c>
      <c r="BS372" s="12">
        <v>490</v>
      </c>
      <c r="BT372" s="12">
        <v>1.32</v>
      </c>
      <c r="BU372" s="18">
        <f t="shared" si="420"/>
        <v>3.50072289156626</v>
      </c>
      <c r="BV372" s="12">
        <v>0.95</v>
      </c>
      <c r="BW372" s="12">
        <v>2.75</v>
      </c>
      <c r="BX372" s="8">
        <f t="shared" si="421"/>
        <v>3.6125</v>
      </c>
      <c r="BY372" s="9">
        <v>1.275</v>
      </c>
      <c r="BZ372" s="21">
        <v>1.3</v>
      </c>
      <c r="CA372" s="19">
        <f t="shared" si="422"/>
        <v>145125.341817723</v>
      </c>
    </row>
    <row r="373" s="1" customFormat="1" customHeight="1" spans="5:79">
      <c r="E373" s="24" t="s">
        <v>79</v>
      </c>
      <c r="F373" s="25"/>
      <c r="G373" s="25"/>
      <c r="H373" s="25"/>
      <c r="I373" s="25"/>
      <c r="J373" s="25"/>
      <c r="K373" s="25"/>
      <c r="L373" s="26">
        <f>SUM(Q364:Q372)</f>
        <v>713997.74570427</v>
      </c>
      <c r="M373" s="26"/>
      <c r="N373" s="26"/>
      <c r="O373" s="26"/>
      <c r="P373" s="26"/>
      <c r="Q373" s="26"/>
      <c r="Y373" s="24" t="s">
        <v>80</v>
      </c>
      <c r="Z373" s="25"/>
      <c r="AA373" s="25"/>
      <c r="AB373" s="25"/>
      <c r="AC373" s="25"/>
      <c r="AD373" s="25"/>
      <c r="AE373" s="25"/>
      <c r="AF373" s="26">
        <f>SUM(AK364:AK372)</f>
        <v>725822.10458352</v>
      </c>
      <c r="AG373" s="26"/>
      <c r="AH373" s="26"/>
      <c r="AI373" s="26"/>
      <c r="AJ373" s="26"/>
      <c r="AK373" s="26"/>
      <c r="AS373" s="12">
        <v>2630</v>
      </c>
      <c r="AT373" s="12">
        <v>0.65</v>
      </c>
      <c r="AU373" s="13">
        <v>1.35</v>
      </c>
      <c r="AV373" s="14">
        <f t="shared" si="415"/>
        <v>2307.825</v>
      </c>
      <c r="AW373" s="12">
        <v>3</v>
      </c>
      <c r="AX373" s="12">
        <v>490</v>
      </c>
      <c r="AY373" s="12">
        <v>1.23</v>
      </c>
      <c r="AZ373" s="18">
        <f t="shared" si="416"/>
        <v>3.41072289156626</v>
      </c>
      <c r="BA373" s="12">
        <v>0.95</v>
      </c>
      <c r="BB373" s="12">
        <v>1.95</v>
      </c>
      <c r="BC373" s="8">
        <f t="shared" si="417"/>
        <v>2.8525</v>
      </c>
      <c r="BD373" s="9">
        <v>1.275</v>
      </c>
      <c r="BE373" s="20">
        <v>1.185</v>
      </c>
      <c r="BF373" s="19">
        <f t="shared" si="418"/>
        <v>101771.166540572</v>
      </c>
      <c r="BN373" s="12">
        <v>2630</v>
      </c>
      <c r="BO373" s="12">
        <v>0.65</v>
      </c>
      <c r="BP373" s="13">
        <v>1.35</v>
      </c>
      <c r="BQ373" s="14">
        <f t="shared" si="419"/>
        <v>2307.825</v>
      </c>
      <c r="BR373" s="12">
        <v>3</v>
      </c>
      <c r="BS373" s="12">
        <v>490</v>
      </c>
      <c r="BT373" s="12">
        <v>1.32</v>
      </c>
      <c r="BU373" s="18">
        <f t="shared" si="420"/>
        <v>3.50072289156626</v>
      </c>
      <c r="BV373" s="12">
        <v>0.95</v>
      </c>
      <c r="BW373" s="12">
        <v>2.75</v>
      </c>
      <c r="BX373" s="8">
        <f t="shared" si="421"/>
        <v>3.6125</v>
      </c>
      <c r="BY373" s="9">
        <v>1.275</v>
      </c>
      <c r="BZ373" s="21">
        <v>1.3</v>
      </c>
      <c r="CA373" s="19">
        <f t="shared" si="422"/>
        <v>145125.341817723</v>
      </c>
    </row>
    <row r="374" s="1" customFormat="1" customHeight="1" spans="5:79">
      <c r="E374" s="25"/>
      <c r="F374" s="25"/>
      <c r="G374" s="25"/>
      <c r="H374" s="25"/>
      <c r="I374" s="25"/>
      <c r="J374" s="25"/>
      <c r="K374" s="25"/>
      <c r="L374" s="26"/>
      <c r="M374" s="26"/>
      <c r="N374" s="26"/>
      <c r="O374" s="26"/>
      <c r="P374" s="26"/>
      <c r="Q374" s="26"/>
      <c r="Y374" s="25"/>
      <c r="Z374" s="25"/>
      <c r="AA374" s="25"/>
      <c r="AB374" s="25"/>
      <c r="AC374" s="25"/>
      <c r="AD374" s="25"/>
      <c r="AE374" s="25"/>
      <c r="AF374" s="26"/>
      <c r="AG374" s="26"/>
      <c r="AH374" s="26"/>
      <c r="AI374" s="26"/>
      <c r="AJ374" s="26"/>
      <c r="AK374" s="26"/>
      <c r="AS374" s="12">
        <v>2630</v>
      </c>
      <c r="AT374" s="12">
        <v>0.65</v>
      </c>
      <c r="AU374" s="13">
        <v>1.35</v>
      </c>
      <c r="AV374" s="14">
        <f t="shared" si="415"/>
        <v>2307.825</v>
      </c>
      <c r="AW374" s="12">
        <v>3</v>
      </c>
      <c r="AX374" s="12">
        <v>240</v>
      </c>
      <c r="AY374" s="12">
        <v>1.23</v>
      </c>
      <c r="AZ374" s="18">
        <f t="shared" si="416"/>
        <v>2.87285714285714</v>
      </c>
      <c r="BA374" s="12">
        <v>0.95</v>
      </c>
      <c r="BB374" s="12">
        <v>1.95</v>
      </c>
      <c r="BC374" s="8">
        <f t="shared" si="417"/>
        <v>2.8525</v>
      </c>
      <c r="BD374" s="9">
        <v>1.275</v>
      </c>
      <c r="BE374" s="20">
        <v>1.185</v>
      </c>
      <c r="BF374" s="19">
        <f t="shared" si="418"/>
        <v>85722.010268246</v>
      </c>
      <c r="BN374" s="12">
        <v>2630</v>
      </c>
      <c r="BO374" s="12">
        <v>0.65</v>
      </c>
      <c r="BP374" s="13">
        <v>1.35</v>
      </c>
      <c r="BQ374" s="14">
        <f t="shared" si="419"/>
        <v>2307.825</v>
      </c>
      <c r="BR374" s="12">
        <v>3</v>
      </c>
      <c r="BS374" s="12">
        <v>240</v>
      </c>
      <c r="BT374" s="12">
        <v>1.32</v>
      </c>
      <c r="BU374" s="18">
        <f t="shared" si="420"/>
        <v>2.96285714285714</v>
      </c>
      <c r="BV374" s="12">
        <v>0.95</v>
      </c>
      <c r="BW374" s="12">
        <v>2.75</v>
      </c>
      <c r="BX374" s="8">
        <f t="shared" si="421"/>
        <v>3.6125</v>
      </c>
      <c r="BY374" s="9">
        <v>1.275</v>
      </c>
      <c r="BZ374" s="21">
        <v>1.3</v>
      </c>
      <c r="CA374" s="19">
        <f t="shared" si="422"/>
        <v>122827.675578127</v>
      </c>
    </row>
    <row r="375" s="1" customFormat="1" customHeight="1" spans="5:79">
      <c r="E375" s="38" t="s">
        <v>27</v>
      </c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Y375" s="3" t="s">
        <v>52</v>
      </c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S375" s="12">
        <v>2630</v>
      </c>
      <c r="AT375" s="12">
        <v>0.65</v>
      </c>
      <c r="AU375" s="13">
        <v>1.35</v>
      </c>
      <c r="AV375" s="14">
        <f t="shared" si="415"/>
        <v>2307.825</v>
      </c>
      <c r="AW375" s="12">
        <v>3</v>
      </c>
      <c r="AX375" s="12">
        <v>240</v>
      </c>
      <c r="AY375" s="12">
        <v>1.23</v>
      </c>
      <c r="AZ375" s="18">
        <f t="shared" si="416"/>
        <v>2.87285714285714</v>
      </c>
      <c r="BA375" s="12">
        <v>0.95</v>
      </c>
      <c r="BB375" s="12">
        <v>1.95</v>
      </c>
      <c r="BC375" s="8">
        <f t="shared" si="417"/>
        <v>2.8525</v>
      </c>
      <c r="BD375" s="9">
        <v>1.075</v>
      </c>
      <c r="BE375" s="20">
        <v>1.185</v>
      </c>
      <c r="BF375" s="19">
        <f t="shared" si="418"/>
        <v>72275.4204222467</v>
      </c>
      <c r="BN375" s="12">
        <v>2630</v>
      </c>
      <c r="BO375" s="12">
        <v>0.65</v>
      </c>
      <c r="BP375" s="13">
        <v>1.35</v>
      </c>
      <c r="BQ375" s="14">
        <f t="shared" si="419"/>
        <v>2307.825</v>
      </c>
      <c r="BR375" s="12">
        <v>3</v>
      </c>
      <c r="BS375" s="12">
        <v>240</v>
      </c>
      <c r="BT375" s="12">
        <v>1.32</v>
      </c>
      <c r="BU375" s="18">
        <f t="shared" si="420"/>
        <v>2.96285714285714</v>
      </c>
      <c r="BV375" s="12">
        <v>0.95</v>
      </c>
      <c r="BW375" s="12">
        <v>2.75</v>
      </c>
      <c r="BX375" s="8">
        <f t="shared" si="421"/>
        <v>3.6125</v>
      </c>
      <c r="BY375" s="9">
        <v>1.075</v>
      </c>
      <c r="BZ375" s="21">
        <v>1.3</v>
      </c>
      <c r="CA375" s="19">
        <f t="shared" si="422"/>
        <v>103560.589212931</v>
      </c>
    </row>
    <row r="376" s="1" customFormat="1" customHeight="1" spans="5:79">
      <c r="E376" s="14" t="s">
        <v>5</v>
      </c>
      <c r="F376" s="14"/>
      <c r="G376" s="14"/>
      <c r="H376" s="14"/>
      <c r="I376" s="14"/>
      <c r="J376" s="8" t="s">
        <v>53</v>
      </c>
      <c r="K376" s="8"/>
      <c r="L376" s="8"/>
      <c r="M376" s="8"/>
      <c r="N376" s="9" t="s">
        <v>37</v>
      </c>
      <c r="O376" s="9"/>
      <c r="P376" s="42" t="s">
        <v>9</v>
      </c>
      <c r="Y376" s="4" t="s">
        <v>5</v>
      </c>
      <c r="Z376" s="5"/>
      <c r="AA376" s="5"/>
      <c r="AB376" s="6"/>
      <c r="AC376" s="7" t="s">
        <v>6</v>
      </c>
      <c r="AD376" s="7"/>
      <c r="AE376" s="7"/>
      <c r="AF376" s="7"/>
      <c r="AG376" s="8" t="s">
        <v>7</v>
      </c>
      <c r="AH376" s="8"/>
      <c r="AI376" s="8"/>
      <c r="AJ376" s="9" t="s">
        <v>8</v>
      </c>
      <c r="AK376" s="10" t="s">
        <v>9</v>
      </c>
      <c r="AS376" s="12">
        <v>2630</v>
      </c>
      <c r="AT376" s="12">
        <v>0.65</v>
      </c>
      <c r="AU376" s="13">
        <v>1.35</v>
      </c>
      <c r="AV376" s="14">
        <f t="shared" si="415"/>
        <v>2307.825</v>
      </c>
      <c r="AW376" s="12">
        <v>3</v>
      </c>
      <c r="AX376" s="12">
        <v>240</v>
      </c>
      <c r="AY376" s="12">
        <v>1.23</v>
      </c>
      <c r="AZ376" s="18">
        <f t="shared" si="416"/>
        <v>2.87285714285714</v>
      </c>
      <c r="BA376" s="12">
        <v>0.95</v>
      </c>
      <c r="BB376" s="12">
        <v>1.95</v>
      </c>
      <c r="BC376" s="8">
        <f t="shared" si="417"/>
        <v>2.8525</v>
      </c>
      <c r="BD376" s="9">
        <v>1.075</v>
      </c>
      <c r="BE376" s="20">
        <v>1.185</v>
      </c>
      <c r="BF376" s="19">
        <f t="shared" si="418"/>
        <v>72275.4204222467</v>
      </c>
      <c r="BN376" s="12">
        <v>2630</v>
      </c>
      <c r="BO376" s="12">
        <v>0.65</v>
      </c>
      <c r="BP376" s="13">
        <v>1.35</v>
      </c>
      <c r="BQ376" s="14">
        <f t="shared" si="419"/>
        <v>2307.825</v>
      </c>
      <c r="BR376" s="12">
        <v>3</v>
      </c>
      <c r="BS376" s="12">
        <v>240</v>
      </c>
      <c r="BT376" s="12">
        <v>1.32</v>
      </c>
      <c r="BU376" s="18">
        <f t="shared" si="420"/>
        <v>2.96285714285714</v>
      </c>
      <c r="BV376" s="12">
        <v>0.95</v>
      </c>
      <c r="BW376" s="12">
        <v>2.75</v>
      </c>
      <c r="BX376" s="8">
        <f t="shared" si="421"/>
        <v>3.6125</v>
      </c>
      <c r="BY376" s="9">
        <v>1.075</v>
      </c>
      <c r="BZ376" s="21">
        <v>1.3</v>
      </c>
      <c r="CA376" s="19">
        <f t="shared" si="422"/>
        <v>103560.589212931</v>
      </c>
    </row>
    <row r="377" s="1" customFormat="1" customHeight="1" spans="5:79">
      <c r="E377" s="14" t="s">
        <v>54</v>
      </c>
      <c r="F377" s="14" t="s">
        <v>55</v>
      </c>
      <c r="G377" s="14" t="s">
        <v>56</v>
      </c>
      <c r="H377" s="14" t="s">
        <v>57</v>
      </c>
      <c r="I377" s="14" t="s">
        <v>5</v>
      </c>
      <c r="J377" s="8" t="s">
        <v>58</v>
      </c>
      <c r="K377" s="8" t="s">
        <v>23</v>
      </c>
      <c r="L377" s="8" t="s">
        <v>22</v>
      </c>
      <c r="M377" s="43" t="s">
        <v>24</v>
      </c>
      <c r="N377" s="9" t="s">
        <v>59</v>
      </c>
      <c r="O377" s="9" t="s">
        <v>60</v>
      </c>
      <c r="P377" s="42"/>
      <c r="Y377" s="12" t="s">
        <v>61</v>
      </c>
      <c r="Z377" s="12" t="s">
        <v>16</v>
      </c>
      <c r="AA377" s="13" t="s">
        <v>17</v>
      </c>
      <c r="AB377" s="14" t="s">
        <v>5</v>
      </c>
      <c r="AC377" s="12" t="s">
        <v>76</v>
      </c>
      <c r="AD377" s="12" t="s">
        <v>19</v>
      </c>
      <c r="AE377" s="12" t="s">
        <v>20</v>
      </c>
      <c r="AF377" s="7" t="s">
        <v>21</v>
      </c>
      <c r="AG377" s="12" t="s">
        <v>22</v>
      </c>
      <c r="AH377" s="12" t="s">
        <v>23</v>
      </c>
      <c r="AI377" s="8" t="s">
        <v>24</v>
      </c>
      <c r="AJ377" s="9" t="s">
        <v>25</v>
      </c>
      <c r="AK377" s="15"/>
      <c r="AS377" s="12">
        <v>2630</v>
      </c>
      <c r="AT377" s="12">
        <v>0.65</v>
      </c>
      <c r="AU377" s="13">
        <v>1.35</v>
      </c>
      <c r="AV377" s="14">
        <f t="shared" si="415"/>
        <v>2307.825</v>
      </c>
      <c r="AW377" s="12">
        <v>3</v>
      </c>
      <c r="AX377" s="12">
        <v>240</v>
      </c>
      <c r="AY377" s="12">
        <v>1.23</v>
      </c>
      <c r="AZ377" s="18">
        <f t="shared" si="416"/>
        <v>2.87285714285714</v>
      </c>
      <c r="BA377" s="12">
        <v>0.95</v>
      </c>
      <c r="BB377" s="12">
        <v>1.95</v>
      </c>
      <c r="BC377" s="8">
        <f t="shared" si="417"/>
        <v>2.8525</v>
      </c>
      <c r="BD377" s="9">
        <v>1.075</v>
      </c>
      <c r="BE377" s="20">
        <v>1.185</v>
      </c>
      <c r="BF377" s="19">
        <f t="shared" si="418"/>
        <v>72275.4204222467</v>
      </c>
      <c r="BN377" s="12">
        <v>2630</v>
      </c>
      <c r="BO377" s="12">
        <v>0.65</v>
      </c>
      <c r="BP377" s="13">
        <v>1.35</v>
      </c>
      <c r="BQ377" s="14">
        <f t="shared" si="419"/>
        <v>2307.825</v>
      </c>
      <c r="BR377" s="12">
        <v>3</v>
      </c>
      <c r="BS377" s="12">
        <v>240</v>
      </c>
      <c r="BT377" s="12">
        <v>1.32</v>
      </c>
      <c r="BU377" s="18">
        <f t="shared" si="420"/>
        <v>2.96285714285714</v>
      </c>
      <c r="BV377" s="12">
        <v>0.95</v>
      </c>
      <c r="BW377" s="12">
        <v>2.75</v>
      </c>
      <c r="BX377" s="8">
        <f t="shared" si="421"/>
        <v>3.6125</v>
      </c>
      <c r="BY377" s="9">
        <v>1.075</v>
      </c>
      <c r="BZ377" s="21">
        <v>1.3</v>
      </c>
      <c r="CA377" s="19">
        <f t="shared" si="422"/>
        <v>103560.589212931</v>
      </c>
    </row>
    <row r="378" s="1" customFormat="1" customHeight="1" spans="5:79">
      <c r="E378" s="12">
        <v>2704</v>
      </c>
      <c r="F378" s="13">
        <v>1.23</v>
      </c>
      <c r="G378" s="12">
        <v>1</v>
      </c>
      <c r="H378" s="12">
        <v>0</v>
      </c>
      <c r="I378" s="14">
        <f t="shared" ref="I378:I392" si="423">E378*F378*G378+H378</f>
        <v>3325.92</v>
      </c>
      <c r="J378" s="12">
        <v>1</v>
      </c>
      <c r="K378" s="12">
        <v>2.38</v>
      </c>
      <c r="L378" s="12">
        <v>1</v>
      </c>
      <c r="M378" s="43">
        <f t="shared" ref="M378:M392" si="424">K378*L378+1</f>
        <v>3.38</v>
      </c>
      <c r="N378" s="12">
        <v>1.275</v>
      </c>
      <c r="O378" s="9">
        <v>0.5</v>
      </c>
      <c r="P378" s="44">
        <f t="shared" ref="P378:P392" si="425">I378*J378*M378*N378*O378</f>
        <v>7166.52612</v>
      </c>
      <c r="Y378" s="12">
        <v>34993</v>
      </c>
      <c r="Z378" s="12">
        <v>0.0847</v>
      </c>
      <c r="AA378" s="13">
        <v>1.35</v>
      </c>
      <c r="AB378" s="14">
        <f t="shared" ref="AB378:AB380" si="426">Y378*Z378*AA378</f>
        <v>4001.274585</v>
      </c>
      <c r="AC378" s="12">
        <v>3.3</v>
      </c>
      <c r="AD378" s="12">
        <v>450</v>
      </c>
      <c r="AE378" s="12">
        <v>1.83</v>
      </c>
      <c r="AF378" s="18">
        <f t="shared" ref="AF378:AF380" si="427">1+6*AD378/(AD378+2000)+AE378</f>
        <v>3.93204081632653</v>
      </c>
      <c r="AG378" s="12">
        <v>0.98</v>
      </c>
      <c r="AH378" s="12">
        <v>2.58</v>
      </c>
      <c r="AI378" s="8">
        <f t="shared" ref="AI378:AI380" si="428">1+AG378*AH378</f>
        <v>3.5284</v>
      </c>
      <c r="AJ378" s="9">
        <v>1.275</v>
      </c>
      <c r="AK378" s="19">
        <f t="shared" ref="AK378:AK380" si="429">AB378*AC378*AJ378*AI378*AF378</f>
        <v>233570.672409504</v>
      </c>
      <c r="AS378" s="12">
        <v>2630</v>
      </c>
      <c r="AT378" s="12">
        <v>0.65</v>
      </c>
      <c r="AU378" s="13">
        <v>1.35</v>
      </c>
      <c r="AV378" s="14">
        <f t="shared" si="415"/>
        <v>2307.825</v>
      </c>
      <c r="AW378" s="12">
        <v>3</v>
      </c>
      <c r="AX378" s="12">
        <v>240</v>
      </c>
      <c r="AY378" s="12">
        <v>1.23</v>
      </c>
      <c r="AZ378" s="18">
        <f t="shared" si="416"/>
        <v>2.87285714285714</v>
      </c>
      <c r="BA378" s="12">
        <v>0.95</v>
      </c>
      <c r="BB378" s="12">
        <v>1.95</v>
      </c>
      <c r="BC378" s="8">
        <f t="shared" si="417"/>
        <v>2.8525</v>
      </c>
      <c r="BD378" s="9">
        <v>1.075</v>
      </c>
      <c r="BE378" s="20">
        <v>1.185</v>
      </c>
      <c r="BF378" s="19">
        <f t="shared" si="418"/>
        <v>72275.4204222467</v>
      </c>
      <c r="BN378" s="12">
        <v>2630</v>
      </c>
      <c r="BO378" s="12">
        <v>0.65</v>
      </c>
      <c r="BP378" s="13">
        <v>1.35</v>
      </c>
      <c r="BQ378" s="14">
        <f t="shared" si="419"/>
        <v>2307.825</v>
      </c>
      <c r="BR378" s="12">
        <v>3</v>
      </c>
      <c r="BS378" s="12">
        <v>240</v>
      </c>
      <c r="BT378" s="12">
        <v>1.32</v>
      </c>
      <c r="BU378" s="18">
        <f t="shared" si="420"/>
        <v>2.96285714285714</v>
      </c>
      <c r="BV378" s="12">
        <v>0.95</v>
      </c>
      <c r="BW378" s="12">
        <v>2.75</v>
      </c>
      <c r="BX378" s="8">
        <f t="shared" si="421"/>
        <v>3.6125</v>
      </c>
      <c r="BY378" s="9">
        <v>1.075</v>
      </c>
      <c r="BZ378" s="21">
        <v>1.3</v>
      </c>
      <c r="CA378" s="19">
        <f t="shared" si="422"/>
        <v>103560.589212931</v>
      </c>
    </row>
    <row r="379" s="1" customFormat="1" customHeight="1" spans="5:79">
      <c r="E379" s="12">
        <v>2704</v>
      </c>
      <c r="F379" s="13">
        <v>1.25</v>
      </c>
      <c r="G379" s="12">
        <v>1</v>
      </c>
      <c r="H379" s="12">
        <v>0</v>
      </c>
      <c r="I379" s="14">
        <f t="shared" si="423"/>
        <v>3380</v>
      </c>
      <c r="J379" s="12">
        <v>1</v>
      </c>
      <c r="K379" s="12">
        <v>2.38</v>
      </c>
      <c r="L379" s="12">
        <v>1</v>
      </c>
      <c r="M379" s="43">
        <f t="shared" si="424"/>
        <v>3.38</v>
      </c>
      <c r="N379" s="12">
        <v>1.275</v>
      </c>
      <c r="O379" s="9">
        <v>0.5</v>
      </c>
      <c r="P379" s="44">
        <f t="shared" si="425"/>
        <v>7283.055</v>
      </c>
      <c r="Y379" s="12">
        <v>34993</v>
      </c>
      <c r="Z379" s="12">
        <v>0.0847</v>
      </c>
      <c r="AA379" s="13">
        <v>1.35</v>
      </c>
      <c r="AB379" s="14">
        <f t="shared" si="426"/>
        <v>4001.274585</v>
      </c>
      <c r="AC379" s="12">
        <v>3.3</v>
      </c>
      <c r="AD379" s="12">
        <v>450</v>
      </c>
      <c r="AE379" s="12">
        <v>1.83</v>
      </c>
      <c r="AF379" s="18">
        <f t="shared" si="427"/>
        <v>3.93204081632653</v>
      </c>
      <c r="AG379" s="12">
        <v>0.98</v>
      </c>
      <c r="AH379" s="12">
        <v>2.58</v>
      </c>
      <c r="AI379" s="8">
        <f t="shared" si="428"/>
        <v>3.5284</v>
      </c>
      <c r="AJ379" s="9">
        <v>1.275</v>
      </c>
      <c r="AK379" s="19">
        <f t="shared" si="429"/>
        <v>233570.672409504</v>
      </c>
      <c r="AS379" s="24"/>
      <c r="AT379" s="25"/>
      <c r="AU379" s="25"/>
      <c r="AV379" s="25"/>
      <c r="AW379" s="25"/>
      <c r="AX379" s="25"/>
      <c r="AY379" s="25"/>
      <c r="AZ379" s="26">
        <f>SUM(BF370:BF378)</f>
        <v>781908.358119519</v>
      </c>
      <c r="BA379" s="26"/>
      <c r="BB379" s="26"/>
      <c r="BC379" s="26"/>
      <c r="BD379" s="26"/>
      <c r="BE379" s="26"/>
      <c r="BF379" s="26"/>
      <c r="BN379" s="24"/>
      <c r="BO379" s="25"/>
      <c r="BP379" s="25"/>
      <c r="BQ379" s="25"/>
      <c r="BR379" s="25"/>
      <c r="BS379" s="25"/>
      <c r="BT379" s="25"/>
      <c r="BU379" s="26">
        <f>SUM(CA370:CA378)</f>
        <v>1117571.39970074</v>
      </c>
      <c r="BV379" s="26"/>
      <c r="BW379" s="26"/>
      <c r="BX379" s="26"/>
      <c r="BY379" s="26"/>
      <c r="BZ379" s="26"/>
      <c r="CA379" s="26"/>
    </row>
    <row r="380" s="1" customFormat="1" customHeight="1" spans="5:79">
      <c r="E380" s="12">
        <v>2704</v>
      </c>
      <c r="F380" s="13">
        <v>1.55</v>
      </c>
      <c r="G380" s="12">
        <v>1</v>
      </c>
      <c r="H380" s="12">
        <v>0</v>
      </c>
      <c r="I380" s="14">
        <f t="shared" si="423"/>
        <v>4191.2</v>
      </c>
      <c r="J380" s="12">
        <v>1</v>
      </c>
      <c r="K380" s="12">
        <v>2.38</v>
      </c>
      <c r="L380" s="12">
        <v>1</v>
      </c>
      <c r="M380" s="43">
        <f t="shared" si="424"/>
        <v>3.38</v>
      </c>
      <c r="N380" s="12">
        <v>1.275</v>
      </c>
      <c r="O380" s="9">
        <v>0.5</v>
      </c>
      <c r="P380" s="44">
        <f t="shared" si="425"/>
        <v>9030.9882</v>
      </c>
      <c r="Y380" s="12">
        <v>34993</v>
      </c>
      <c r="Z380" s="12">
        <v>0.0847</v>
      </c>
      <c r="AA380" s="13">
        <v>1.35</v>
      </c>
      <c r="AB380" s="14">
        <f t="shared" si="426"/>
        <v>4001.274585</v>
      </c>
      <c r="AC380" s="12">
        <v>3.3</v>
      </c>
      <c r="AD380" s="12">
        <v>200</v>
      </c>
      <c r="AE380" s="12">
        <v>1.83</v>
      </c>
      <c r="AF380" s="18">
        <f t="shared" si="427"/>
        <v>3.37545454545455</v>
      </c>
      <c r="AG380" s="12">
        <v>0.98</v>
      </c>
      <c r="AH380" s="12">
        <v>2.58</v>
      </c>
      <c r="AI380" s="8">
        <f t="shared" si="428"/>
        <v>3.5284</v>
      </c>
      <c r="AJ380" s="9">
        <v>1.075</v>
      </c>
      <c r="AK380" s="19">
        <f t="shared" si="429"/>
        <v>169056.096611509</v>
      </c>
      <c r="AS380" s="25"/>
      <c r="AT380" s="25"/>
      <c r="AU380" s="25"/>
      <c r="AV380" s="25"/>
      <c r="AW380" s="25"/>
      <c r="AX380" s="25"/>
      <c r="AY380" s="25"/>
      <c r="AZ380" s="26"/>
      <c r="BA380" s="26"/>
      <c r="BB380" s="26"/>
      <c r="BC380" s="26"/>
      <c r="BD380" s="26"/>
      <c r="BE380" s="26"/>
      <c r="BF380" s="26"/>
      <c r="BN380" s="25"/>
      <c r="BO380" s="25"/>
      <c r="BP380" s="25"/>
      <c r="BQ380" s="25"/>
      <c r="BR380" s="25"/>
      <c r="BS380" s="25"/>
      <c r="BT380" s="25"/>
      <c r="BU380" s="26"/>
      <c r="BV380" s="26"/>
      <c r="BW380" s="26"/>
      <c r="BX380" s="26"/>
      <c r="BY380" s="26"/>
      <c r="BZ380" s="26"/>
      <c r="CA380" s="26"/>
    </row>
    <row r="381" s="1" customFormat="1" customHeight="1" spans="5:79">
      <c r="E381" s="12">
        <v>2704</v>
      </c>
      <c r="F381" s="13">
        <v>0.88</v>
      </c>
      <c r="G381" s="12">
        <v>1</v>
      </c>
      <c r="H381" s="12">
        <v>0</v>
      </c>
      <c r="I381" s="14">
        <f t="shared" si="423"/>
        <v>2379.52</v>
      </c>
      <c r="J381" s="12">
        <v>1</v>
      </c>
      <c r="K381" s="12">
        <v>2.38</v>
      </c>
      <c r="L381" s="12">
        <v>1</v>
      </c>
      <c r="M381" s="43">
        <f t="shared" si="424"/>
        <v>3.38</v>
      </c>
      <c r="N381" s="12">
        <v>1.275</v>
      </c>
      <c r="O381" s="9">
        <v>0.5</v>
      </c>
      <c r="P381" s="44">
        <f t="shared" si="425"/>
        <v>5127.27072</v>
      </c>
      <c r="Y381" s="24" t="s">
        <v>80</v>
      </c>
      <c r="Z381" s="25"/>
      <c r="AA381" s="25"/>
      <c r="AB381" s="25"/>
      <c r="AC381" s="25"/>
      <c r="AD381" s="25"/>
      <c r="AE381" s="25"/>
      <c r="AF381" s="26">
        <f>SUM(AK378:AK380)</f>
        <v>636197.441430517</v>
      </c>
      <c r="AG381" s="26"/>
      <c r="AH381" s="26"/>
      <c r="AI381" s="26"/>
      <c r="AJ381" s="26"/>
      <c r="AK381" s="26"/>
      <c r="AS381" s="3" t="s">
        <v>52</v>
      </c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N381" s="3" t="s">
        <v>52</v>
      </c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</row>
    <row r="382" s="1" customFormat="1" customHeight="1" spans="5:79">
      <c r="E382" s="12">
        <v>2704</v>
      </c>
      <c r="F382" s="13">
        <v>0.88</v>
      </c>
      <c r="G382" s="12">
        <v>1</v>
      </c>
      <c r="H382" s="12">
        <v>0</v>
      </c>
      <c r="I382" s="14">
        <f t="shared" si="423"/>
        <v>2379.52</v>
      </c>
      <c r="J382" s="12">
        <v>1</v>
      </c>
      <c r="K382" s="12">
        <v>2.38</v>
      </c>
      <c r="L382" s="12">
        <v>1</v>
      </c>
      <c r="M382" s="43">
        <f t="shared" si="424"/>
        <v>3.38</v>
      </c>
      <c r="N382" s="12">
        <v>1.275</v>
      </c>
      <c r="O382" s="9">
        <v>0.5</v>
      </c>
      <c r="P382" s="44">
        <f t="shared" si="425"/>
        <v>5127.27072</v>
      </c>
      <c r="Y382" s="25"/>
      <c r="Z382" s="25"/>
      <c r="AA382" s="25"/>
      <c r="AB382" s="25"/>
      <c r="AC382" s="25"/>
      <c r="AD382" s="25"/>
      <c r="AE382" s="25"/>
      <c r="AF382" s="26"/>
      <c r="AG382" s="26"/>
      <c r="AH382" s="26"/>
      <c r="AI382" s="26"/>
      <c r="AJ382" s="26"/>
      <c r="AK382" s="26"/>
      <c r="AS382" s="4" t="s">
        <v>5</v>
      </c>
      <c r="AT382" s="5"/>
      <c r="AU382" s="5"/>
      <c r="AV382" s="6"/>
      <c r="AW382" s="7" t="s">
        <v>6</v>
      </c>
      <c r="AX382" s="7"/>
      <c r="AY382" s="7"/>
      <c r="AZ382" s="7"/>
      <c r="BA382" s="8" t="s">
        <v>7</v>
      </c>
      <c r="BB382" s="8"/>
      <c r="BC382" s="8"/>
      <c r="BD382" s="9" t="s">
        <v>8</v>
      </c>
      <c r="BE382" s="11" t="s">
        <v>10</v>
      </c>
      <c r="BF382" s="10" t="s">
        <v>9</v>
      </c>
      <c r="BN382" s="4" t="s">
        <v>5</v>
      </c>
      <c r="BO382" s="5"/>
      <c r="BP382" s="5"/>
      <c r="BQ382" s="6"/>
      <c r="BR382" s="7" t="s">
        <v>6</v>
      </c>
      <c r="BS382" s="7"/>
      <c r="BT382" s="7"/>
      <c r="BU382" s="7"/>
      <c r="BV382" s="8" t="s">
        <v>7</v>
      </c>
      <c r="BW382" s="8"/>
      <c r="BX382" s="8"/>
      <c r="BY382" s="9" t="s">
        <v>8</v>
      </c>
      <c r="BZ382" s="11" t="s">
        <v>10</v>
      </c>
      <c r="CA382" s="10" t="s">
        <v>9</v>
      </c>
    </row>
    <row r="383" s="1" customFormat="1" customHeight="1" spans="5:79">
      <c r="E383" s="12">
        <v>2704</v>
      </c>
      <c r="F383" s="13">
        <v>2.13</v>
      </c>
      <c r="G383" s="12">
        <v>1</v>
      </c>
      <c r="H383" s="12">
        <v>0</v>
      </c>
      <c r="I383" s="14">
        <f t="shared" si="423"/>
        <v>5759.52</v>
      </c>
      <c r="J383" s="12">
        <v>1</v>
      </c>
      <c r="K383" s="12">
        <v>2.38</v>
      </c>
      <c r="L383" s="12">
        <v>1</v>
      </c>
      <c r="M383" s="43">
        <f t="shared" si="424"/>
        <v>3.38</v>
      </c>
      <c r="N383" s="12">
        <v>1.275</v>
      </c>
      <c r="O383" s="9">
        <v>0.5</v>
      </c>
      <c r="P383" s="44">
        <f t="shared" si="425"/>
        <v>12410.32572</v>
      </c>
      <c r="Y383" s="38" t="s">
        <v>27</v>
      </c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S383" s="12" t="s">
        <v>61</v>
      </c>
      <c r="AT383" s="12" t="s">
        <v>16</v>
      </c>
      <c r="AU383" s="13" t="s">
        <v>17</v>
      </c>
      <c r="AV383" s="14" t="s">
        <v>5</v>
      </c>
      <c r="AW383" s="12" t="s">
        <v>18</v>
      </c>
      <c r="AX383" s="12" t="s">
        <v>19</v>
      </c>
      <c r="AY383" s="12" t="s">
        <v>20</v>
      </c>
      <c r="AZ383" s="7" t="s">
        <v>21</v>
      </c>
      <c r="BA383" s="12" t="s">
        <v>22</v>
      </c>
      <c r="BB383" s="12" t="s">
        <v>23</v>
      </c>
      <c r="BC383" s="8" t="s">
        <v>24</v>
      </c>
      <c r="BD383" s="9" t="s">
        <v>25</v>
      </c>
      <c r="BE383" s="16"/>
      <c r="BF383" s="15"/>
      <c r="BN383" s="12" t="s">
        <v>61</v>
      </c>
      <c r="BO383" s="12" t="s">
        <v>16</v>
      </c>
      <c r="BP383" s="13" t="s">
        <v>17</v>
      </c>
      <c r="BQ383" s="14" t="s">
        <v>5</v>
      </c>
      <c r="BR383" s="12" t="s">
        <v>18</v>
      </c>
      <c r="BS383" s="12" t="s">
        <v>19</v>
      </c>
      <c r="BT383" s="12" t="s">
        <v>20</v>
      </c>
      <c r="BU383" s="7" t="s">
        <v>21</v>
      </c>
      <c r="BV383" s="12" t="s">
        <v>22</v>
      </c>
      <c r="BW383" s="12" t="s">
        <v>23</v>
      </c>
      <c r="BX383" s="8" t="s">
        <v>24</v>
      </c>
      <c r="BY383" s="9" t="s">
        <v>25</v>
      </c>
      <c r="BZ383" s="16"/>
      <c r="CA383" s="15"/>
    </row>
    <row r="384" s="1" customFormat="1" customHeight="1" spans="5:79">
      <c r="E384" s="12">
        <v>2704</v>
      </c>
      <c r="F384" s="13">
        <v>1.23</v>
      </c>
      <c r="G384" s="12">
        <v>1</v>
      </c>
      <c r="H384" s="12">
        <v>0</v>
      </c>
      <c r="I384" s="14">
        <f t="shared" si="423"/>
        <v>3325.92</v>
      </c>
      <c r="J384" s="12">
        <v>1</v>
      </c>
      <c r="K384" s="12">
        <v>2.38</v>
      </c>
      <c r="L384" s="12">
        <v>1</v>
      </c>
      <c r="M384" s="43">
        <f t="shared" si="424"/>
        <v>3.38</v>
      </c>
      <c r="N384" s="12">
        <v>1.275</v>
      </c>
      <c r="O384" s="9">
        <v>0.5</v>
      </c>
      <c r="P384" s="44">
        <f t="shared" si="425"/>
        <v>7166.52612</v>
      </c>
      <c r="Y384" s="14" t="s">
        <v>5</v>
      </c>
      <c r="Z384" s="14"/>
      <c r="AA384" s="14"/>
      <c r="AB384" s="14"/>
      <c r="AC384" s="14"/>
      <c r="AD384" s="8" t="s">
        <v>53</v>
      </c>
      <c r="AE384" s="8"/>
      <c r="AF384" s="8"/>
      <c r="AG384" s="8"/>
      <c r="AH384" s="9" t="s">
        <v>37</v>
      </c>
      <c r="AI384" s="9"/>
      <c r="AJ384" s="42" t="s">
        <v>9</v>
      </c>
      <c r="AS384" s="12">
        <v>40871</v>
      </c>
      <c r="AT384" s="12">
        <v>0.0847</v>
      </c>
      <c r="AU384" s="13">
        <v>1.35</v>
      </c>
      <c r="AV384" s="14">
        <f t="shared" ref="AV384:AV388" si="430">AS384*AT384*AU384</f>
        <v>4673.394495</v>
      </c>
      <c r="AW384" s="12">
        <v>3</v>
      </c>
      <c r="AX384" s="12">
        <v>450</v>
      </c>
      <c r="AY384" s="12">
        <v>1.83</v>
      </c>
      <c r="AZ384" s="18">
        <f t="shared" ref="AZ384:AZ388" si="431">1+6*AX384/(AX384+2000)+AY384</f>
        <v>3.93204081632653</v>
      </c>
      <c r="BA384" s="12">
        <v>0.98</v>
      </c>
      <c r="BB384" s="12">
        <v>2.58</v>
      </c>
      <c r="BC384" s="8">
        <f t="shared" ref="BC384:BC388" si="432">1+BA384*BB384</f>
        <v>3.5284</v>
      </c>
      <c r="BD384" s="9">
        <v>1.275</v>
      </c>
      <c r="BE384" s="20">
        <v>1.185</v>
      </c>
      <c r="BF384" s="19">
        <f t="shared" ref="BF384:BF388" si="433">AV384*AW384*BD384*BC384*AZ384*BE384</f>
        <v>293885.435221534</v>
      </c>
      <c r="BN384" s="12">
        <v>40871</v>
      </c>
      <c r="BO384" s="12">
        <v>0.225</v>
      </c>
      <c r="BP384" s="13">
        <v>1.35</v>
      </c>
      <c r="BQ384" s="14">
        <f t="shared" ref="BQ384:BQ388" si="434">BN384*BO384*BP384</f>
        <v>12414.56625</v>
      </c>
      <c r="BR384" s="12">
        <v>3</v>
      </c>
      <c r="BS384" s="12">
        <v>450</v>
      </c>
      <c r="BT384" s="12">
        <v>1.92</v>
      </c>
      <c r="BU384" s="18">
        <f t="shared" ref="BU384:BU388" si="435">1+6*BS384/(BS384+2000)+BT384</f>
        <v>4.02204081632653</v>
      </c>
      <c r="BV384" s="12">
        <v>0.98</v>
      </c>
      <c r="BW384" s="12">
        <v>3.38</v>
      </c>
      <c r="BX384" s="8">
        <f t="shared" ref="BX384:BX388" si="436">1+BV384*BW384</f>
        <v>4.3124</v>
      </c>
      <c r="BY384" s="9">
        <v>1.275</v>
      </c>
      <c r="BZ384" s="21">
        <v>1.3</v>
      </c>
      <c r="CA384" s="19">
        <f t="shared" ref="CA384:CA388" si="437">BQ384*BR384*BY384*BX384*BU384*BZ384</f>
        <v>1070709.98604148</v>
      </c>
    </row>
    <row r="385" s="1" customFormat="1" customHeight="1" spans="5:79">
      <c r="E385" s="12">
        <v>2704</v>
      </c>
      <c r="F385" s="13">
        <v>1.25</v>
      </c>
      <c r="G385" s="12">
        <v>1</v>
      </c>
      <c r="H385" s="12">
        <v>0</v>
      </c>
      <c r="I385" s="14">
        <f t="shared" si="423"/>
        <v>3380</v>
      </c>
      <c r="J385" s="12">
        <v>1</v>
      </c>
      <c r="K385" s="12">
        <v>2.38</v>
      </c>
      <c r="L385" s="12">
        <v>1</v>
      </c>
      <c r="M385" s="43">
        <f t="shared" si="424"/>
        <v>3.38</v>
      </c>
      <c r="N385" s="12">
        <v>1.275</v>
      </c>
      <c r="O385" s="9">
        <v>0.5</v>
      </c>
      <c r="P385" s="44">
        <f t="shared" si="425"/>
        <v>7283.055</v>
      </c>
      <c r="Y385" s="14" t="s">
        <v>54</v>
      </c>
      <c r="Z385" s="14" t="s">
        <v>55</v>
      </c>
      <c r="AA385" s="14" t="s">
        <v>56</v>
      </c>
      <c r="AB385" s="14" t="s">
        <v>57</v>
      </c>
      <c r="AC385" s="14" t="s">
        <v>5</v>
      </c>
      <c r="AD385" s="8" t="s">
        <v>58</v>
      </c>
      <c r="AE385" s="8" t="s">
        <v>23</v>
      </c>
      <c r="AF385" s="8" t="s">
        <v>22</v>
      </c>
      <c r="AG385" s="43" t="s">
        <v>24</v>
      </c>
      <c r="AH385" s="9" t="s">
        <v>59</v>
      </c>
      <c r="AI385" s="9" t="s">
        <v>60</v>
      </c>
      <c r="AJ385" s="42"/>
      <c r="AS385" s="12">
        <v>40871</v>
      </c>
      <c r="AT385" s="12">
        <v>0.0847</v>
      </c>
      <c r="AU385" s="13">
        <v>1.35</v>
      </c>
      <c r="AV385" s="14">
        <f t="shared" si="430"/>
        <v>4673.394495</v>
      </c>
      <c r="AW385" s="12">
        <v>3</v>
      </c>
      <c r="AX385" s="12">
        <v>450</v>
      </c>
      <c r="AY385" s="12">
        <v>1.83</v>
      </c>
      <c r="AZ385" s="18">
        <f t="shared" si="431"/>
        <v>3.93204081632653</v>
      </c>
      <c r="BA385" s="12">
        <v>0.98</v>
      </c>
      <c r="BB385" s="12">
        <v>2.58</v>
      </c>
      <c r="BC385" s="8">
        <f t="shared" si="432"/>
        <v>3.5284</v>
      </c>
      <c r="BD385" s="9">
        <v>1.275</v>
      </c>
      <c r="BE385" s="20">
        <v>1.185</v>
      </c>
      <c r="BF385" s="19">
        <f t="shared" si="433"/>
        <v>293885.435221534</v>
      </c>
      <c r="BN385" s="12">
        <v>40871</v>
      </c>
      <c r="BO385" s="12">
        <v>0.1</v>
      </c>
      <c r="BP385" s="13">
        <v>1.35</v>
      </c>
      <c r="BQ385" s="14">
        <f t="shared" si="434"/>
        <v>5517.585</v>
      </c>
      <c r="BR385" s="12">
        <v>3</v>
      </c>
      <c r="BS385" s="12">
        <v>450</v>
      </c>
      <c r="BT385" s="12">
        <v>1.92</v>
      </c>
      <c r="BU385" s="18">
        <f t="shared" si="435"/>
        <v>4.02204081632653</v>
      </c>
      <c r="BV385" s="12">
        <v>0.98</v>
      </c>
      <c r="BW385" s="12">
        <v>3.38</v>
      </c>
      <c r="BX385" s="8">
        <f t="shared" si="436"/>
        <v>4.3124</v>
      </c>
      <c r="BY385" s="9">
        <v>1.275</v>
      </c>
      <c r="BZ385" s="21">
        <v>1.3</v>
      </c>
      <c r="CA385" s="19">
        <f t="shared" si="437"/>
        <v>475871.104907326</v>
      </c>
    </row>
    <row r="386" s="1" customFormat="1" customHeight="1" spans="5:79">
      <c r="E386" s="12">
        <v>2704</v>
      </c>
      <c r="F386" s="13">
        <v>1.55</v>
      </c>
      <c r="G386" s="12">
        <v>1</v>
      </c>
      <c r="H386" s="12">
        <v>0</v>
      </c>
      <c r="I386" s="14">
        <f t="shared" si="423"/>
        <v>4191.2</v>
      </c>
      <c r="J386" s="12">
        <v>1</v>
      </c>
      <c r="K386" s="12">
        <v>2.38</v>
      </c>
      <c r="L386" s="12">
        <v>1</v>
      </c>
      <c r="M386" s="43">
        <f t="shared" si="424"/>
        <v>3.38</v>
      </c>
      <c r="N386" s="12">
        <v>1.275</v>
      </c>
      <c r="O386" s="9">
        <v>0.5</v>
      </c>
      <c r="P386" s="44">
        <f t="shared" si="425"/>
        <v>9030.9882</v>
      </c>
      <c r="Y386" s="12">
        <v>2704</v>
      </c>
      <c r="Z386" s="13">
        <v>1.23</v>
      </c>
      <c r="AA386" s="12">
        <v>1</v>
      </c>
      <c r="AB386" s="12">
        <v>0</v>
      </c>
      <c r="AC386" s="14">
        <f t="shared" ref="AC386:AC400" si="438">Y386*Z386*AA386+AB386</f>
        <v>3325.92</v>
      </c>
      <c r="AD386" s="12">
        <v>1</v>
      </c>
      <c r="AE386" s="12">
        <v>2.38</v>
      </c>
      <c r="AF386" s="12">
        <v>1</v>
      </c>
      <c r="AG386" s="43">
        <f t="shared" ref="AG386:AG400" si="439">AE386*AF386+1</f>
        <v>3.38</v>
      </c>
      <c r="AH386" s="12">
        <v>1.275</v>
      </c>
      <c r="AI386" s="9">
        <v>0.5</v>
      </c>
      <c r="AJ386" s="44">
        <f t="shared" ref="AJ386:AJ400" si="440">AC386*AD386*AG386*AH386*AI386</f>
        <v>7166.52612</v>
      </c>
      <c r="AS386" s="12">
        <v>40871</v>
      </c>
      <c r="AT386" s="12">
        <v>0.0847</v>
      </c>
      <c r="AU386" s="13">
        <v>1.35</v>
      </c>
      <c r="AV386" s="14">
        <f t="shared" si="430"/>
        <v>4673.394495</v>
      </c>
      <c r="AW386" s="12">
        <v>3</v>
      </c>
      <c r="AX386" s="12">
        <v>200</v>
      </c>
      <c r="AY386" s="12">
        <v>1.83</v>
      </c>
      <c r="AZ386" s="18">
        <f t="shared" si="431"/>
        <v>3.37545454545455</v>
      </c>
      <c r="BA386" s="12">
        <v>0.98</v>
      </c>
      <c r="BB386" s="12">
        <v>2.58</v>
      </c>
      <c r="BC386" s="8">
        <f t="shared" si="432"/>
        <v>3.5284</v>
      </c>
      <c r="BD386" s="9">
        <v>1.075</v>
      </c>
      <c r="BE386" s="20">
        <v>1.185</v>
      </c>
      <c r="BF386" s="19">
        <f t="shared" si="433"/>
        <v>212711.313526644</v>
      </c>
      <c r="BN386" s="12">
        <v>40871</v>
      </c>
      <c r="BO386" s="12">
        <v>0.1</v>
      </c>
      <c r="BP386" s="13">
        <v>1.35</v>
      </c>
      <c r="BQ386" s="14">
        <f t="shared" si="434"/>
        <v>5517.585</v>
      </c>
      <c r="BR386" s="12">
        <v>3</v>
      </c>
      <c r="BS386" s="12">
        <v>200</v>
      </c>
      <c r="BT386" s="12">
        <v>1.92</v>
      </c>
      <c r="BU386" s="18">
        <f t="shared" si="435"/>
        <v>3.46545454545455</v>
      </c>
      <c r="BV386" s="12">
        <v>0.98</v>
      </c>
      <c r="BW386" s="12">
        <v>3.38</v>
      </c>
      <c r="BX386" s="8">
        <f t="shared" si="436"/>
        <v>4.3124</v>
      </c>
      <c r="BY386" s="9">
        <v>1.075</v>
      </c>
      <c r="BZ386" s="21">
        <v>1.3</v>
      </c>
      <c r="CA386" s="19">
        <f t="shared" si="437"/>
        <v>345701.566721503</v>
      </c>
    </row>
    <row r="387" s="1" customFormat="1" customHeight="1" spans="5:79">
      <c r="E387" s="12">
        <v>2704</v>
      </c>
      <c r="F387" s="13">
        <v>0.88</v>
      </c>
      <c r="G387" s="12">
        <v>1</v>
      </c>
      <c r="H387" s="12">
        <v>0</v>
      </c>
      <c r="I387" s="14">
        <f t="shared" si="423"/>
        <v>2379.52</v>
      </c>
      <c r="J387" s="12">
        <v>1</v>
      </c>
      <c r="K387" s="12">
        <v>2.38</v>
      </c>
      <c r="L387" s="12">
        <v>1</v>
      </c>
      <c r="M387" s="43">
        <f t="shared" si="424"/>
        <v>3.38</v>
      </c>
      <c r="N387" s="12">
        <v>1.275</v>
      </c>
      <c r="O387" s="9">
        <v>0.5</v>
      </c>
      <c r="P387" s="44">
        <f t="shared" si="425"/>
        <v>5127.27072</v>
      </c>
      <c r="Y387" s="12">
        <v>2704</v>
      </c>
      <c r="Z387" s="13">
        <v>1.25</v>
      </c>
      <c r="AA387" s="12">
        <v>1</v>
      </c>
      <c r="AB387" s="12">
        <v>0</v>
      </c>
      <c r="AC387" s="14">
        <f t="shared" si="438"/>
        <v>3380</v>
      </c>
      <c r="AD387" s="12">
        <v>1</v>
      </c>
      <c r="AE387" s="12">
        <v>2.38</v>
      </c>
      <c r="AF387" s="12">
        <v>1</v>
      </c>
      <c r="AG387" s="43">
        <f t="shared" si="439"/>
        <v>3.38</v>
      </c>
      <c r="AH387" s="12">
        <v>1.275</v>
      </c>
      <c r="AI387" s="9">
        <v>0.5</v>
      </c>
      <c r="AJ387" s="44">
        <f t="shared" si="440"/>
        <v>7283.055</v>
      </c>
      <c r="AS387" s="12">
        <v>40871</v>
      </c>
      <c r="AT387" s="12">
        <v>0.0847</v>
      </c>
      <c r="AU387" s="13">
        <v>1.35</v>
      </c>
      <c r="AV387" s="14">
        <f t="shared" si="430"/>
        <v>4673.394495</v>
      </c>
      <c r="AW387" s="12">
        <v>3</v>
      </c>
      <c r="AX387" s="12">
        <v>450</v>
      </c>
      <c r="AY387" s="12">
        <v>1.83</v>
      </c>
      <c r="AZ387" s="18">
        <f t="shared" si="431"/>
        <v>3.93204081632653</v>
      </c>
      <c r="BA387" s="12">
        <v>0.98</v>
      </c>
      <c r="BB387" s="12">
        <v>2.58</v>
      </c>
      <c r="BC387" s="8">
        <f t="shared" si="432"/>
        <v>3.5284</v>
      </c>
      <c r="BD387" s="9">
        <v>1.275</v>
      </c>
      <c r="BE387" s="20">
        <v>1.185</v>
      </c>
      <c r="BF387" s="19">
        <f t="shared" si="433"/>
        <v>293885.435221534</v>
      </c>
      <c r="BN387" s="12">
        <v>40871</v>
      </c>
      <c r="BO387" s="12">
        <v>0.1</v>
      </c>
      <c r="BP387" s="13">
        <v>1.35</v>
      </c>
      <c r="BQ387" s="14">
        <f t="shared" si="434"/>
        <v>5517.585</v>
      </c>
      <c r="BR387" s="12">
        <v>3</v>
      </c>
      <c r="BS387" s="12">
        <v>450</v>
      </c>
      <c r="BT387" s="12">
        <v>1.92</v>
      </c>
      <c r="BU387" s="18">
        <f t="shared" si="435"/>
        <v>4.02204081632653</v>
      </c>
      <c r="BV387" s="12">
        <v>0.98</v>
      </c>
      <c r="BW387" s="12">
        <v>3.38</v>
      </c>
      <c r="BX387" s="8">
        <f t="shared" si="436"/>
        <v>4.3124</v>
      </c>
      <c r="BY387" s="9">
        <v>1.275</v>
      </c>
      <c r="BZ387" s="21">
        <v>1.3</v>
      </c>
      <c r="CA387" s="19">
        <f t="shared" si="437"/>
        <v>475871.104907326</v>
      </c>
    </row>
    <row r="388" s="1" customFormat="1" customHeight="1" spans="5:79">
      <c r="E388" s="12">
        <v>2704</v>
      </c>
      <c r="F388" s="13">
        <v>0.88</v>
      </c>
      <c r="G388" s="12">
        <v>1</v>
      </c>
      <c r="H388" s="12">
        <v>0</v>
      </c>
      <c r="I388" s="14">
        <f t="shared" si="423"/>
        <v>2379.52</v>
      </c>
      <c r="J388" s="12">
        <v>1</v>
      </c>
      <c r="K388" s="12">
        <v>2.38</v>
      </c>
      <c r="L388" s="12">
        <v>1</v>
      </c>
      <c r="M388" s="43">
        <f t="shared" si="424"/>
        <v>3.38</v>
      </c>
      <c r="N388" s="12">
        <v>1.275</v>
      </c>
      <c r="O388" s="9">
        <v>0.5</v>
      </c>
      <c r="P388" s="44">
        <f t="shared" si="425"/>
        <v>5127.27072</v>
      </c>
      <c r="Y388" s="12">
        <v>2704</v>
      </c>
      <c r="Z388" s="13">
        <v>1.55</v>
      </c>
      <c r="AA388" s="12">
        <v>1</v>
      </c>
      <c r="AB388" s="12">
        <v>0</v>
      </c>
      <c r="AC388" s="14">
        <f t="shared" si="438"/>
        <v>4191.2</v>
      </c>
      <c r="AD388" s="12">
        <v>1</v>
      </c>
      <c r="AE388" s="12">
        <v>2.38</v>
      </c>
      <c r="AF388" s="12">
        <v>1</v>
      </c>
      <c r="AG388" s="43">
        <f t="shared" si="439"/>
        <v>3.38</v>
      </c>
      <c r="AH388" s="12">
        <v>1.275</v>
      </c>
      <c r="AI388" s="9">
        <v>0.5</v>
      </c>
      <c r="AJ388" s="44">
        <f t="shared" si="440"/>
        <v>9030.9882</v>
      </c>
      <c r="AS388" s="12">
        <v>40871</v>
      </c>
      <c r="AT388" s="12">
        <v>0.0847</v>
      </c>
      <c r="AU388" s="13">
        <v>1.35</v>
      </c>
      <c r="AV388" s="14">
        <f t="shared" si="430"/>
        <v>4673.394495</v>
      </c>
      <c r="AW388" s="12">
        <v>3</v>
      </c>
      <c r="AX388" s="12">
        <v>200</v>
      </c>
      <c r="AY388" s="12">
        <v>1.83</v>
      </c>
      <c r="AZ388" s="18">
        <f t="shared" si="431"/>
        <v>3.37545454545455</v>
      </c>
      <c r="BA388" s="12">
        <v>0.98</v>
      </c>
      <c r="BB388" s="12">
        <v>2.58</v>
      </c>
      <c r="BC388" s="8">
        <f t="shared" si="432"/>
        <v>3.5284</v>
      </c>
      <c r="BD388" s="9">
        <v>1.075</v>
      </c>
      <c r="BE388" s="20">
        <v>1.185</v>
      </c>
      <c r="BF388" s="19">
        <f t="shared" si="433"/>
        <v>212711.313526644</v>
      </c>
      <c r="BN388" s="12">
        <v>40871</v>
      </c>
      <c r="BO388" s="12">
        <v>0.1</v>
      </c>
      <c r="BP388" s="13">
        <v>1.35</v>
      </c>
      <c r="BQ388" s="14">
        <f t="shared" si="434"/>
        <v>5517.585</v>
      </c>
      <c r="BR388" s="12">
        <v>3</v>
      </c>
      <c r="BS388" s="12">
        <v>200</v>
      </c>
      <c r="BT388" s="12">
        <v>1.92</v>
      </c>
      <c r="BU388" s="18">
        <f t="shared" si="435"/>
        <v>3.46545454545455</v>
      </c>
      <c r="BV388" s="12">
        <v>0.98</v>
      </c>
      <c r="BW388" s="12">
        <v>3.38</v>
      </c>
      <c r="BX388" s="8">
        <f t="shared" si="436"/>
        <v>4.3124</v>
      </c>
      <c r="BY388" s="9">
        <v>1.075</v>
      </c>
      <c r="BZ388" s="21">
        <v>1.3</v>
      </c>
      <c r="CA388" s="19">
        <f t="shared" si="437"/>
        <v>345701.566721503</v>
      </c>
    </row>
    <row r="389" s="1" customFormat="1" customHeight="1" spans="5:79">
      <c r="E389" s="12">
        <v>2704</v>
      </c>
      <c r="F389" s="13">
        <v>2.13</v>
      </c>
      <c r="G389" s="12">
        <v>1</v>
      </c>
      <c r="H389" s="12">
        <v>0</v>
      </c>
      <c r="I389" s="14">
        <f t="shared" si="423"/>
        <v>5759.52</v>
      </c>
      <c r="J389" s="12">
        <v>1</v>
      </c>
      <c r="K389" s="12">
        <v>2.38</v>
      </c>
      <c r="L389" s="12">
        <v>1</v>
      </c>
      <c r="M389" s="43">
        <f t="shared" si="424"/>
        <v>3.38</v>
      </c>
      <c r="N389" s="12">
        <v>1.275</v>
      </c>
      <c r="O389" s="9">
        <v>0.5</v>
      </c>
      <c r="P389" s="44">
        <f t="shared" si="425"/>
        <v>12410.32572</v>
      </c>
      <c r="Y389" s="12">
        <v>2704</v>
      </c>
      <c r="Z389" s="13">
        <v>0.88</v>
      </c>
      <c r="AA389" s="12">
        <v>1</v>
      </c>
      <c r="AB389" s="12">
        <v>0</v>
      </c>
      <c r="AC389" s="14">
        <f t="shared" si="438"/>
        <v>2379.52</v>
      </c>
      <c r="AD389" s="12">
        <v>1</v>
      </c>
      <c r="AE389" s="12">
        <v>2.38</v>
      </c>
      <c r="AF389" s="12">
        <v>1</v>
      </c>
      <c r="AG389" s="43">
        <f t="shared" si="439"/>
        <v>3.38</v>
      </c>
      <c r="AH389" s="12">
        <v>1.275</v>
      </c>
      <c r="AI389" s="9">
        <v>0.5</v>
      </c>
      <c r="AJ389" s="44">
        <f t="shared" si="440"/>
        <v>5127.27072</v>
      </c>
      <c r="AS389" s="24"/>
      <c r="AT389" s="25"/>
      <c r="AU389" s="25"/>
      <c r="AV389" s="25"/>
      <c r="AW389" s="25"/>
      <c r="AX389" s="25"/>
      <c r="AY389" s="25"/>
      <c r="AZ389" s="26">
        <f>SUM(BF384:BF388)</f>
        <v>1307078.93271789</v>
      </c>
      <c r="BA389" s="26"/>
      <c r="BB389" s="26"/>
      <c r="BC389" s="26"/>
      <c r="BD389" s="26"/>
      <c r="BE389" s="26"/>
      <c r="BF389" s="26"/>
      <c r="BN389" s="24"/>
      <c r="BO389" s="25"/>
      <c r="BP389" s="25"/>
      <c r="BQ389" s="25"/>
      <c r="BR389" s="25"/>
      <c r="BS389" s="25"/>
      <c r="BT389" s="25"/>
      <c r="BU389" s="26">
        <f>SUM(CA384:CA388)</f>
        <v>2713855.32929914</v>
      </c>
      <c r="BV389" s="26"/>
      <c r="BW389" s="26"/>
      <c r="BX389" s="26"/>
      <c r="BY389" s="26"/>
      <c r="BZ389" s="26"/>
      <c r="CA389" s="26"/>
    </row>
    <row r="390" s="1" customFormat="1" customHeight="1" spans="5:79">
      <c r="E390" s="12">
        <v>2704</v>
      </c>
      <c r="F390" s="13">
        <v>3.79</v>
      </c>
      <c r="G390" s="12">
        <v>1</v>
      </c>
      <c r="H390" s="12">
        <v>0</v>
      </c>
      <c r="I390" s="14">
        <f t="shared" si="423"/>
        <v>10248.16</v>
      </c>
      <c r="J390" s="12">
        <v>1</v>
      </c>
      <c r="K390" s="12">
        <v>2.38</v>
      </c>
      <c r="L390" s="12">
        <v>1</v>
      </c>
      <c r="M390" s="43">
        <f t="shared" si="424"/>
        <v>3.38</v>
      </c>
      <c r="N390" s="12">
        <v>1.275</v>
      </c>
      <c r="O390" s="9">
        <v>0.5</v>
      </c>
      <c r="P390" s="44">
        <f t="shared" si="425"/>
        <v>22082.22276</v>
      </c>
      <c r="Y390" s="12">
        <v>2704</v>
      </c>
      <c r="Z390" s="13">
        <v>0.88</v>
      </c>
      <c r="AA390" s="12">
        <v>1</v>
      </c>
      <c r="AB390" s="12">
        <v>0</v>
      </c>
      <c r="AC390" s="14">
        <f t="shared" si="438"/>
        <v>2379.52</v>
      </c>
      <c r="AD390" s="12">
        <v>1</v>
      </c>
      <c r="AE390" s="12">
        <v>2.38</v>
      </c>
      <c r="AF390" s="12">
        <v>1</v>
      </c>
      <c r="AG390" s="43">
        <f t="shared" si="439"/>
        <v>3.38</v>
      </c>
      <c r="AH390" s="12">
        <v>1.275</v>
      </c>
      <c r="AI390" s="9">
        <v>0.5</v>
      </c>
      <c r="AJ390" s="44">
        <f t="shared" si="440"/>
        <v>5127.27072</v>
      </c>
      <c r="AS390" s="25"/>
      <c r="AT390" s="25"/>
      <c r="AU390" s="25"/>
      <c r="AV390" s="25"/>
      <c r="AW390" s="25"/>
      <c r="AX390" s="25"/>
      <c r="AY390" s="25"/>
      <c r="AZ390" s="26"/>
      <c r="BA390" s="26"/>
      <c r="BB390" s="26"/>
      <c r="BC390" s="26"/>
      <c r="BD390" s="26"/>
      <c r="BE390" s="26"/>
      <c r="BF390" s="26"/>
      <c r="BN390" s="25"/>
      <c r="BO390" s="25"/>
      <c r="BP390" s="25"/>
      <c r="BQ390" s="25"/>
      <c r="BR390" s="25"/>
      <c r="BS390" s="25"/>
      <c r="BT390" s="25"/>
      <c r="BU390" s="26"/>
      <c r="BV390" s="26"/>
      <c r="BW390" s="26"/>
      <c r="BX390" s="26"/>
      <c r="BY390" s="26"/>
      <c r="BZ390" s="26"/>
      <c r="CA390" s="26"/>
    </row>
    <row r="391" s="1" customFormat="1" customHeight="1" spans="5:79">
      <c r="E391" s="12">
        <v>2704</v>
      </c>
      <c r="F391" s="13">
        <v>3.79</v>
      </c>
      <c r="G391" s="12">
        <v>1</v>
      </c>
      <c r="H391" s="12">
        <v>0</v>
      </c>
      <c r="I391" s="14">
        <f t="shared" si="423"/>
        <v>10248.16</v>
      </c>
      <c r="J391" s="12">
        <v>1</v>
      </c>
      <c r="K391" s="12">
        <v>2.38</v>
      </c>
      <c r="L391" s="12">
        <v>1</v>
      </c>
      <c r="M391" s="43">
        <f t="shared" si="424"/>
        <v>3.38</v>
      </c>
      <c r="N391" s="12">
        <v>1.275</v>
      </c>
      <c r="O391" s="9">
        <v>0.5</v>
      </c>
      <c r="P391" s="44">
        <f t="shared" si="425"/>
        <v>22082.22276</v>
      </c>
      <c r="Y391" s="12">
        <v>2704</v>
      </c>
      <c r="Z391" s="13">
        <v>2.13</v>
      </c>
      <c r="AA391" s="12">
        <v>1</v>
      </c>
      <c r="AB391" s="12">
        <v>0</v>
      </c>
      <c r="AC391" s="14">
        <f t="shared" si="438"/>
        <v>5759.52</v>
      </c>
      <c r="AD391" s="12">
        <v>1</v>
      </c>
      <c r="AE391" s="12">
        <v>2.38</v>
      </c>
      <c r="AF391" s="12">
        <v>1</v>
      </c>
      <c r="AG391" s="43">
        <f t="shared" si="439"/>
        <v>3.38</v>
      </c>
      <c r="AH391" s="12">
        <v>1.275</v>
      </c>
      <c r="AI391" s="9">
        <v>0.5</v>
      </c>
      <c r="AJ391" s="44">
        <f t="shared" si="440"/>
        <v>12410.32572</v>
      </c>
      <c r="AS391" s="38" t="s">
        <v>27</v>
      </c>
      <c r="AT391" s="38"/>
      <c r="AU391" s="38"/>
      <c r="AV391" s="38"/>
      <c r="AW391" s="38"/>
      <c r="AX391" s="38"/>
      <c r="AY391" s="38"/>
      <c r="AZ391" s="38"/>
      <c r="BA391" s="38"/>
      <c r="BB391" s="38"/>
      <c r="BC391" s="38"/>
      <c r="BD391" s="38"/>
      <c r="BN391" s="38" t="s">
        <v>27</v>
      </c>
      <c r="BO391" s="38"/>
      <c r="BP391" s="38"/>
      <c r="BQ391" s="38"/>
      <c r="BR391" s="38"/>
      <c r="BS391" s="38"/>
      <c r="BT391" s="38"/>
      <c r="BU391" s="38"/>
      <c r="BV391" s="38"/>
      <c r="BW391" s="38"/>
      <c r="BX391" s="38"/>
      <c r="BY391" s="38"/>
    </row>
    <row r="392" s="1" customFormat="1" customHeight="1" spans="5:79">
      <c r="E392" s="12">
        <v>2704</v>
      </c>
      <c r="F392" s="13">
        <v>3.79</v>
      </c>
      <c r="G392" s="12">
        <v>1</v>
      </c>
      <c r="H392" s="12">
        <v>0</v>
      </c>
      <c r="I392" s="14">
        <f t="shared" si="423"/>
        <v>10248.16</v>
      </c>
      <c r="J392" s="12">
        <v>1</v>
      </c>
      <c r="K392" s="12">
        <v>2.38</v>
      </c>
      <c r="L392" s="12">
        <v>1</v>
      </c>
      <c r="M392" s="43">
        <f t="shared" si="424"/>
        <v>3.38</v>
      </c>
      <c r="N392" s="12">
        <v>1.275</v>
      </c>
      <c r="O392" s="9">
        <v>0.5</v>
      </c>
      <c r="P392" s="44">
        <f t="shared" si="425"/>
        <v>22082.22276</v>
      </c>
      <c r="Y392" s="12">
        <v>2704</v>
      </c>
      <c r="Z392" s="13">
        <v>1.23</v>
      </c>
      <c r="AA392" s="12">
        <v>1</v>
      </c>
      <c r="AB392" s="12">
        <v>0</v>
      </c>
      <c r="AC392" s="14">
        <f t="shared" si="438"/>
        <v>3325.92</v>
      </c>
      <c r="AD392" s="12">
        <v>1</v>
      </c>
      <c r="AE392" s="12">
        <v>2.38</v>
      </c>
      <c r="AF392" s="12">
        <v>1</v>
      </c>
      <c r="AG392" s="43">
        <f t="shared" si="439"/>
        <v>3.38</v>
      </c>
      <c r="AH392" s="12">
        <v>1.275</v>
      </c>
      <c r="AI392" s="9">
        <v>0.5</v>
      </c>
      <c r="AJ392" s="44">
        <f t="shared" si="440"/>
        <v>7166.52612</v>
      </c>
      <c r="AS392" s="14" t="s">
        <v>5</v>
      </c>
      <c r="AT392" s="14"/>
      <c r="AU392" s="14"/>
      <c r="AV392" s="14"/>
      <c r="AW392" s="14"/>
      <c r="AX392" s="8" t="s">
        <v>53</v>
      </c>
      <c r="AY392" s="8"/>
      <c r="AZ392" s="8"/>
      <c r="BA392" s="8"/>
      <c r="BB392" s="9" t="s">
        <v>37</v>
      </c>
      <c r="BC392" s="9"/>
      <c r="BD392" s="42" t="s">
        <v>9</v>
      </c>
      <c r="BN392" s="14" t="s">
        <v>5</v>
      </c>
      <c r="BO392" s="14"/>
      <c r="BP392" s="14"/>
      <c r="BQ392" s="14"/>
      <c r="BR392" s="14"/>
      <c r="BS392" s="8" t="s">
        <v>53</v>
      </c>
      <c r="BT392" s="8"/>
      <c r="BU392" s="8"/>
      <c r="BV392" s="8"/>
      <c r="BW392" s="9" t="s">
        <v>37</v>
      </c>
      <c r="BX392" s="9"/>
      <c r="BY392" s="42" t="s">
        <v>9</v>
      </c>
    </row>
    <row r="393" s="1" customFormat="1" customHeight="1" spans="5:79">
      <c r="E393" s="45"/>
      <c r="F393" s="46"/>
      <c r="G393" s="46"/>
      <c r="H393" s="46"/>
      <c r="I393" s="46"/>
      <c r="J393" s="46"/>
      <c r="K393" s="46"/>
      <c r="L393" s="47">
        <f>SUM(P378:P392)</f>
        <v>158537.54124</v>
      </c>
      <c r="M393" s="47"/>
      <c r="N393" s="47"/>
      <c r="O393" s="47"/>
      <c r="P393" s="47"/>
      <c r="Y393" s="12">
        <v>2704</v>
      </c>
      <c r="Z393" s="13">
        <v>1.25</v>
      </c>
      <c r="AA393" s="12">
        <v>1</v>
      </c>
      <c r="AB393" s="12">
        <v>0</v>
      </c>
      <c r="AC393" s="14">
        <f t="shared" si="438"/>
        <v>3380</v>
      </c>
      <c r="AD393" s="12">
        <v>1</v>
      </c>
      <c r="AE393" s="12">
        <v>2.38</v>
      </c>
      <c r="AF393" s="12">
        <v>1</v>
      </c>
      <c r="AG393" s="43">
        <f t="shared" si="439"/>
        <v>3.38</v>
      </c>
      <c r="AH393" s="12">
        <v>1.275</v>
      </c>
      <c r="AI393" s="9">
        <v>0.5</v>
      </c>
      <c r="AJ393" s="44">
        <f t="shared" si="440"/>
        <v>7283.055</v>
      </c>
      <c r="AS393" s="14" t="s">
        <v>54</v>
      </c>
      <c r="AT393" s="14" t="s">
        <v>55</v>
      </c>
      <c r="AU393" s="14" t="s">
        <v>56</v>
      </c>
      <c r="AV393" s="14" t="s">
        <v>57</v>
      </c>
      <c r="AW393" s="14" t="s">
        <v>5</v>
      </c>
      <c r="AX393" s="8" t="s">
        <v>58</v>
      </c>
      <c r="AY393" s="8" t="s">
        <v>23</v>
      </c>
      <c r="AZ393" s="8" t="s">
        <v>22</v>
      </c>
      <c r="BA393" s="43" t="s">
        <v>24</v>
      </c>
      <c r="BB393" s="9" t="s">
        <v>59</v>
      </c>
      <c r="BC393" s="9" t="s">
        <v>60</v>
      </c>
      <c r="BD393" s="42"/>
      <c r="BN393" s="14" t="s">
        <v>54</v>
      </c>
      <c r="BO393" s="14" t="s">
        <v>55</v>
      </c>
      <c r="BP393" s="14" t="s">
        <v>56</v>
      </c>
      <c r="BQ393" s="14" t="s">
        <v>57</v>
      </c>
      <c r="BR393" s="14" t="s">
        <v>5</v>
      </c>
      <c r="BS393" s="8" t="s">
        <v>58</v>
      </c>
      <c r="BT393" s="8" t="s">
        <v>23</v>
      </c>
      <c r="BU393" s="8" t="s">
        <v>22</v>
      </c>
      <c r="BV393" s="43" t="s">
        <v>24</v>
      </c>
      <c r="BW393" s="9" t="s">
        <v>59</v>
      </c>
      <c r="BX393" s="9" t="s">
        <v>60</v>
      </c>
      <c r="BY393" s="42"/>
    </row>
    <row r="394" s="1" customFormat="1" customHeight="1" spans="5:79">
      <c r="E394" s="46"/>
      <c r="F394" s="46"/>
      <c r="G394" s="46"/>
      <c r="H394" s="46"/>
      <c r="I394" s="46"/>
      <c r="J394" s="46"/>
      <c r="K394" s="46"/>
      <c r="L394" s="47"/>
      <c r="M394" s="47"/>
      <c r="N394" s="47"/>
      <c r="O394" s="47"/>
      <c r="P394" s="47"/>
      <c r="Y394" s="12">
        <v>2704</v>
      </c>
      <c r="Z394" s="13">
        <v>1.55</v>
      </c>
      <c r="AA394" s="12">
        <v>1</v>
      </c>
      <c r="AB394" s="12">
        <v>0</v>
      </c>
      <c r="AC394" s="14">
        <f t="shared" si="438"/>
        <v>4191.2</v>
      </c>
      <c r="AD394" s="12">
        <v>1</v>
      </c>
      <c r="AE394" s="12">
        <v>2.38</v>
      </c>
      <c r="AF394" s="12">
        <v>1</v>
      </c>
      <c r="AG394" s="43">
        <f t="shared" si="439"/>
        <v>3.38</v>
      </c>
      <c r="AH394" s="12">
        <v>1.275</v>
      </c>
      <c r="AI394" s="9">
        <v>0.5</v>
      </c>
      <c r="AJ394" s="44">
        <f t="shared" si="440"/>
        <v>9030.9882</v>
      </c>
      <c r="AS394" s="12">
        <v>3338</v>
      </c>
      <c r="AT394" s="13">
        <v>1.23</v>
      </c>
      <c r="AU394" s="12">
        <v>1</v>
      </c>
      <c r="AV394" s="12">
        <v>0</v>
      </c>
      <c r="AW394" s="14">
        <f t="shared" ref="AW394:AW408" si="441">AS394*AT394*AU394+AV394</f>
        <v>4105.74</v>
      </c>
      <c r="AX394" s="12">
        <v>1</v>
      </c>
      <c r="AY394" s="12">
        <v>2.38</v>
      </c>
      <c r="AZ394" s="12">
        <v>1</v>
      </c>
      <c r="BA394" s="43">
        <f t="shared" ref="BA394:BA408" si="442">AY394*AZ394+1</f>
        <v>3.38</v>
      </c>
      <c r="BB394" s="12">
        <v>1.275</v>
      </c>
      <c r="BC394" s="9">
        <v>0.5</v>
      </c>
      <c r="BD394" s="44">
        <f t="shared" ref="BD394:BD408" si="443">AW394*AX394*BA394*BB394*BC394</f>
        <v>8846.843265</v>
      </c>
      <c r="BN394" s="12">
        <v>3338</v>
      </c>
      <c r="BO394" s="13">
        <v>1.23</v>
      </c>
      <c r="BP394" s="12">
        <v>1</v>
      </c>
      <c r="BQ394" s="12">
        <v>0</v>
      </c>
      <c r="BR394" s="14">
        <f t="shared" ref="BR394:BR408" si="444">BN394*BO394*BP394+BQ394</f>
        <v>4105.74</v>
      </c>
      <c r="BS394" s="12">
        <v>1</v>
      </c>
      <c r="BT394" s="12">
        <v>3.18</v>
      </c>
      <c r="BU394" s="12">
        <v>1</v>
      </c>
      <c r="BV394" s="43">
        <f t="shared" ref="BV394:BV408" si="445">BT394*BU394+1</f>
        <v>4.18</v>
      </c>
      <c r="BW394" s="12">
        <v>1.275</v>
      </c>
      <c r="BX394" s="9">
        <v>0.5</v>
      </c>
      <c r="BY394" s="44">
        <f t="shared" ref="BY394:BY408" si="446">BR394*BS394*BV394*BW394*BX394</f>
        <v>10940.770665</v>
      </c>
    </row>
    <row r="395" s="1" customFormat="1" customHeight="1" spans="5:79">
      <c r="E395" s="46"/>
      <c r="F395" s="46"/>
      <c r="G395" s="46"/>
      <c r="H395" s="46"/>
      <c r="I395" s="46"/>
      <c r="J395" s="46"/>
      <c r="K395" s="46"/>
      <c r="L395" s="47"/>
      <c r="M395" s="47"/>
      <c r="N395" s="47"/>
      <c r="O395" s="47"/>
      <c r="P395" s="47"/>
      <c r="Y395" s="12">
        <v>2704</v>
      </c>
      <c r="Z395" s="13">
        <v>0.88</v>
      </c>
      <c r="AA395" s="12">
        <v>1</v>
      </c>
      <c r="AB395" s="12">
        <v>0</v>
      </c>
      <c r="AC395" s="14">
        <f t="shared" si="438"/>
        <v>2379.52</v>
      </c>
      <c r="AD395" s="12">
        <v>1</v>
      </c>
      <c r="AE395" s="12">
        <v>2.38</v>
      </c>
      <c r="AF395" s="12">
        <v>1</v>
      </c>
      <c r="AG395" s="43">
        <f t="shared" si="439"/>
        <v>3.38</v>
      </c>
      <c r="AH395" s="12">
        <v>1.275</v>
      </c>
      <c r="AI395" s="9">
        <v>0.5</v>
      </c>
      <c r="AJ395" s="44">
        <f t="shared" si="440"/>
        <v>5127.27072</v>
      </c>
      <c r="AS395" s="12">
        <v>3338</v>
      </c>
      <c r="AT395" s="13">
        <v>1.25</v>
      </c>
      <c r="AU395" s="12">
        <v>1</v>
      </c>
      <c r="AV395" s="12">
        <v>0</v>
      </c>
      <c r="AW395" s="14">
        <f t="shared" si="441"/>
        <v>4172.5</v>
      </c>
      <c r="AX395" s="12">
        <v>1</v>
      </c>
      <c r="AY395" s="12">
        <v>2.38</v>
      </c>
      <c r="AZ395" s="12">
        <v>1</v>
      </c>
      <c r="BA395" s="43">
        <f t="shared" si="442"/>
        <v>3.38</v>
      </c>
      <c r="BB395" s="12">
        <v>1.275</v>
      </c>
      <c r="BC395" s="9">
        <v>0.5</v>
      </c>
      <c r="BD395" s="44">
        <f t="shared" si="443"/>
        <v>8990.694375</v>
      </c>
      <c r="BN395" s="12">
        <v>3338</v>
      </c>
      <c r="BO395" s="13">
        <v>1.25</v>
      </c>
      <c r="BP395" s="12">
        <v>1</v>
      </c>
      <c r="BQ395" s="12">
        <v>0</v>
      </c>
      <c r="BR395" s="14">
        <f t="shared" si="444"/>
        <v>4172.5</v>
      </c>
      <c r="BS395" s="12">
        <v>1</v>
      </c>
      <c r="BT395" s="12">
        <v>3.18</v>
      </c>
      <c r="BU395" s="12">
        <v>1</v>
      </c>
      <c r="BV395" s="43">
        <f t="shared" si="445"/>
        <v>4.18</v>
      </c>
      <c r="BW395" s="12">
        <v>1.275</v>
      </c>
      <c r="BX395" s="9">
        <v>0.5</v>
      </c>
      <c r="BY395" s="44">
        <f t="shared" si="446"/>
        <v>11118.669375</v>
      </c>
    </row>
    <row r="396" s="1" customFormat="1" customHeight="1" spans="5:79">
      <c r="E396" s="38" t="s">
        <v>28</v>
      </c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Y396" s="12">
        <v>2704</v>
      </c>
      <c r="Z396" s="13">
        <v>0.88</v>
      </c>
      <c r="AA396" s="12">
        <v>1</v>
      </c>
      <c r="AB396" s="12">
        <v>0</v>
      </c>
      <c r="AC396" s="14">
        <f t="shared" si="438"/>
        <v>2379.52</v>
      </c>
      <c r="AD396" s="12">
        <v>1</v>
      </c>
      <c r="AE396" s="12">
        <v>2.38</v>
      </c>
      <c r="AF396" s="12">
        <v>1</v>
      </c>
      <c r="AG396" s="43">
        <f t="shared" si="439"/>
        <v>3.38</v>
      </c>
      <c r="AH396" s="12">
        <v>1.275</v>
      </c>
      <c r="AI396" s="9">
        <v>0.5</v>
      </c>
      <c r="AJ396" s="44">
        <f t="shared" si="440"/>
        <v>5127.27072</v>
      </c>
      <c r="AS396" s="12">
        <v>3338</v>
      </c>
      <c r="AT396" s="13">
        <v>1.55</v>
      </c>
      <c r="AU396" s="12">
        <v>1</v>
      </c>
      <c r="AV396" s="12">
        <v>0</v>
      </c>
      <c r="AW396" s="14">
        <f t="shared" si="441"/>
        <v>5173.9</v>
      </c>
      <c r="AX396" s="12">
        <v>1</v>
      </c>
      <c r="AY396" s="12">
        <v>2.38</v>
      </c>
      <c r="AZ396" s="12">
        <v>1</v>
      </c>
      <c r="BA396" s="43">
        <f t="shared" si="442"/>
        <v>3.38</v>
      </c>
      <c r="BB396" s="12">
        <v>1.275</v>
      </c>
      <c r="BC396" s="9">
        <v>0.5</v>
      </c>
      <c r="BD396" s="44">
        <f t="shared" si="443"/>
        <v>11148.461025</v>
      </c>
      <c r="BN396" s="12">
        <v>3338</v>
      </c>
      <c r="BO396" s="13">
        <v>1.55</v>
      </c>
      <c r="BP396" s="12">
        <v>1</v>
      </c>
      <c r="BQ396" s="12">
        <v>0</v>
      </c>
      <c r="BR396" s="14">
        <f t="shared" si="444"/>
        <v>5173.9</v>
      </c>
      <c r="BS396" s="12">
        <v>1</v>
      </c>
      <c r="BT396" s="12">
        <v>3.18</v>
      </c>
      <c r="BU396" s="12">
        <v>1</v>
      </c>
      <c r="BV396" s="43">
        <f t="shared" si="445"/>
        <v>4.18</v>
      </c>
      <c r="BW396" s="12">
        <v>1.275</v>
      </c>
      <c r="BX396" s="9">
        <v>0.5</v>
      </c>
      <c r="BY396" s="44">
        <f t="shared" si="446"/>
        <v>13787.150025</v>
      </c>
    </row>
    <row r="397" s="1" customFormat="1" customHeight="1" spans="5:79">
      <c r="E397" s="14" t="s">
        <v>5</v>
      </c>
      <c r="F397" s="14"/>
      <c r="G397" s="14"/>
      <c r="H397" s="14"/>
      <c r="I397" s="14"/>
      <c r="J397" s="8" t="s">
        <v>53</v>
      </c>
      <c r="K397" s="8"/>
      <c r="L397" s="8"/>
      <c r="M397" s="8"/>
      <c r="N397" s="9" t="s">
        <v>37</v>
      </c>
      <c r="O397" s="9"/>
      <c r="P397" s="42" t="s">
        <v>9</v>
      </c>
      <c r="Y397" s="12">
        <v>2704</v>
      </c>
      <c r="Z397" s="13">
        <v>2.13</v>
      </c>
      <c r="AA397" s="12">
        <v>1</v>
      </c>
      <c r="AB397" s="12">
        <v>0</v>
      </c>
      <c r="AC397" s="14">
        <f t="shared" si="438"/>
        <v>5759.52</v>
      </c>
      <c r="AD397" s="12">
        <v>1</v>
      </c>
      <c r="AE397" s="12">
        <v>2.38</v>
      </c>
      <c r="AF397" s="12">
        <v>1</v>
      </c>
      <c r="AG397" s="43">
        <f t="shared" si="439"/>
        <v>3.38</v>
      </c>
      <c r="AH397" s="12">
        <v>1.275</v>
      </c>
      <c r="AI397" s="9">
        <v>0.5</v>
      </c>
      <c r="AJ397" s="44">
        <f t="shared" si="440"/>
        <v>12410.32572</v>
      </c>
      <c r="AS397" s="12">
        <v>3338</v>
      </c>
      <c r="AT397" s="13">
        <v>0.88</v>
      </c>
      <c r="AU397" s="12">
        <v>1</v>
      </c>
      <c r="AV397" s="12">
        <v>0</v>
      </c>
      <c r="AW397" s="14">
        <f t="shared" si="441"/>
        <v>2937.44</v>
      </c>
      <c r="AX397" s="12">
        <v>1</v>
      </c>
      <c r="AY397" s="12">
        <v>2.38</v>
      </c>
      <c r="AZ397" s="12">
        <v>1</v>
      </c>
      <c r="BA397" s="43">
        <f t="shared" si="442"/>
        <v>3.38</v>
      </c>
      <c r="BB397" s="12">
        <v>1.275</v>
      </c>
      <c r="BC397" s="9">
        <v>0.5</v>
      </c>
      <c r="BD397" s="44">
        <f t="shared" si="443"/>
        <v>6329.44884</v>
      </c>
      <c r="BN397" s="12">
        <v>3338</v>
      </c>
      <c r="BO397" s="13">
        <v>0.88</v>
      </c>
      <c r="BP397" s="12">
        <v>1</v>
      </c>
      <c r="BQ397" s="12">
        <v>0</v>
      </c>
      <c r="BR397" s="14">
        <f t="shared" si="444"/>
        <v>2937.44</v>
      </c>
      <c r="BS397" s="12">
        <v>1</v>
      </c>
      <c r="BT397" s="12">
        <v>3.18</v>
      </c>
      <c r="BU397" s="12">
        <v>1</v>
      </c>
      <c r="BV397" s="43">
        <f t="shared" si="445"/>
        <v>4.18</v>
      </c>
      <c r="BW397" s="12">
        <v>1.275</v>
      </c>
      <c r="BX397" s="9">
        <v>0.5</v>
      </c>
      <c r="BY397" s="44">
        <f t="shared" si="446"/>
        <v>7827.54324</v>
      </c>
    </row>
    <row r="398" s="1" customFormat="1" customHeight="1" spans="5:79">
      <c r="E398" s="14" t="s">
        <v>54</v>
      </c>
      <c r="F398" s="14" t="s">
        <v>55</v>
      </c>
      <c r="G398" s="14" t="s">
        <v>56</v>
      </c>
      <c r="H398" s="14" t="s">
        <v>57</v>
      </c>
      <c r="I398" s="14" t="s">
        <v>5</v>
      </c>
      <c r="J398" s="8" t="s">
        <v>58</v>
      </c>
      <c r="K398" s="8" t="s">
        <v>23</v>
      </c>
      <c r="L398" s="8" t="s">
        <v>22</v>
      </c>
      <c r="M398" s="43" t="s">
        <v>24</v>
      </c>
      <c r="N398" s="9" t="s">
        <v>59</v>
      </c>
      <c r="O398" s="9" t="s">
        <v>60</v>
      </c>
      <c r="P398" s="42"/>
      <c r="Y398" s="12">
        <v>2704</v>
      </c>
      <c r="Z398" s="13">
        <v>3.79</v>
      </c>
      <c r="AA398" s="12">
        <v>1</v>
      </c>
      <c r="AB398" s="12">
        <v>0</v>
      </c>
      <c r="AC398" s="14">
        <f t="shared" si="438"/>
        <v>10248.16</v>
      </c>
      <c r="AD398" s="12">
        <v>1</v>
      </c>
      <c r="AE398" s="12">
        <v>2.38</v>
      </c>
      <c r="AF398" s="12">
        <v>1</v>
      </c>
      <c r="AG398" s="43">
        <f t="shared" si="439"/>
        <v>3.38</v>
      </c>
      <c r="AH398" s="12">
        <v>1.275</v>
      </c>
      <c r="AI398" s="9">
        <v>0.5</v>
      </c>
      <c r="AJ398" s="44">
        <f t="shared" si="440"/>
        <v>22082.22276</v>
      </c>
      <c r="AS398" s="12">
        <v>3338</v>
      </c>
      <c r="AT398" s="13">
        <v>0.88</v>
      </c>
      <c r="AU398" s="12">
        <v>1</v>
      </c>
      <c r="AV398" s="12">
        <v>0</v>
      </c>
      <c r="AW398" s="14">
        <f t="shared" si="441"/>
        <v>2937.44</v>
      </c>
      <c r="AX398" s="12">
        <v>1</v>
      </c>
      <c r="AY398" s="12">
        <v>2.38</v>
      </c>
      <c r="AZ398" s="12">
        <v>1</v>
      </c>
      <c r="BA398" s="43">
        <f t="shared" si="442"/>
        <v>3.38</v>
      </c>
      <c r="BB398" s="12">
        <v>1.275</v>
      </c>
      <c r="BC398" s="9">
        <v>0.5</v>
      </c>
      <c r="BD398" s="44">
        <f t="shared" si="443"/>
        <v>6329.44884</v>
      </c>
      <c r="BN398" s="12">
        <v>3338</v>
      </c>
      <c r="BO398" s="13">
        <v>0.88</v>
      </c>
      <c r="BP398" s="12">
        <v>1</v>
      </c>
      <c r="BQ398" s="12">
        <v>0</v>
      </c>
      <c r="BR398" s="14">
        <f t="shared" si="444"/>
        <v>2937.44</v>
      </c>
      <c r="BS398" s="12">
        <v>1</v>
      </c>
      <c r="BT398" s="12">
        <v>3.18</v>
      </c>
      <c r="BU398" s="12">
        <v>1</v>
      </c>
      <c r="BV398" s="43">
        <f t="shared" si="445"/>
        <v>4.18</v>
      </c>
      <c r="BW398" s="12">
        <v>1.275</v>
      </c>
      <c r="BX398" s="9">
        <v>0.5</v>
      </c>
      <c r="BY398" s="44">
        <f t="shared" si="446"/>
        <v>7827.54324</v>
      </c>
    </row>
    <row r="399" s="1" customFormat="1" customHeight="1" spans="5:79">
      <c r="E399" s="12">
        <v>2761</v>
      </c>
      <c r="F399" s="13">
        <v>1.728</v>
      </c>
      <c r="G399" s="12">
        <v>1</v>
      </c>
      <c r="H399" s="12">
        <v>0</v>
      </c>
      <c r="I399" s="14">
        <f t="shared" ref="I399:I409" si="447">E399*F399*G399+H399</f>
        <v>4771.008</v>
      </c>
      <c r="J399" s="12">
        <v>1</v>
      </c>
      <c r="K399" s="12">
        <v>1.95</v>
      </c>
      <c r="L399" s="12">
        <v>0.95</v>
      </c>
      <c r="M399" s="43">
        <f t="shared" ref="M399:M409" si="448">K399*L399+1</f>
        <v>2.8525</v>
      </c>
      <c r="N399" s="12">
        <v>1.275</v>
      </c>
      <c r="O399" s="9">
        <v>0.5</v>
      </c>
      <c r="P399" s="44">
        <f t="shared" ref="P399:P409" si="449">I399*J399*M399*N399*O399</f>
        <v>8675.928954</v>
      </c>
      <c r="Y399" s="12">
        <v>2704</v>
      </c>
      <c r="Z399" s="13">
        <v>3.79</v>
      </c>
      <c r="AA399" s="12">
        <v>1</v>
      </c>
      <c r="AB399" s="12">
        <v>0</v>
      </c>
      <c r="AC399" s="14">
        <f t="shared" si="438"/>
        <v>10248.16</v>
      </c>
      <c r="AD399" s="12">
        <v>1</v>
      </c>
      <c r="AE399" s="12">
        <v>2.38</v>
      </c>
      <c r="AF399" s="12">
        <v>1</v>
      </c>
      <c r="AG399" s="43">
        <f t="shared" si="439"/>
        <v>3.38</v>
      </c>
      <c r="AH399" s="12">
        <v>1.275</v>
      </c>
      <c r="AI399" s="9">
        <v>0.5</v>
      </c>
      <c r="AJ399" s="44">
        <f t="shared" si="440"/>
        <v>22082.22276</v>
      </c>
      <c r="AS399" s="12">
        <v>3338</v>
      </c>
      <c r="AT399" s="13">
        <v>2.13</v>
      </c>
      <c r="AU399" s="12">
        <v>1</v>
      </c>
      <c r="AV399" s="12">
        <v>0</v>
      </c>
      <c r="AW399" s="14">
        <f t="shared" si="441"/>
        <v>7109.94</v>
      </c>
      <c r="AX399" s="12">
        <v>1</v>
      </c>
      <c r="AY399" s="12">
        <v>2.38</v>
      </c>
      <c r="AZ399" s="12">
        <v>1</v>
      </c>
      <c r="BA399" s="43">
        <f t="shared" si="442"/>
        <v>3.38</v>
      </c>
      <c r="BB399" s="12">
        <v>1.275</v>
      </c>
      <c r="BC399" s="9">
        <v>0.5</v>
      </c>
      <c r="BD399" s="44">
        <f t="shared" si="443"/>
        <v>15320.143215</v>
      </c>
      <c r="BN399" s="12">
        <v>3338</v>
      </c>
      <c r="BO399" s="13">
        <v>2.13</v>
      </c>
      <c r="BP399" s="12">
        <v>1</v>
      </c>
      <c r="BQ399" s="12">
        <v>0</v>
      </c>
      <c r="BR399" s="14">
        <f t="shared" si="444"/>
        <v>7109.94</v>
      </c>
      <c r="BS399" s="12">
        <v>1</v>
      </c>
      <c r="BT399" s="12">
        <v>3.18</v>
      </c>
      <c r="BU399" s="12">
        <v>1</v>
      </c>
      <c r="BV399" s="43">
        <f t="shared" si="445"/>
        <v>4.18</v>
      </c>
      <c r="BW399" s="12">
        <v>1.275</v>
      </c>
      <c r="BX399" s="9">
        <v>0.5</v>
      </c>
      <c r="BY399" s="44">
        <f t="shared" si="446"/>
        <v>18946.212615</v>
      </c>
    </row>
    <row r="400" s="1" customFormat="1" customHeight="1" spans="5:79">
      <c r="E400" s="12">
        <v>2761</v>
      </c>
      <c r="F400" s="13">
        <v>1.728</v>
      </c>
      <c r="G400" s="12">
        <v>1</v>
      </c>
      <c r="H400" s="12">
        <v>0</v>
      </c>
      <c r="I400" s="14">
        <f t="shared" si="447"/>
        <v>4771.008</v>
      </c>
      <c r="J400" s="12">
        <v>1</v>
      </c>
      <c r="K400" s="12">
        <v>1.95</v>
      </c>
      <c r="L400" s="12">
        <v>0.95</v>
      </c>
      <c r="M400" s="43">
        <f t="shared" si="448"/>
        <v>2.8525</v>
      </c>
      <c r="N400" s="12">
        <v>1.275</v>
      </c>
      <c r="O400" s="9">
        <v>0.5</v>
      </c>
      <c r="P400" s="44">
        <f t="shared" si="449"/>
        <v>8675.928954</v>
      </c>
      <c r="Y400" s="12">
        <v>2704</v>
      </c>
      <c r="Z400" s="13">
        <v>3.79</v>
      </c>
      <c r="AA400" s="12">
        <v>1</v>
      </c>
      <c r="AB400" s="12">
        <v>0</v>
      </c>
      <c r="AC400" s="14">
        <f t="shared" si="438"/>
        <v>10248.16</v>
      </c>
      <c r="AD400" s="12">
        <v>1</v>
      </c>
      <c r="AE400" s="12">
        <v>2.38</v>
      </c>
      <c r="AF400" s="12">
        <v>1</v>
      </c>
      <c r="AG400" s="43">
        <f t="shared" si="439"/>
        <v>3.38</v>
      </c>
      <c r="AH400" s="12">
        <v>1.275</v>
      </c>
      <c r="AI400" s="9">
        <v>0.5</v>
      </c>
      <c r="AJ400" s="44">
        <f t="shared" si="440"/>
        <v>22082.22276</v>
      </c>
      <c r="AS400" s="12">
        <v>3338</v>
      </c>
      <c r="AT400" s="13">
        <v>1.23</v>
      </c>
      <c r="AU400" s="12">
        <v>1</v>
      </c>
      <c r="AV400" s="12">
        <v>0</v>
      </c>
      <c r="AW400" s="14">
        <f t="shared" si="441"/>
        <v>4105.74</v>
      </c>
      <c r="AX400" s="12">
        <v>1</v>
      </c>
      <c r="AY400" s="12">
        <v>2.38</v>
      </c>
      <c r="AZ400" s="12">
        <v>1</v>
      </c>
      <c r="BA400" s="43">
        <f t="shared" si="442"/>
        <v>3.38</v>
      </c>
      <c r="BB400" s="12">
        <v>1.275</v>
      </c>
      <c r="BC400" s="9">
        <v>0.5</v>
      </c>
      <c r="BD400" s="44">
        <f t="shared" si="443"/>
        <v>8846.843265</v>
      </c>
      <c r="BN400" s="12">
        <v>3338</v>
      </c>
      <c r="BO400" s="13">
        <v>1.23</v>
      </c>
      <c r="BP400" s="12">
        <v>1</v>
      </c>
      <c r="BQ400" s="12">
        <v>0</v>
      </c>
      <c r="BR400" s="14">
        <f t="shared" si="444"/>
        <v>4105.74</v>
      </c>
      <c r="BS400" s="12">
        <v>1</v>
      </c>
      <c r="BT400" s="12">
        <v>3.18</v>
      </c>
      <c r="BU400" s="12">
        <v>1</v>
      </c>
      <c r="BV400" s="43">
        <f t="shared" si="445"/>
        <v>4.18</v>
      </c>
      <c r="BW400" s="12">
        <v>1.275</v>
      </c>
      <c r="BX400" s="9">
        <v>0.5</v>
      </c>
      <c r="BY400" s="44">
        <f t="shared" si="446"/>
        <v>10940.770665</v>
      </c>
    </row>
    <row r="401" s="1" customFormat="1" customHeight="1" spans="5:77">
      <c r="E401" s="12">
        <v>2761</v>
      </c>
      <c r="F401" s="13">
        <v>1.728</v>
      </c>
      <c r="G401" s="12">
        <v>1</v>
      </c>
      <c r="H401" s="12">
        <v>0</v>
      </c>
      <c r="I401" s="14">
        <f t="shared" si="447"/>
        <v>4771.008</v>
      </c>
      <c r="J401" s="12">
        <v>1</v>
      </c>
      <c r="K401" s="12">
        <v>1.95</v>
      </c>
      <c r="L401" s="12">
        <v>0.95</v>
      </c>
      <c r="M401" s="43">
        <f t="shared" si="448"/>
        <v>2.8525</v>
      </c>
      <c r="N401" s="12">
        <v>1.275</v>
      </c>
      <c r="O401" s="9">
        <v>0.5</v>
      </c>
      <c r="P401" s="44">
        <f t="shared" si="449"/>
        <v>8675.928954</v>
      </c>
      <c r="Y401" s="45"/>
      <c r="Z401" s="46"/>
      <c r="AA401" s="46"/>
      <c r="AB401" s="46"/>
      <c r="AC401" s="46"/>
      <c r="AD401" s="46"/>
      <c r="AE401" s="46"/>
      <c r="AF401" s="47">
        <f>SUM(AJ386:AJ400)</f>
        <v>158537.54124</v>
      </c>
      <c r="AG401" s="47"/>
      <c r="AH401" s="47"/>
      <c r="AI401" s="47"/>
      <c r="AJ401" s="47"/>
      <c r="AS401" s="12">
        <v>3338</v>
      </c>
      <c r="AT401" s="13">
        <v>1.25</v>
      </c>
      <c r="AU401" s="12">
        <v>1</v>
      </c>
      <c r="AV401" s="12">
        <v>0</v>
      </c>
      <c r="AW401" s="14">
        <f t="shared" si="441"/>
        <v>4172.5</v>
      </c>
      <c r="AX401" s="12">
        <v>1</v>
      </c>
      <c r="AY401" s="12">
        <v>2.38</v>
      </c>
      <c r="AZ401" s="12">
        <v>1</v>
      </c>
      <c r="BA401" s="43">
        <f t="shared" si="442"/>
        <v>3.38</v>
      </c>
      <c r="BB401" s="12">
        <v>1.275</v>
      </c>
      <c r="BC401" s="9">
        <v>0.5</v>
      </c>
      <c r="BD401" s="44">
        <f t="shared" si="443"/>
        <v>8990.694375</v>
      </c>
      <c r="BN401" s="12">
        <v>3338</v>
      </c>
      <c r="BO401" s="13">
        <v>1.25</v>
      </c>
      <c r="BP401" s="12">
        <v>1</v>
      </c>
      <c r="BQ401" s="12">
        <v>0</v>
      </c>
      <c r="BR401" s="14">
        <f t="shared" si="444"/>
        <v>4172.5</v>
      </c>
      <c r="BS401" s="12">
        <v>1</v>
      </c>
      <c r="BT401" s="12">
        <v>3.18</v>
      </c>
      <c r="BU401" s="12">
        <v>1</v>
      </c>
      <c r="BV401" s="43">
        <f t="shared" si="445"/>
        <v>4.18</v>
      </c>
      <c r="BW401" s="12">
        <v>1.275</v>
      </c>
      <c r="BX401" s="9">
        <v>0.5</v>
      </c>
      <c r="BY401" s="44">
        <f t="shared" si="446"/>
        <v>11118.669375</v>
      </c>
    </row>
    <row r="402" s="1" customFormat="1" customHeight="1" spans="5:77">
      <c r="E402" s="12">
        <v>2761</v>
      </c>
      <c r="F402" s="13">
        <v>1.728</v>
      </c>
      <c r="G402" s="12">
        <v>1</v>
      </c>
      <c r="H402" s="12">
        <v>0</v>
      </c>
      <c r="I402" s="14">
        <f t="shared" si="447"/>
        <v>4771.008</v>
      </c>
      <c r="J402" s="12">
        <v>1</v>
      </c>
      <c r="K402" s="12">
        <v>1.95</v>
      </c>
      <c r="L402" s="12">
        <v>0.95</v>
      </c>
      <c r="M402" s="43">
        <f t="shared" si="448"/>
        <v>2.8525</v>
      </c>
      <c r="N402" s="12">
        <v>1.275</v>
      </c>
      <c r="O402" s="9">
        <v>0.5</v>
      </c>
      <c r="P402" s="44">
        <f t="shared" si="449"/>
        <v>8675.928954</v>
      </c>
      <c r="Y402" s="46"/>
      <c r="Z402" s="46"/>
      <c r="AA402" s="46"/>
      <c r="AB402" s="46"/>
      <c r="AC402" s="46"/>
      <c r="AD402" s="46"/>
      <c r="AE402" s="46"/>
      <c r="AF402" s="47"/>
      <c r="AG402" s="47"/>
      <c r="AH402" s="47"/>
      <c r="AI402" s="47"/>
      <c r="AJ402" s="47"/>
      <c r="AS402" s="12">
        <v>3338</v>
      </c>
      <c r="AT402" s="13">
        <v>1.55</v>
      </c>
      <c r="AU402" s="12">
        <v>1</v>
      </c>
      <c r="AV402" s="12">
        <v>0</v>
      </c>
      <c r="AW402" s="14">
        <f t="shared" si="441"/>
        <v>5173.9</v>
      </c>
      <c r="AX402" s="12">
        <v>1</v>
      </c>
      <c r="AY402" s="12">
        <v>2.38</v>
      </c>
      <c r="AZ402" s="12">
        <v>1</v>
      </c>
      <c r="BA402" s="43">
        <f t="shared" si="442"/>
        <v>3.38</v>
      </c>
      <c r="BB402" s="12">
        <v>1.275</v>
      </c>
      <c r="BC402" s="9">
        <v>0.5</v>
      </c>
      <c r="BD402" s="44">
        <f t="shared" si="443"/>
        <v>11148.461025</v>
      </c>
      <c r="BN402" s="12">
        <v>3338</v>
      </c>
      <c r="BO402" s="13">
        <v>1.55</v>
      </c>
      <c r="BP402" s="12">
        <v>1</v>
      </c>
      <c r="BQ402" s="12">
        <v>0</v>
      </c>
      <c r="BR402" s="14">
        <f t="shared" si="444"/>
        <v>5173.9</v>
      </c>
      <c r="BS402" s="12">
        <v>1</v>
      </c>
      <c r="BT402" s="12">
        <v>3.18</v>
      </c>
      <c r="BU402" s="12">
        <v>1</v>
      </c>
      <c r="BV402" s="43">
        <f t="shared" si="445"/>
        <v>4.18</v>
      </c>
      <c r="BW402" s="12">
        <v>1.275</v>
      </c>
      <c r="BX402" s="9">
        <v>0.5</v>
      </c>
      <c r="BY402" s="44">
        <f t="shared" si="446"/>
        <v>13787.150025</v>
      </c>
    </row>
    <row r="403" s="1" customFormat="1" customHeight="1" spans="5:77">
      <c r="E403" s="12">
        <v>2761</v>
      </c>
      <c r="F403" s="13">
        <v>1.728</v>
      </c>
      <c r="G403" s="12">
        <v>1</v>
      </c>
      <c r="H403" s="12">
        <v>0</v>
      </c>
      <c r="I403" s="14">
        <f t="shared" si="447"/>
        <v>4771.008</v>
      </c>
      <c r="J403" s="12">
        <v>1</v>
      </c>
      <c r="K403" s="12">
        <v>1.95</v>
      </c>
      <c r="L403" s="12">
        <v>0.95</v>
      </c>
      <c r="M403" s="43">
        <f t="shared" si="448"/>
        <v>2.8525</v>
      </c>
      <c r="N403" s="12">
        <v>1.275</v>
      </c>
      <c r="O403" s="9">
        <v>0.5</v>
      </c>
      <c r="P403" s="44">
        <f t="shared" si="449"/>
        <v>8675.928954</v>
      </c>
      <c r="Y403" s="46"/>
      <c r="Z403" s="46"/>
      <c r="AA403" s="46"/>
      <c r="AB403" s="46"/>
      <c r="AC403" s="46"/>
      <c r="AD403" s="46"/>
      <c r="AE403" s="46"/>
      <c r="AF403" s="47"/>
      <c r="AG403" s="47"/>
      <c r="AH403" s="47"/>
      <c r="AI403" s="47"/>
      <c r="AJ403" s="47"/>
      <c r="AS403" s="12">
        <v>3338</v>
      </c>
      <c r="AT403" s="13">
        <v>0.88</v>
      </c>
      <c r="AU403" s="12">
        <v>1</v>
      </c>
      <c r="AV403" s="12">
        <v>0</v>
      </c>
      <c r="AW403" s="14">
        <f t="shared" si="441"/>
        <v>2937.44</v>
      </c>
      <c r="AX403" s="12">
        <v>1</v>
      </c>
      <c r="AY403" s="12">
        <v>2.38</v>
      </c>
      <c r="AZ403" s="12">
        <v>1</v>
      </c>
      <c r="BA403" s="43">
        <f t="shared" si="442"/>
        <v>3.38</v>
      </c>
      <c r="BB403" s="12">
        <v>1.275</v>
      </c>
      <c r="BC403" s="9">
        <v>0.5</v>
      </c>
      <c r="BD403" s="44">
        <f t="shared" si="443"/>
        <v>6329.44884</v>
      </c>
      <c r="BN403" s="12">
        <v>3338</v>
      </c>
      <c r="BO403" s="13">
        <v>0.88</v>
      </c>
      <c r="BP403" s="12">
        <v>1</v>
      </c>
      <c r="BQ403" s="12">
        <v>0</v>
      </c>
      <c r="BR403" s="14">
        <f t="shared" si="444"/>
        <v>2937.44</v>
      </c>
      <c r="BS403" s="12">
        <v>1</v>
      </c>
      <c r="BT403" s="12">
        <v>3.18</v>
      </c>
      <c r="BU403" s="12">
        <v>1</v>
      </c>
      <c r="BV403" s="43">
        <f t="shared" si="445"/>
        <v>4.18</v>
      </c>
      <c r="BW403" s="12">
        <v>1.275</v>
      </c>
      <c r="BX403" s="9">
        <v>0.5</v>
      </c>
      <c r="BY403" s="44">
        <f t="shared" si="446"/>
        <v>7827.54324</v>
      </c>
    </row>
    <row r="404" s="1" customFormat="1" customHeight="1" spans="5:77">
      <c r="E404" s="12">
        <v>2761</v>
      </c>
      <c r="F404" s="13">
        <v>1.728</v>
      </c>
      <c r="G404" s="12">
        <v>1</v>
      </c>
      <c r="H404" s="12">
        <v>0</v>
      </c>
      <c r="I404" s="14">
        <f t="shared" si="447"/>
        <v>4771.008</v>
      </c>
      <c r="J404" s="12">
        <v>1</v>
      </c>
      <c r="K404" s="12">
        <v>1.95</v>
      </c>
      <c r="L404" s="12">
        <v>0.95</v>
      </c>
      <c r="M404" s="43">
        <f t="shared" si="448"/>
        <v>2.8525</v>
      </c>
      <c r="N404" s="12">
        <v>1.075</v>
      </c>
      <c r="O404" s="9">
        <v>0.5</v>
      </c>
      <c r="P404" s="44">
        <f t="shared" si="449"/>
        <v>7314.998922</v>
      </c>
      <c r="Y404" s="38" t="s">
        <v>28</v>
      </c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S404" s="12">
        <v>3338</v>
      </c>
      <c r="AT404" s="13">
        <v>0.88</v>
      </c>
      <c r="AU404" s="12">
        <v>1</v>
      </c>
      <c r="AV404" s="12">
        <v>0</v>
      </c>
      <c r="AW404" s="14">
        <f t="shared" si="441"/>
        <v>2937.44</v>
      </c>
      <c r="AX404" s="12">
        <v>1</v>
      </c>
      <c r="AY404" s="12">
        <v>2.38</v>
      </c>
      <c r="AZ404" s="12">
        <v>1</v>
      </c>
      <c r="BA404" s="43">
        <f t="shared" si="442"/>
        <v>3.38</v>
      </c>
      <c r="BB404" s="12">
        <v>1.275</v>
      </c>
      <c r="BC404" s="9">
        <v>0.5</v>
      </c>
      <c r="BD404" s="44">
        <f t="shared" si="443"/>
        <v>6329.44884</v>
      </c>
      <c r="BN404" s="12">
        <v>3338</v>
      </c>
      <c r="BO404" s="13">
        <v>0.88</v>
      </c>
      <c r="BP404" s="12">
        <v>1</v>
      </c>
      <c r="BQ404" s="12">
        <v>0</v>
      </c>
      <c r="BR404" s="14">
        <f t="shared" si="444"/>
        <v>2937.44</v>
      </c>
      <c r="BS404" s="12">
        <v>1</v>
      </c>
      <c r="BT404" s="12">
        <v>3.18</v>
      </c>
      <c r="BU404" s="12">
        <v>1</v>
      </c>
      <c r="BV404" s="43">
        <f t="shared" si="445"/>
        <v>4.18</v>
      </c>
      <c r="BW404" s="12">
        <v>1.275</v>
      </c>
      <c r="BX404" s="9">
        <v>0.5</v>
      </c>
      <c r="BY404" s="44">
        <f t="shared" si="446"/>
        <v>7827.54324</v>
      </c>
    </row>
    <row r="405" s="1" customFormat="1" customHeight="1" spans="5:77">
      <c r="E405" s="12">
        <v>2761</v>
      </c>
      <c r="F405" s="13">
        <v>1.728</v>
      </c>
      <c r="G405" s="12">
        <v>1</v>
      </c>
      <c r="H405" s="12">
        <v>0</v>
      </c>
      <c r="I405" s="14">
        <f t="shared" si="447"/>
        <v>4771.008</v>
      </c>
      <c r="J405" s="12">
        <v>1</v>
      </c>
      <c r="K405" s="12">
        <v>1.95</v>
      </c>
      <c r="L405" s="12">
        <v>0.95</v>
      </c>
      <c r="M405" s="43">
        <f t="shared" si="448"/>
        <v>2.8525</v>
      </c>
      <c r="N405" s="12">
        <v>1.075</v>
      </c>
      <c r="O405" s="9">
        <v>0.5</v>
      </c>
      <c r="P405" s="44">
        <f t="shared" si="449"/>
        <v>7314.998922</v>
      </c>
      <c r="Y405" s="14" t="s">
        <v>5</v>
      </c>
      <c r="Z405" s="14"/>
      <c r="AA405" s="14"/>
      <c r="AB405" s="14"/>
      <c r="AC405" s="14"/>
      <c r="AD405" s="8" t="s">
        <v>53</v>
      </c>
      <c r="AE405" s="8"/>
      <c r="AF405" s="8"/>
      <c r="AG405" s="8"/>
      <c r="AH405" s="9" t="s">
        <v>37</v>
      </c>
      <c r="AI405" s="9"/>
      <c r="AJ405" s="42" t="s">
        <v>9</v>
      </c>
      <c r="AS405" s="12">
        <v>3338</v>
      </c>
      <c r="AT405" s="13">
        <v>2.13</v>
      </c>
      <c r="AU405" s="12">
        <v>1</v>
      </c>
      <c r="AV405" s="12">
        <v>0</v>
      </c>
      <c r="AW405" s="14">
        <f t="shared" si="441"/>
        <v>7109.94</v>
      </c>
      <c r="AX405" s="12">
        <v>1</v>
      </c>
      <c r="AY405" s="12">
        <v>2.38</v>
      </c>
      <c r="AZ405" s="12">
        <v>1</v>
      </c>
      <c r="BA405" s="43">
        <f t="shared" si="442"/>
        <v>3.38</v>
      </c>
      <c r="BB405" s="12">
        <v>1.275</v>
      </c>
      <c r="BC405" s="9">
        <v>0.5</v>
      </c>
      <c r="BD405" s="44">
        <f t="shared" si="443"/>
        <v>15320.143215</v>
      </c>
      <c r="BN405" s="12">
        <v>3338</v>
      </c>
      <c r="BO405" s="13">
        <v>2.13</v>
      </c>
      <c r="BP405" s="12">
        <v>1</v>
      </c>
      <c r="BQ405" s="12">
        <v>0</v>
      </c>
      <c r="BR405" s="14">
        <f t="shared" si="444"/>
        <v>7109.94</v>
      </c>
      <c r="BS405" s="12">
        <v>1</v>
      </c>
      <c r="BT405" s="12">
        <v>3.18</v>
      </c>
      <c r="BU405" s="12">
        <v>1</v>
      </c>
      <c r="BV405" s="43">
        <f t="shared" si="445"/>
        <v>4.18</v>
      </c>
      <c r="BW405" s="12">
        <v>1.275</v>
      </c>
      <c r="BX405" s="9">
        <v>0.5</v>
      </c>
      <c r="BY405" s="44">
        <f t="shared" si="446"/>
        <v>18946.212615</v>
      </c>
    </row>
    <row r="406" s="1" customFormat="1" customHeight="1" spans="5:77">
      <c r="E406" s="12">
        <v>2761</v>
      </c>
      <c r="F406" s="13">
        <v>1.728</v>
      </c>
      <c r="G406" s="12">
        <v>1</v>
      </c>
      <c r="H406" s="12">
        <v>0</v>
      </c>
      <c r="I406" s="14">
        <f t="shared" si="447"/>
        <v>4771.008</v>
      </c>
      <c r="J406" s="12">
        <v>1</v>
      </c>
      <c r="K406" s="12">
        <v>1.95</v>
      </c>
      <c r="L406" s="12">
        <v>0.95</v>
      </c>
      <c r="M406" s="43">
        <f t="shared" si="448"/>
        <v>2.8525</v>
      </c>
      <c r="N406" s="12">
        <v>1.075</v>
      </c>
      <c r="O406" s="9">
        <v>0.5</v>
      </c>
      <c r="P406" s="44">
        <f t="shared" si="449"/>
        <v>7314.998922</v>
      </c>
      <c r="Y406" s="14" t="s">
        <v>54</v>
      </c>
      <c r="Z406" s="14" t="s">
        <v>55</v>
      </c>
      <c r="AA406" s="14" t="s">
        <v>56</v>
      </c>
      <c r="AB406" s="14" t="s">
        <v>57</v>
      </c>
      <c r="AC406" s="14" t="s">
        <v>5</v>
      </c>
      <c r="AD406" s="8" t="s">
        <v>58</v>
      </c>
      <c r="AE406" s="8" t="s">
        <v>23</v>
      </c>
      <c r="AF406" s="8" t="s">
        <v>22</v>
      </c>
      <c r="AG406" s="43" t="s">
        <v>24</v>
      </c>
      <c r="AH406" s="9" t="s">
        <v>59</v>
      </c>
      <c r="AI406" s="9" t="s">
        <v>60</v>
      </c>
      <c r="AJ406" s="42"/>
      <c r="AS406" s="12">
        <v>3338</v>
      </c>
      <c r="AT406" s="13">
        <v>3.79</v>
      </c>
      <c r="AU406" s="12">
        <v>1</v>
      </c>
      <c r="AV406" s="12">
        <v>0</v>
      </c>
      <c r="AW406" s="14">
        <f t="shared" si="441"/>
        <v>12651.02</v>
      </c>
      <c r="AX406" s="12">
        <v>1</v>
      </c>
      <c r="AY406" s="12">
        <v>2.38</v>
      </c>
      <c r="AZ406" s="12">
        <v>1</v>
      </c>
      <c r="BA406" s="43">
        <f t="shared" si="442"/>
        <v>3.38</v>
      </c>
      <c r="BB406" s="12">
        <v>1.275</v>
      </c>
      <c r="BC406" s="9">
        <v>0.5</v>
      </c>
      <c r="BD406" s="44">
        <f t="shared" si="443"/>
        <v>27259.785345</v>
      </c>
      <c r="BN406" s="12">
        <v>3338</v>
      </c>
      <c r="BO406" s="13">
        <v>3.79</v>
      </c>
      <c r="BP406" s="12">
        <v>1</v>
      </c>
      <c r="BQ406" s="12">
        <v>0</v>
      </c>
      <c r="BR406" s="14">
        <f t="shared" si="444"/>
        <v>12651.02</v>
      </c>
      <c r="BS406" s="12">
        <v>1</v>
      </c>
      <c r="BT406" s="12">
        <v>3.18</v>
      </c>
      <c r="BU406" s="12">
        <v>1</v>
      </c>
      <c r="BV406" s="43">
        <f t="shared" si="445"/>
        <v>4.18</v>
      </c>
      <c r="BW406" s="12">
        <v>1.275</v>
      </c>
      <c r="BX406" s="9">
        <v>0.5</v>
      </c>
      <c r="BY406" s="44">
        <f t="shared" si="446"/>
        <v>33711.805545</v>
      </c>
    </row>
    <row r="407" s="1" customFormat="1" customHeight="1" spans="5:77">
      <c r="E407" s="12">
        <v>2761</v>
      </c>
      <c r="F407" s="13">
        <v>1.728</v>
      </c>
      <c r="G407" s="12">
        <v>1</v>
      </c>
      <c r="H407" s="12">
        <v>0</v>
      </c>
      <c r="I407" s="14">
        <f t="shared" si="447"/>
        <v>4771.008</v>
      </c>
      <c r="J407" s="12">
        <v>1</v>
      </c>
      <c r="K407" s="12">
        <v>1.95</v>
      </c>
      <c r="L407" s="12">
        <v>0.95</v>
      </c>
      <c r="M407" s="43">
        <f t="shared" si="448"/>
        <v>2.8525</v>
      </c>
      <c r="N407" s="12">
        <v>1.075</v>
      </c>
      <c r="O407" s="9">
        <v>0.5</v>
      </c>
      <c r="P407" s="44">
        <f t="shared" si="449"/>
        <v>7314.998922</v>
      </c>
      <c r="Y407" s="12">
        <v>2630</v>
      </c>
      <c r="Z407" s="13">
        <v>1.728</v>
      </c>
      <c r="AA407" s="12">
        <v>1</v>
      </c>
      <c r="AB407" s="12">
        <v>0</v>
      </c>
      <c r="AC407" s="14">
        <f t="shared" ref="AC407:AC417" si="450">Y407*Z407*AA407+AB407</f>
        <v>4544.64</v>
      </c>
      <c r="AD407" s="12">
        <v>1</v>
      </c>
      <c r="AE407" s="12">
        <v>1.95</v>
      </c>
      <c r="AF407" s="12">
        <v>0.95</v>
      </c>
      <c r="AG407" s="43">
        <f t="shared" ref="AG407:AG417" si="451">AE407*AF407+1</f>
        <v>2.8525</v>
      </c>
      <c r="AH407" s="12">
        <v>1.275</v>
      </c>
      <c r="AI407" s="9">
        <v>0.5</v>
      </c>
      <c r="AJ407" s="44">
        <f t="shared" ref="AJ407:AJ417" si="452">AC407*AD407*AG407*AH407*AI407</f>
        <v>8264.28582</v>
      </c>
      <c r="AS407" s="12">
        <v>3338</v>
      </c>
      <c r="AT407" s="13">
        <v>3.79</v>
      </c>
      <c r="AU407" s="12">
        <v>1</v>
      </c>
      <c r="AV407" s="12">
        <v>0</v>
      </c>
      <c r="AW407" s="14">
        <f t="shared" si="441"/>
        <v>12651.02</v>
      </c>
      <c r="AX407" s="12">
        <v>1</v>
      </c>
      <c r="AY407" s="12">
        <v>2.38</v>
      </c>
      <c r="AZ407" s="12">
        <v>1</v>
      </c>
      <c r="BA407" s="43">
        <f t="shared" si="442"/>
        <v>3.38</v>
      </c>
      <c r="BB407" s="12">
        <v>1.275</v>
      </c>
      <c r="BC407" s="9">
        <v>0.5</v>
      </c>
      <c r="BD407" s="44">
        <f t="shared" si="443"/>
        <v>27259.785345</v>
      </c>
      <c r="BN407" s="12">
        <v>3338</v>
      </c>
      <c r="BO407" s="13">
        <v>3.79</v>
      </c>
      <c r="BP407" s="12">
        <v>1</v>
      </c>
      <c r="BQ407" s="12">
        <v>0</v>
      </c>
      <c r="BR407" s="14">
        <f t="shared" si="444"/>
        <v>12651.02</v>
      </c>
      <c r="BS407" s="12">
        <v>1</v>
      </c>
      <c r="BT407" s="12">
        <v>3.18</v>
      </c>
      <c r="BU407" s="12">
        <v>1</v>
      </c>
      <c r="BV407" s="43">
        <f t="shared" si="445"/>
        <v>4.18</v>
      </c>
      <c r="BW407" s="12">
        <v>1.275</v>
      </c>
      <c r="BX407" s="9">
        <v>0.5</v>
      </c>
      <c r="BY407" s="44">
        <f t="shared" si="446"/>
        <v>33711.805545</v>
      </c>
    </row>
    <row r="408" s="1" customFormat="1" customHeight="1" spans="5:77">
      <c r="E408" s="12">
        <v>2761</v>
      </c>
      <c r="F408" s="13">
        <v>1.55</v>
      </c>
      <c r="G408" s="12">
        <v>1</v>
      </c>
      <c r="H408" s="12">
        <v>0</v>
      </c>
      <c r="I408" s="14">
        <f t="shared" si="447"/>
        <v>4279.55</v>
      </c>
      <c r="J408" s="12">
        <v>1</v>
      </c>
      <c r="K408" s="12">
        <v>1.95</v>
      </c>
      <c r="L408" s="12">
        <v>0.95</v>
      </c>
      <c r="M408" s="43">
        <f t="shared" si="448"/>
        <v>2.8525</v>
      </c>
      <c r="N408" s="12">
        <v>1.075</v>
      </c>
      <c r="O408" s="9">
        <v>0.5</v>
      </c>
      <c r="P408" s="44">
        <f t="shared" si="449"/>
        <v>6561.4863015625</v>
      </c>
      <c r="Y408" s="12">
        <v>2630</v>
      </c>
      <c r="Z408" s="13">
        <v>1.728</v>
      </c>
      <c r="AA408" s="12">
        <v>1</v>
      </c>
      <c r="AB408" s="12">
        <v>0</v>
      </c>
      <c r="AC408" s="14">
        <f t="shared" si="450"/>
        <v>4544.64</v>
      </c>
      <c r="AD408" s="12">
        <v>1</v>
      </c>
      <c r="AE408" s="12">
        <v>1.95</v>
      </c>
      <c r="AF408" s="12">
        <v>0.95</v>
      </c>
      <c r="AG408" s="43">
        <f t="shared" si="451"/>
        <v>2.8525</v>
      </c>
      <c r="AH408" s="12">
        <v>1.275</v>
      </c>
      <c r="AI408" s="9">
        <v>0.5</v>
      </c>
      <c r="AJ408" s="44">
        <f t="shared" si="452"/>
        <v>8264.28582</v>
      </c>
      <c r="AS408" s="12">
        <v>3338</v>
      </c>
      <c r="AT408" s="13">
        <v>3.79</v>
      </c>
      <c r="AU408" s="12">
        <v>1</v>
      </c>
      <c r="AV408" s="12">
        <v>0</v>
      </c>
      <c r="AW408" s="14">
        <f t="shared" si="441"/>
        <v>12651.02</v>
      </c>
      <c r="AX408" s="12">
        <v>1</v>
      </c>
      <c r="AY408" s="12">
        <v>2.38</v>
      </c>
      <c r="AZ408" s="12">
        <v>1</v>
      </c>
      <c r="BA408" s="43">
        <f t="shared" si="442"/>
        <v>3.38</v>
      </c>
      <c r="BB408" s="12">
        <v>1.275</v>
      </c>
      <c r="BC408" s="9">
        <v>0.5</v>
      </c>
      <c r="BD408" s="44">
        <f t="shared" si="443"/>
        <v>27259.785345</v>
      </c>
      <c r="BN408" s="12">
        <v>3338</v>
      </c>
      <c r="BO408" s="13">
        <v>3.79</v>
      </c>
      <c r="BP408" s="12">
        <v>1</v>
      </c>
      <c r="BQ408" s="12">
        <v>0</v>
      </c>
      <c r="BR408" s="14">
        <f t="shared" si="444"/>
        <v>12651.02</v>
      </c>
      <c r="BS408" s="12">
        <v>1</v>
      </c>
      <c r="BT408" s="12">
        <v>3.18</v>
      </c>
      <c r="BU408" s="12">
        <v>1</v>
      </c>
      <c r="BV408" s="43">
        <f t="shared" si="445"/>
        <v>4.18</v>
      </c>
      <c r="BW408" s="12">
        <v>1.275</v>
      </c>
      <c r="BX408" s="9">
        <v>0.5</v>
      </c>
      <c r="BY408" s="44">
        <f t="shared" si="446"/>
        <v>33711.805545</v>
      </c>
    </row>
    <row r="409" s="1" customFormat="1" customHeight="1" spans="5:77">
      <c r="E409" s="12">
        <v>2761</v>
      </c>
      <c r="F409" s="13">
        <v>12.18</v>
      </c>
      <c r="G409" s="12">
        <v>1</v>
      </c>
      <c r="H409" s="12">
        <v>0</v>
      </c>
      <c r="I409" s="14">
        <f t="shared" si="447"/>
        <v>33628.98</v>
      </c>
      <c r="J409" s="12">
        <v>1</v>
      </c>
      <c r="K409" s="12">
        <v>1.95</v>
      </c>
      <c r="L409" s="12">
        <v>0.95</v>
      </c>
      <c r="M409" s="43">
        <f t="shared" si="448"/>
        <v>2.8525</v>
      </c>
      <c r="N409" s="12">
        <v>1.075</v>
      </c>
      <c r="O409" s="9">
        <v>0.5</v>
      </c>
      <c r="P409" s="44">
        <f t="shared" si="449"/>
        <v>51560.582679375</v>
      </c>
      <c r="Y409" s="12">
        <v>2630</v>
      </c>
      <c r="Z409" s="13">
        <v>1.728</v>
      </c>
      <c r="AA409" s="12">
        <v>1</v>
      </c>
      <c r="AB409" s="12">
        <v>0</v>
      </c>
      <c r="AC409" s="14">
        <f t="shared" si="450"/>
        <v>4544.64</v>
      </c>
      <c r="AD409" s="12">
        <v>1</v>
      </c>
      <c r="AE409" s="12">
        <v>1.95</v>
      </c>
      <c r="AF409" s="12">
        <v>0.95</v>
      </c>
      <c r="AG409" s="43">
        <f t="shared" si="451"/>
        <v>2.8525</v>
      </c>
      <c r="AH409" s="12">
        <v>1.275</v>
      </c>
      <c r="AI409" s="9">
        <v>0.5</v>
      </c>
      <c r="AJ409" s="44">
        <f t="shared" si="452"/>
        <v>8264.28582</v>
      </c>
      <c r="AS409" s="45"/>
      <c r="AT409" s="46"/>
      <c r="AU409" s="46"/>
      <c r="AV409" s="46"/>
      <c r="AW409" s="46"/>
      <c r="AX409" s="46"/>
      <c r="AY409" s="46"/>
      <c r="AZ409" s="47">
        <f>SUM(BD394:BD408)</f>
        <v>195709.435155</v>
      </c>
      <c r="BA409" s="47"/>
      <c r="BB409" s="47"/>
      <c r="BC409" s="47"/>
      <c r="BD409" s="47"/>
      <c r="BN409" s="45"/>
      <c r="BO409" s="46"/>
      <c r="BP409" s="46"/>
      <c r="BQ409" s="46"/>
      <c r="BR409" s="46"/>
      <c r="BS409" s="46"/>
      <c r="BT409" s="46"/>
      <c r="BU409" s="47">
        <f>SUM(BY394:BY408)</f>
        <v>242031.194955</v>
      </c>
      <c r="BV409" s="47"/>
      <c r="BW409" s="47"/>
      <c r="BX409" s="47"/>
      <c r="BY409" s="47"/>
    </row>
    <row r="410" s="1" customFormat="1" customHeight="1" spans="5:77">
      <c r="E410" s="45"/>
      <c r="F410" s="46"/>
      <c r="G410" s="46"/>
      <c r="H410" s="46"/>
      <c r="I410" s="46"/>
      <c r="J410" s="46"/>
      <c r="K410" s="46"/>
      <c r="L410" s="47">
        <f>SUM(P399:P409)</f>
        <v>130761.709438937</v>
      </c>
      <c r="M410" s="47"/>
      <c r="N410" s="47"/>
      <c r="O410" s="47"/>
      <c r="P410" s="47"/>
      <c r="Y410" s="12">
        <v>2630</v>
      </c>
      <c r="Z410" s="13">
        <v>1.728</v>
      </c>
      <c r="AA410" s="12">
        <v>1</v>
      </c>
      <c r="AB410" s="12">
        <v>0</v>
      </c>
      <c r="AC410" s="14">
        <f t="shared" si="450"/>
        <v>4544.64</v>
      </c>
      <c r="AD410" s="12">
        <v>1</v>
      </c>
      <c r="AE410" s="12">
        <v>1.95</v>
      </c>
      <c r="AF410" s="12">
        <v>0.95</v>
      </c>
      <c r="AG410" s="43">
        <f t="shared" si="451"/>
        <v>2.8525</v>
      </c>
      <c r="AH410" s="12">
        <v>1.275</v>
      </c>
      <c r="AI410" s="9">
        <v>0.5</v>
      </c>
      <c r="AJ410" s="44">
        <f t="shared" si="452"/>
        <v>8264.28582</v>
      </c>
      <c r="AS410" s="46"/>
      <c r="AT410" s="46"/>
      <c r="AU410" s="46"/>
      <c r="AV410" s="46"/>
      <c r="AW410" s="46"/>
      <c r="AX410" s="46"/>
      <c r="AY410" s="46"/>
      <c r="AZ410" s="47"/>
      <c r="BA410" s="47"/>
      <c r="BB410" s="47"/>
      <c r="BC410" s="47"/>
      <c r="BD410" s="47"/>
      <c r="BN410" s="46"/>
      <c r="BO410" s="46"/>
      <c r="BP410" s="46"/>
      <c r="BQ410" s="46"/>
      <c r="BR410" s="46"/>
      <c r="BS410" s="46"/>
      <c r="BT410" s="46"/>
      <c r="BU410" s="47"/>
      <c r="BV410" s="47"/>
      <c r="BW410" s="47"/>
      <c r="BX410" s="47"/>
      <c r="BY410" s="47"/>
    </row>
    <row r="411" s="1" customFormat="1" customHeight="1" spans="5:77">
      <c r="E411" s="46"/>
      <c r="F411" s="46"/>
      <c r="G411" s="46"/>
      <c r="H411" s="46"/>
      <c r="I411" s="46"/>
      <c r="J411" s="46"/>
      <c r="K411" s="46"/>
      <c r="L411" s="47"/>
      <c r="M411" s="47"/>
      <c r="N411" s="47"/>
      <c r="O411" s="47"/>
      <c r="P411" s="47"/>
      <c r="Y411" s="12">
        <v>2630</v>
      </c>
      <c r="Z411" s="13">
        <v>1.728</v>
      </c>
      <c r="AA411" s="12">
        <v>1</v>
      </c>
      <c r="AB411" s="12">
        <v>0</v>
      </c>
      <c r="AC411" s="14">
        <f t="shared" si="450"/>
        <v>4544.64</v>
      </c>
      <c r="AD411" s="12">
        <v>1</v>
      </c>
      <c r="AE411" s="12">
        <v>1.95</v>
      </c>
      <c r="AF411" s="12">
        <v>0.95</v>
      </c>
      <c r="AG411" s="43">
        <f t="shared" si="451"/>
        <v>2.8525</v>
      </c>
      <c r="AH411" s="12">
        <v>1.275</v>
      </c>
      <c r="AI411" s="9">
        <v>0.5</v>
      </c>
      <c r="AJ411" s="44">
        <f t="shared" si="452"/>
        <v>8264.28582</v>
      </c>
      <c r="AS411" s="46"/>
      <c r="AT411" s="46"/>
      <c r="AU411" s="46"/>
      <c r="AV411" s="46"/>
      <c r="AW411" s="46"/>
      <c r="AX411" s="46"/>
      <c r="AY411" s="46"/>
      <c r="AZ411" s="47"/>
      <c r="BA411" s="47"/>
      <c r="BB411" s="47"/>
      <c r="BC411" s="47"/>
      <c r="BD411" s="47"/>
      <c r="BN411" s="46"/>
      <c r="BO411" s="46"/>
      <c r="BP411" s="46"/>
      <c r="BQ411" s="46"/>
      <c r="BR411" s="46"/>
      <c r="BS411" s="46"/>
      <c r="BT411" s="46"/>
      <c r="BU411" s="47"/>
      <c r="BV411" s="47"/>
      <c r="BW411" s="47"/>
      <c r="BX411" s="47"/>
      <c r="BY411" s="47"/>
    </row>
    <row r="412" s="1" customFormat="1" customHeight="1" spans="5:77">
      <c r="E412" s="46"/>
      <c r="F412" s="46"/>
      <c r="G412" s="46"/>
      <c r="H412" s="46"/>
      <c r="I412" s="46"/>
      <c r="J412" s="46"/>
      <c r="K412" s="46"/>
      <c r="L412" s="47"/>
      <c r="M412" s="47"/>
      <c r="N412" s="47"/>
      <c r="O412" s="47"/>
      <c r="P412" s="47"/>
      <c r="Y412" s="12">
        <v>2630</v>
      </c>
      <c r="Z412" s="13">
        <v>1.728</v>
      </c>
      <c r="AA412" s="12">
        <v>1</v>
      </c>
      <c r="AB412" s="12">
        <v>0</v>
      </c>
      <c r="AC412" s="14">
        <f t="shared" si="450"/>
        <v>4544.64</v>
      </c>
      <c r="AD412" s="12">
        <v>1</v>
      </c>
      <c r="AE412" s="12">
        <v>1.95</v>
      </c>
      <c r="AF412" s="12">
        <v>0.95</v>
      </c>
      <c r="AG412" s="43">
        <f t="shared" si="451"/>
        <v>2.8525</v>
      </c>
      <c r="AH412" s="12">
        <v>1.075</v>
      </c>
      <c r="AI412" s="9">
        <v>0.5</v>
      </c>
      <c r="AJ412" s="44">
        <f t="shared" si="452"/>
        <v>6967.92726</v>
      </c>
      <c r="AS412" s="38" t="s">
        <v>28</v>
      </c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N412" s="38" t="s">
        <v>28</v>
      </c>
      <c r="BO412" s="38"/>
      <c r="BP412" s="38"/>
      <c r="BQ412" s="38"/>
      <c r="BR412" s="38"/>
      <c r="BS412" s="38"/>
      <c r="BT412" s="38"/>
      <c r="BU412" s="38"/>
      <c r="BV412" s="38"/>
      <c r="BW412" s="38"/>
      <c r="BX412" s="38"/>
      <c r="BY412" s="38"/>
    </row>
    <row r="413" s="1" customFormat="1" customHeight="1" spans="5:77">
      <c r="Y413" s="12">
        <v>2630</v>
      </c>
      <c r="Z413" s="13">
        <v>1.728</v>
      </c>
      <c r="AA413" s="12">
        <v>1</v>
      </c>
      <c r="AB413" s="12">
        <v>0</v>
      </c>
      <c r="AC413" s="14">
        <f t="shared" si="450"/>
        <v>4544.64</v>
      </c>
      <c r="AD413" s="12">
        <v>1</v>
      </c>
      <c r="AE413" s="12">
        <v>1.95</v>
      </c>
      <c r="AF413" s="12">
        <v>0.95</v>
      </c>
      <c r="AG413" s="43">
        <f t="shared" si="451"/>
        <v>2.8525</v>
      </c>
      <c r="AH413" s="12">
        <v>1.075</v>
      </c>
      <c r="AI413" s="9">
        <v>0.5</v>
      </c>
      <c r="AJ413" s="44">
        <f t="shared" si="452"/>
        <v>6967.92726</v>
      </c>
      <c r="AS413" s="14" t="s">
        <v>5</v>
      </c>
      <c r="AT413" s="14"/>
      <c r="AU413" s="14"/>
      <c r="AV413" s="14"/>
      <c r="AW413" s="14"/>
      <c r="AX413" s="8" t="s">
        <v>53</v>
      </c>
      <c r="AY413" s="8"/>
      <c r="AZ413" s="8"/>
      <c r="BA413" s="8"/>
      <c r="BB413" s="9" t="s">
        <v>37</v>
      </c>
      <c r="BC413" s="9"/>
      <c r="BD413" s="42" t="s">
        <v>9</v>
      </c>
      <c r="BN413" s="14" t="s">
        <v>5</v>
      </c>
      <c r="BO413" s="14"/>
      <c r="BP413" s="14"/>
      <c r="BQ413" s="14"/>
      <c r="BR413" s="14"/>
      <c r="BS413" s="8" t="s">
        <v>53</v>
      </c>
      <c r="BT413" s="8"/>
      <c r="BU413" s="8"/>
      <c r="BV413" s="8"/>
      <c r="BW413" s="9" t="s">
        <v>37</v>
      </c>
      <c r="BX413" s="9"/>
      <c r="BY413" s="42" t="s">
        <v>9</v>
      </c>
    </row>
    <row r="414" s="1" customFormat="1" customHeight="1" spans="5:77">
      <c r="Y414" s="12">
        <v>2630</v>
      </c>
      <c r="Z414" s="13">
        <v>1.728</v>
      </c>
      <c r="AA414" s="12">
        <v>1</v>
      </c>
      <c r="AB414" s="12">
        <v>0</v>
      </c>
      <c r="AC414" s="14">
        <f t="shared" si="450"/>
        <v>4544.64</v>
      </c>
      <c r="AD414" s="12">
        <v>1</v>
      </c>
      <c r="AE414" s="12">
        <v>1.95</v>
      </c>
      <c r="AF414" s="12">
        <v>0.95</v>
      </c>
      <c r="AG414" s="43">
        <f t="shared" si="451"/>
        <v>2.8525</v>
      </c>
      <c r="AH414" s="12">
        <v>1.075</v>
      </c>
      <c r="AI414" s="9">
        <v>0.5</v>
      </c>
      <c r="AJ414" s="44">
        <f t="shared" si="452"/>
        <v>6967.92726</v>
      </c>
      <c r="AS414" s="14" t="s">
        <v>54</v>
      </c>
      <c r="AT414" s="14" t="s">
        <v>55</v>
      </c>
      <c r="AU414" s="14" t="s">
        <v>56</v>
      </c>
      <c r="AV414" s="14" t="s">
        <v>57</v>
      </c>
      <c r="AW414" s="14" t="s">
        <v>5</v>
      </c>
      <c r="AX414" s="8" t="s">
        <v>58</v>
      </c>
      <c r="AY414" s="8" t="s">
        <v>23</v>
      </c>
      <c r="AZ414" s="8" t="s">
        <v>22</v>
      </c>
      <c r="BA414" s="43" t="s">
        <v>24</v>
      </c>
      <c r="BB414" s="9" t="s">
        <v>59</v>
      </c>
      <c r="BC414" s="9" t="s">
        <v>60</v>
      </c>
      <c r="BD414" s="42"/>
      <c r="BN414" s="14" t="s">
        <v>54</v>
      </c>
      <c r="BO414" s="14" t="s">
        <v>55</v>
      </c>
      <c r="BP414" s="14" t="s">
        <v>56</v>
      </c>
      <c r="BQ414" s="14" t="s">
        <v>57</v>
      </c>
      <c r="BR414" s="14" t="s">
        <v>5</v>
      </c>
      <c r="BS414" s="8" t="s">
        <v>58</v>
      </c>
      <c r="BT414" s="8" t="s">
        <v>23</v>
      </c>
      <c r="BU414" s="8" t="s">
        <v>22</v>
      </c>
      <c r="BV414" s="43" t="s">
        <v>24</v>
      </c>
      <c r="BW414" s="9" t="s">
        <v>59</v>
      </c>
      <c r="BX414" s="9" t="s">
        <v>60</v>
      </c>
      <c r="BY414" s="42"/>
    </row>
    <row r="415" s="1" customFormat="1" customHeight="1" spans="5:77">
      <c r="Y415" s="12">
        <v>2630</v>
      </c>
      <c r="Z415" s="13">
        <v>1.728</v>
      </c>
      <c r="AA415" s="12">
        <v>1</v>
      </c>
      <c r="AB415" s="12">
        <v>0</v>
      </c>
      <c r="AC415" s="14">
        <f t="shared" si="450"/>
        <v>4544.64</v>
      </c>
      <c r="AD415" s="12">
        <v>1</v>
      </c>
      <c r="AE415" s="12">
        <v>1.95</v>
      </c>
      <c r="AF415" s="12">
        <v>0.95</v>
      </c>
      <c r="AG415" s="43">
        <f t="shared" si="451"/>
        <v>2.8525</v>
      </c>
      <c r="AH415" s="12">
        <v>1.075</v>
      </c>
      <c r="AI415" s="9">
        <v>0.5</v>
      </c>
      <c r="AJ415" s="44">
        <f t="shared" si="452"/>
        <v>6967.92726</v>
      </c>
      <c r="AS415" s="12">
        <v>2630</v>
      </c>
      <c r="AT415" s="13">
        <v>1.728</v>
      </c>
      <c r="AU415" s="12">
        <v>1</v>
      </c>
      <c r="AV415" s="12">
        <v>0</v>
      </c>
      <c r="AW415" s="14">
        <f t="shared" ref="AW415:AW425" si="453">AS415*AT415*AU415+AV415</f>
        <v>4544.64</v>
      </c>
      <c r="AX415" s="12">
        <v>1</v>
      </c>
      <c r="AY415" s="12">
        <v>1.95</v>
      </c>
      <c r="AZ415" s="12">
        <v>0.95</v>
      </c>
      <c r="BA415" s="43">
        <f t="shared" ref="BA415:BA425" si="454">AY415*AZ415+1</f>
        <v>2.8525</v>
      </c>
      <c r="BB415" s="12">
        <v>1.275</v>
      </c>
      <c r="BC415" s="9">
        <v>0.5</v>
      </c>
      <c r="BD415" s="44">
        <f t="shared" ref="BD415:BD425" si="455">AW415*AX415*BA415*BB415*BC415</f>
        <v>8264.28582</v>
      </c>
      <c r="BN415" s="12">
        <v>2630</v>
      </c>
      <c r="BO415" s="13">
        <v>1.728</v>
      </c>
      <c r="BP415" s="12">
        <v>1</v>
      </c>
      <c r="BQ415" s="12">
        <v>0</v>
      </c>
      <c r="BR415" s="14">
        <f t="shared" ref="BR415:BR425" si="456">BN415*BO415*BP415+BQ415</f>
        <v>4544.64</v>
      </c>
      <c r="BS415" s="12">
        <v>1</v>
      </c>
      <c r="BT415" s="12">
        <v>2.75</v>
      </c>
      <c r="BU415" s="12">
        <v>0.95</v>
      </c>
      <c r="BV415" s="43">
        <f t="shared" ref="BV415:BV425" si="457">BT415*BU415+1</f>
        <v>3.6125</v>
      </c>
      <c r="BW415" s="12">
        <v>1.275</v>
      </c>
      <c r="BX415" s="9">
        <v>0.5</v>
      </c>
      <c r="BY415" s="44">
        <f t="shared" ref="BY415:BY425" si="458">BR415*BS415*BV415*BW415*BX415</f>
        <v>10466.1639</v>
      </c>
    </row>
    <row r="416" s="1" customFormat="1" customHeight="1" spans="5:77">
      <c r="Y416" s="12">
        <v>2630</v>
      </c>
      <c r="Z416" s="13">
        <v>1.55</v>
      </c>
      <c r="AA416" s="12">
        <v>1</v>
      </c>
      <c r="AB416" s="12">
        <v>0</v>
      </c>
      <c r="AC416" s="14">
        <f t="shared" si="450"/>
        <v>4076.5</v>
      </c>
      <c r="AD416" s="12">
        <v>1</v>
      </c>
      <c r="AE416" s="12">
        <v>1.95</v>
      </c>
      <c r="AF416" s="12">
        <v>0.95</v>
      </c>
      <c r="AG416" s="43">
        <f t="shared" si="451"/>
        <v>2.8525</v>
      </c>
      <c r="AH416" s="12">
        <v>1.075</v>
      </c>
      <c r="AI416" s="9">
        <v>0.5</v>
      </c>
      <c r="AJ416" s="44">
        <f t="shared" si="452"/>
        <v>6250.166234375</v>
      </c>
      <c r="AS416" s="12">
        <v>2630</v>
      </c>
      <c r="AT416" s="13">
        <v>1.728</v>
      </c>
      <c r="AU416" s="12">
        <v>1</v>
      </c>
      <c r="AV416" s="12">
        <v>0</v>
      </c>
      <c r="AW416" s="14">
        <f t="shared" si="453"/>
        <v>4544.64</v>
      </c>
      <c r="AX416" s="12">
        <v>1</v>
      </c>
      <c r="AY416" s="12">
        <v>1.95</v>
      </c>
      <c r="AZ416" s="12">
        <v>0.95</v>
      </c>
      <c r="BA416" s="43">
        <f t="shared" si="454"/>
        <v>2.8525</v>
      </c>
      <c r="BB416" s="12">
        <v>1.275</v>
      </c>
      <c r="BC416" s="9">
        <v>0.5</v>
      </c>
      <c r="BD416" s="44">
        <f t="shared" si="455"/>
        <v>8264.28582</v>
      </c>
      <c r="BN416" s="12">
        <v>2630</v>
      </c>
      <c r="BO416" s="13">
        <v>1.728</v>
      </c>
      <c r="BP416" s="12">
        <v>1</v>
      </c>
      <c r="BQ416" s="12">
        <v>0</v>
      </c>
      <c r="BR416" s="14">
        <f t="shared" si="456"/>
        <v>4544.64</v>
      </c>
      <c r="BS416" s="12">
        <v>1</v>
      </c>
      <c r="BT416" s="12">
        <v>2.75</v>
      </c>
      <c r="BU416" s="12">
        <v>0.95</v>
      </c>
      <c r="BV416" s="43">
        <f t="shared" si="457"/>
        <v>3.6125</v>
      </c>
      <c r="BW416" s="12">
        <v>1.275</v>
      </c>
      <c r="BX416" s="9">
        <v>0.5</v>
      </c>
      <c r="BY416" s="44">
        <f t="shared" si="458"/>
        <v>10466.1639</v>
      </c>
    </row>
    <row r="417" s="1" customFormat="1" customHeight="1" spans="25:77">
      <c r="Y417" s="12">
        <v>2630</v>
      </c>
      <c r="Z417" s="13">
        <v>12.18</v>
      </c>
      <c r="AA417" s="12">
        <v>1</v>
      </c>
      <c r="AB417" s="12">
        <v>0</v>
      </c>
      <c r="AC417" s="14">
        <f t="shared" si="450"/>
        <v>32033.4</v>
      </c>
      <c r="AD417" s="12">
        <v>1</v>
      </c>
      <c r="AE417" s="12">
        <v>1.95</v>
      </c>
      <c r="AF417" s="12">
        <v>0.95</v>
      </c>
      <c r="AG417" s="43">
        <f t="shared" si="451"/>
        <v>2.8525</v>
      </c>
      <c r="AH417" s="12">
        <v>1.075</v>
      </c>
      <c r="AI417" s="9">
        <v>0.5</v>
      </c>
      <c r="AJ417" s="44">
        <f t="shared" si="452"/>
        <v>49114.20950625</v>
      </c>
      <c r="AS417" s="12">
        <v>2630</v>
      </c>
      <c r="AT417" s="13">
        <v>1.728</v>
      </c>
      <c r="AU417" s="12">
        <v>1</v>
      </c>
      <c r="AV417" s="12">
        <v>0</v>
      </c>
      <c r="AW417" s="14">
        <f t="shared" si="453"/>
        <v>4544.64</v>
      </c>
      <c r="AX417" s="12">
        <v>1</v>
      </c>
      <c r="AY417" s="12">
        <v>1.95</v>
      </c>
      <c r="AZ417" s="12">
        <v>0.95</v>
      </c>
      <c r="BA417" s="43">
        <f t="shared" si="454"/>
        <v>2.8525</v>
      </c>
      <c r="BB417" s="12">
        <v>1.275</v>
      </c>
      <c r="BC417" s="9">
        <v>0.5</v>
      </c>
      <c r="BD417" s="44">
        <f t="shared" si="455"/>
        <v>8264.28582</v>
      </c>
      <c r="BN417" s="12">
        <v>2630</v>
      </c>
      <c r="BO417" s="13">
        <v>1.728</v>
      </c>
      <c r="BP417" s="12">
        <v>1</v>
      </c>
      <c r="BQ417" s="12">
        <v>0</v>
      </c>
      <c r="BR417" s="14">
        <f t="shared" si="456"/>
        <v>4544.64</v>
      </c>
      <c r="BS417" s="12">
        <v>1</v>
      </c>
      <c r="BT417" s="12">
        <v>2.75</v>
      </c>
      <c r="BU417" s="12">
        <v>0.95</v>
      </c>
      <c r="BV417" s="43">
        <f t="shared" si="457"/>
        <v>3.6125</v>
      </c>
      <c r="BW417" s="12">
        <v>1.275</v>
      </c>
      <c r="BX417" s="9">
        <v>0.5</v>
      </c>
      <c r="BY417" s="44">
        <f t="shared" si="458"/>
        <v>10466.1639</v>
      </c>
    </row>
    <row r="418" s="1" customFormat="1" customHeight="1" spans="25:77">
      <c r="Y418" s="45"/>
      <c r="Z418" s="46"/>
      <c r="AA418" s="46"/>
      <c r="AB418" s="46"/>
      <c r="AC418" s="46"/>
      <c r="AD418" s="46"/>
      <c r="AE418" s="46"/>
      <c r="AF418" s="47">
        <f>SUM(AJ407:AJ417)</f>
        <v>124557.513880625</v>
      </c>
      <c r="AG418" s="47"/>
      <c r="AH418" s="47"/>
      <c r="AI418" s="47"/>
      <c r="AJ418" s="47"/>
      <c r="AS418" s="12">
        <v>2630</v>
      </c>
      <c r="AT418" s="13">
        <v>1.728</v>
      </c>
      <c r="AU418" s="12">
        <v>1</v>
      </c>
      <c r="AV418" s="12">
        <v>0</v>
      </c>
      <c r="AW418" s="14">
        <f t="shared" si="453"/>
        <v>4544.64</v>
      </c>
      <c r="AX418" s="12">
        <v>1</v>
      </c>
      <c r="AY418" s="12">
        <v>1.95</v>
      </c>
      <c r="AZ418" s="12">
        <v>0.95</v>
      </c>
      <c r="BA418" s="43">
        <f t="shared" si="454"/>
        <v>2.8525</v>
      </c>
      <c r="BB418" s="12">
        <v>1.275</v>
      </c>
      <c r="BC418" s="9">
        <v>0.5</v>
      </c>
      <c r="BD418" s="44">
        <f t="shared" si="455"/>
        <v>8264.28582</v>
      </c>
      <c r="BN418" s="12">
        <v>2630</v>
      </c>
      <c r="BO418" s="13">
        <v>1.728</v>
      </c>
      <c r="BP418" s="12">
        <v>1</v>
      </c>
      <c r="BQ418" s="12">
        <v>0</v>
      </c>
      <c r="BR418" s="14">
        <f t="shared" si="456"/>
        <v>4544.64</v>
      </c>
      <c r="BS418" s="12">
        <v>1</v>
      </c>
      <c r="BT418" s="12">
        <v>2.75</v>
      </c>
      <c r="BU418" s="12">
        <v>0.95</v>
      </c>
      <c r="BV418" s="43">
        <f t="shared" si="457"/>
        <v>3.6125</v>
      </c>
      <c r="BW418" s="12">
        <v>1.275</v>
      </c>
      <c r="BX418" s="9">
        <v>0.5</v>
      </c>
      <c r="BY418" s="44">
        <f t="shared" si="458"/>
        <v>10466.1639</v>
      </c>
    </row>
    <row r="419" s="1" customFormat="1" customHeight="1" spans="25:77">
      <c r="Y419" s="46"/>
      <c r="Z419" s="46"/>
      <c r="AA419" s="46"/>
      <c r="AB419" s="46"/>
      <c r="AC419" s="46"/>
      <c r="AD419" s="46"/>
      <c r="AE419" s="46"/>
      <c r="AF419" s="47"/>
      <c r="AG419" s="47"/>
      <c r="AH419" s="47"/>
      <c r="AI419" s="47"/>
      <c r="AJ419" s="47"/>
      <c r="AS419" s="12">
        <v>2630</v>
      </c>
      <c r="AT419" s="13">
        <v>1.728</v>
      </c>
      <c r="AU419" s="12">
        <v>1</v>
      </c>
      <c r="AV419" s="12">
        <v>0</v>
      </c>
      <c r="AW419" s="14">
        <f t="shared" si="453"/>
        <v>4544.64</v>
      </c>
      <c r="AX419" s="12">
        <v>1</v>
      </c>
      <c r="AY419" s="12">
        <v>1.95</v>
      </c>
      <c r="AZ419" s="12">
        <v>0.95</v>
      </c>
      <c r="BA419" s="43">
        <f t="shared" si="454"/>
        <v>2.8525</v>
      </c>
      <c r="BB419" s="12">
        <v>1.275</v>
      </c>
      <c r="BC419" s="9">
        <v>0.5</v>
      </c>
      <c r="BD419" s="44">
        <f t="shared" si="455"/>
        <v>8264.28582</v>
      </c>
      <c r="BN419" s="12">
        <v>2630</v>
      </c>
      <c r="BO419" s="13">
        <v>1.728</v>
      </c>
      <c r="BP419" s="12">
        <v>1</v>
      </c>
      <c r="BQ419" s="12">
        <v>0</v>
      </c>
      <c r="BR419" s="14">
        <f t="shared" si="456"/>
        <v>4544.64</v>
      </c>
      <c r="BS419" s="12">
        <v>1</v>
      </c>
      <c r="BT419" s="12">
        <v>2.75</v>
      </c>
      <c r="BU419" s="12">
        <v>0.95</v>
      </c>
      <c r="BV419" s="43">
        <f t="shared" si="457"/>
        <v>3.6125</v>
      </c>
      <c r="BW419" s="12">
        <v>1.275</v>
      </c>
      <c r="BX419" s="9">
        <v>0.5</v>
      </c>
      <c r="BY419" s="44">
        <f t="shared" si="458"/>
        <v>10466.1639</v>
      </c>
    </row>
    <row r="420" s="1" customFormat="1" customHeight="1" spans="25:77">
      <c r="Y420" s="46"/>
      <c r="Z420" s="46"/>
      <c r="AA420" s="46"/>
      <c r="AB420" s="46"/>
      <c r="AC420" s="46"/>
      <c r="AD420" s="46"/>
      <c r="AE420" s="46"/>
      <c r="AF420" s="47"/>
      <c r="AG420" s="47"/>
      <c r="AH420" s="47"/>
      <c r="AI420" s="47"/>
      <c r="AJ420" s="47"/>
      <c r="AS420" s="12">
        <v>2630</v>
      </c>
      <c r="AT420" s="13">
        <v>1.728</v>
      </c>
      <c r="AU420" s="12">
        <v>1</v>
      </c>
      <c r="AV420" s="12">
        <v>0</v>
      </c>
      <c r="AW420" s="14">
        <f t="shared" si="453"/>
        <v>4544.64</v>
      </c>
      <c r="AX420" s="12">
        <v>1</v>
      </c>
      <c r="AY420" s="12">
        <v>1.95</v>
      </c>
      <c r="AZ420" s="12">
        <v>0.95</v>
      </c>
      <c r="BA420" s="43">
        <f t="shared" si="454"/>
        <v>2.8525</v>
      </c>
      <c r="BB420" s="12">
        <v>1.075</v>
      </c>
      <c r="BC420" s="9">
        <v>0.5</v>
      </c>
      <c r="BD420" s="44">
        <f t="shared" si="455"/>
        <v>6967.92726</v>
      </c>
      <c r="BN420" s="12">
        <v>2630</v>
      </c>
      <c r="BO420" s="13">
        <v>1.728</v>
      </c>
      <c r="BP420" s="12">
        <v>1</v>
      </c>
      <c r="BQ420" s="12">
        <v>0</v>
      </c>
      <c r="BR420" s="14">
        <f t="shared" si="456"/>
        <v>4544.64</v>
      </c>
      <c r="BS420" s="12">
        <v>1</v>
      </c>
      <c r="BT420" s="12">
        <v>2.75</v>
      </c>
      <c r="BU420" s="12">
        <v>0.95</v>
      </c>
      <c r="BV420" s="43">
        <f t="shared" si="457"/>
        <v>3.6125</v>
      </c>
      <c r="BW420" s="12">
        <v>1.075</v>
      </c>
      <c r="BX420" s="9">
        <v>0.5</v>
      </c>
      <c r="BY420" s="44">
        <f t="shared" si="458"/>
        <v>8824.4127</v>
      </c>
    </row>
    <row r="421" s="1" customFormat="1" customHeight="1" spans="25:77">
      <c r="Y421" s="38" t="s">
        <v>29</v>
      </c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S421" s="12">
        <v>2630</v>
      </c>
      <c r="AT421" s="13">
        <v>1.728</v>
      </c>
      <c r="AU421" s="12">
        <v>1</v>
      </c>
      <c r="AV421" s="12">
        <v>0</v>
      </c>
      <c r="AW421" s="14">
        <f t="shared" si="453"/>
        <v>4544.64</v>
      </c>
      <c r="AX421" s="12">
        <v>1</v>
      </c>
      <c r="AY421" s="12">
        <v>1.95</v>
      </c>
      <c r="AZ421" s="12">
        <v>0.95</v>
      </c>
      <c r="BA421" s="43">
        <f t="shared" si="454"/>
        <v>2.8525</v>
      </c>
      <c r="BB421" s="12">
        <v>1.075</v>
      </c>
      <c r="BC421" s="9">
        <v>0.5</v>
      </c>
      <c r="BD421" s="44">
        <f t="shared" si="455"/>
        <v>6967.92726</v>
      </c>
      <c r="BN421" s="12">
        <v>2630</v>
      </c>
      <c r="BO421" s="13">
        <v>1.728</v>
      </c>
      <c r="BP421" s="12">
        <v>1</v>
      </c>
      <c r="BQ421" s="12">
        <v>0</v>
      </c>
      <c r="BR421" s="14">
        <f t="shared" si="456"/>
        <v>4544.64</v>
      </c>
      <c r="BS421" s="12">
        <v>1</v>
      </c>
      <c r="BT421" s="12">
        <v>2.75</v>
      </c>
      <c r="BU421" s="12">
        <v>0.95</v>
      </c>
      <c r="BV421" s="43">
        <f t="shared" si="457"/>
        <v>3.6125</v>
      </c>
      <c r="BW421" s="12">
        <v>1.075</v>
      </c>
      <c r="BX421" s="9">
        <v>0.5</v>
      </c>
      <c r="BY421" s="44">
        <f t="shared" si="458"/>
        <v>8824.4127</v>
      </c>
    </row>
    <row r="422" s="1" customFormat="1" customHeight="1" spans="25:77">
      <c r="Y422" s="14" t="s">
        <v>5</v>
      </c>
      <c r="Z422" s="14"/>
      <c r="AA422" s="14"/>
      <c r="AB422" s="14"/>
      <c r="AC422" s="14"/>
      <c r="AD422" s="8" t="s">
        <v>53</v>
      </c>
      <c r="AE422" s="8"/>
      <c r="AF422" s="8"/>
      <c r="AG422" s="8"/>
      <c r="AH422" s="9" t="s">
        <v>37</v>
      </c>
      <c r="AI422" s="9"/>
      <c r="AJ422" s="42" t="s">
        <v>9</v>
      </c>
      <c r="AS422" s="12">
        <v>2630</v>
      </c>
      <c r="AT422" s="13">
        <v>1.728</v>
      </c>
      <c r="AU422" s="12">
        <v>1</v>
      </c>
      <c r="AV422" s="12">
        <v>0</v>
      </c>
      <c r="AW422" s="14">
        <f t="shared" si="453"/>
        <v>4544.64</v>
      </c>
      <c r="AX422" s="12">
        <v>1</v>
      </c>
      <c r="AY422" s="12">
        <v>1.95</v>
      </c>
      <c r="AZ422" s="12">
        <v>0.95</v>
      </c>
      <c r="BA422" s="43">
        <f t="shared" si="454"/>
        <v>2.8525</v>
      </c>
      <c r="BB422" s="12">
        <v>1.075</v>
      </c>
      <c r="BC422" s="9">
        <v>0.5</v>
      </c>
      <c r="BD422" s="44">
        <f t="shared" si="455"/>
        <v>6967.92726</v>
      </c>
      <c r="BN422" s="12">
        <v>2630</v>
      </c>
      <c r="BO422" s="13">
        <v>1.728</v>
      </c>
      <c r="BP422" s="12">
        <v>1</v>
      </c>
      <c r="BQ422" s="12">
        <v>0</v>
      </c>
      <c r="BR422" s="14">
        <f t="shared" si="456"/>
        <v>4544.64</v>
      </c>
      <c r="BS422" s="12">
        <v>1</v>
      </c>
      <c r="BT422" s="12">
        <v>2.75</v>
      </c>
      <c r="BU422" s="12">
        <v>0.95</v>
      </c>
      <c r="BV422" s="43">
        <f t="shared" si="457"/>
        <v>3.6125</v>
      </c>
      <c r="BW422" s="12">
        <v>1.075</v>
      </c>
      <c r="BX422" s="9">
        <v>0.5</v>
      </c>
      <c r="BY422" s="44">
        <f t="shared" si="458"/>
        <v>8824.4127</v>
      </c>
    </row>
    <row r="423" s="1" customFormat="1" customHeight="1" spans="25:77">
      <c r="Y423" s="14" t="s">
        <v>54</v>
      </c>
      <c r="Z423" s="14" t="s">
        <v>55</v>
      </c>
      <c r="AA423" s="14" t="s">
        <v>56</v>
      </c>
      <c r="AB423" s="14" t="s">
        <v>57</v>
      </c>
      <c r="AC423" s="14" t="s">
        <v>5</v>
      </c>
      <c r="AD423" s="8" t="s">
        <v>58</v>
      </c>
      <c r="AE423" s="8" t="s">
        <v>23</v>
      </c>
      <c r="AF423" s="8" t="s">
        <v>22</v>
      </c>
      <c r="AG423" s="43" t="s">
        <v>24</v>
      </c>
      <c r="AH423" s="9" t="s">
        <v>59</v>
      </c>
      <c r="AI423" s="9" t="s">
        <v>60</v>
      </c>
      <c r="AJ423" s="42"/>
      <c r="AS423" s="12">
        <v>2630</v>
      </c>
      <c r="AT423" s="13">
        <v>1.728</v>
      </c>
      <c r="AU423" s="12">
        <v>1</v>
      </c>
      <c r="AV423" s="12">
        <v>0</v>
      </c>
      <c r="AW423" s="14">
        <f t="shared" si="453"/>
        <v>4544.64</v>
      </c>
      <c r="AX423" s="12">
        <v>1</v>
      </c>
      <c r="AY423" s="12">
        <v>1.95</v>
      </c>
      <c r="AZ423" s="12">
        <v>0.95</v>
      </c>
      <c r="BA423" s="43">
        <f t="shared" si="454"/>
        <v>2.8525</v>
      </c>
      <c r="BB423" s="12">
        <v>1.075</v>
      </c>
      <c r="BC423" s="9">
        <v>0.5</v>
      </c>
      <c r="BD423" s="44">
        <f t="shared" si="455"/>
        <v>6967.92726</v>
      </c>
      <c r="BN423" s="12">
        <v>2630</v>
      </c>
      <c r="BO423" s="13">
        <v>1.728</v>
      </c>
      <c r="BP423" s="12">
        <v>1</v>
      </c>
      <c r="BQ423" s="12">
        <v>0</v>
      </c>
      <c r="BR423" s="14">
        <f t="shared" si="456"/>
        <v>4544.64</v>
      </c>
      <c r="BS423" s="12">
        <v>1</v>
      </c>
      <c r="BT423" s="12">
        <v>2.75</v>
      </c>
      <c r="BU423" s="12">
        <v>0.95</v>
      </c>
      <c r="BV423" s="43">
        <f t="shared" si="457"/>
        <v>3.6125</v>
      </c>
      <c r="BW423" s="12">
        <v>1.075</v>
      </c>
      <c r="BX423" s="9">
        <v>0.5</v>
      </c>
      <c r="BY423" s="44">
        <f t="shared" si="458"/>
        <v>8824.4127</v>
      </c>
    </row>
    <row r="424" s="1" customFormat="1" customHeight="1" spans="25:77">
      <c r="Y424" s="12">
        <v>34258</v>
      </c>
      <c r="Z424" s="13">
        <v>0.168</v>
      </c>
      <c r="AA424" s="12">
        <v>1</v>
      </c>
      <c r="AB424" s="12">
        <v>0</v>
      </c>
      <c r="AC424" s="14">
        <f t="shared" ref="AC424:AC433" si="459">Y424*Z424*AA424+AB424</f>
        <v>5755.344</v>
      </c>
      <c r="AD424" s="12">
        <v>1</v>
      </c>
      <c r="AE424" s="12">
        <v>2.04</v>
      </c>
      <c r="AF424" s="12">
        <v>0.98</v>
      </c>
      <c r="AG424" s="43">
        <f t="shared" ref="AG424:AG433" si="460">AE424*AF424+1</f>
        <v>2.9992</v>
      </c>
      <c r="AH424" s="12">
        <v>0.9</v>
      </c>
      <c r="AI424" s="9">
        <v>0.5</v>
      </c>
      <c r="AJ424" s="44">
        <f t="shared" ref="AJ424:AJ433" si="461">AC424*AD424*AG424*AH424*AI424</f>
        <v>7767.64247616</v>
      </c>
      <c r="AS424" s="12">
        <v>2630</v>
      </c>
      <c r="AT424" s="13">
        <v>1.55</v>
      </c>
      <c r="AU424" s="12">
        <v>1</v>
      </c>
      <c r="AV424" s="12">
        <v>0</v>
      </c>
      <c r="AW424" s="14">
        <f t="shared" si="453"/>
        <v>4076.5</v>
      </c>
      <c r="AX424" s="12">
        <v>1</v>
      </c>
      <c r="AY424" s="12">
        <v>1.95</v>
      </c>
      <c r="AZ424" s="12">
        <v>0.95</v>
      </c>
      <c r="BA424" s="43">
        <f t="shared" si="454"/>
        <v>2.8525</v>
      </c>
      <c r="BB424" s="12">
        <v>1.075</v>
      </c>
      <c r="BC424" s="9">
        <v>0.5</v>
      </c>
      <c r="BD424" s="44">
        <f t="shared" si="455"/>
        <v>6250.166234375</v>
      </c>
      <c r="BN424" s="12">
        <v>2630</v>
      </c>
      <c r="BO424" s="13">
        <v>1.55</v>
      </c>
      <c r="BP424" s="12">
        <v>1</v>
      </c>
      <c r="BQ424" s="12">
        <v>0</v>
      </c>
      <c r="BR424" s="14">
        <f t="shared" si="456"/>
        <v>4076.5</v>
      </c>
      <c r="BS424" s="12">
        <v>1</v>
      </c>
      <c r="BT424" s="12">
        <v>2.75</v>
      </c>
      <c r="BU424" s="12">
        <v>0.95</v>
      </c>
      <c r="BV424" s="43">
        <f t="shared" si="457"/>
        <v>3.6125</v>
      </c>
      <c r="BW424" s="12">
        <v>1.075</v>
      </c>
      <c r="BX424" s="9">
        <v>0.5</v>
      </c>
      <c r="BY424" s="44">
        <f t="shared" si="458"/>
        <v>7915.416484375</v>
      </c>
    </row>
    <row r="425" s="1" customFormat="1" customHeight="1" spans="25:77">
      <c r="Y425" s="12">
        <v>34258</v>
      </c>
      <c r="Z425" s="13">
        <v>0.168</v>
      </c>
      <c r="AA425" s="12">
        <v>1</v>
      </c>
      <c r="AB425" s="12">
        <v>0</v>
      </c>
      <c r="AC425" s="14">
        <f t="shared" si="459"/>
        <v>5755.344</v>
      </c>
      <c r="AD425" s="12">
        <v>1</v>
      </c>
      <c r="AE425" s="12">
        <v>2.04</v>
      </c>
      <c r="AF425" s="12">
        <v>0.98</v>
      </c>
      <c r="AG425" s="43">
        <f t="shared" si="460"/>
        <v>2.9992</v>
      </c>
      <c r="AH425" s="12">
        <v>0.9</v>
      </c>
      <c r="AI425" s="9">
        <v>0.5</v>
      </c>
      <c r="AJ425" s="44">
        <f t="shared" si="461"/>
        <v>7767.64247616</v>
      </c>
      <c r="AS425" s="12">
        <v>2630</v>
      </c>
      <c r="AT425" s="13">
        <v>12.18</v>
      </c>
      <c r="AU425" s="12">
        <v>1</v>
      </c>
      <c r="AV425" s="12">
        <v>0</v>
      </c>
      <c r="AW425" s="14">
        <f t="shared" si="453"/>
        <v>32033.4</v>
      </c>
      <c r="AX425" s="12">
        <v>1</v>
      </c>
      <c r="AY425" s="12">
        <v>1.95</v>
      </c>
      <c r="AZ425" s="12">
        <v>0.95</v>
      </c>
      <c r="BA425" s="43">
        <f t="shared" si="454"/>
        <v>2.8525</v>
      </c>
      <c r="BB425" s="12">
        <v>1.075</v>
      </c>
      <c r="BC425" s="9">
        <v>0.5</v>
      </c>
      <c r="BD425" s="44">
        <f t="shared" si="455"/>
        <v>49114.20950625</v>
      </c>
      <c r="BN425" s="12">
        <v>2630</v>
      </c>
      <c r="BO425" s="13">
        <v>12.18</v>
      </c>
      <c r="BP425" s="12">
        <v>1</v>
      </c>
      <c r="BQ425" s="12">
        <v>0</v>
      </c>
      <c r="BR425" s="14">
        <f t="shared" si="456"/>
        <v>32033.4</v>
      </c>
      <c r="BS425" s="12">
        <v>1</v>
      </c>
      <c r="BT425" s="12">
        <v>2.75</v>
      </c>
      <c r="BU425" s="12">
        <v>0.95</v>
      </c>
      <c r="BV425" s="43">
        <f t="shared" si="457"/>
        <v>3.6125</v>
      </c>
      <c r="BW425" s="12">
        <v>1.075</v>
      </c>
      <c r="BX425" s="9">
        <v>0.5</v>
      </c>
      <c r="BY425" s="44">
        <f t="shared" si="458"/>
        <v>62199.85340625</v>
      </c>
    </row>
    <row r="426" s="1" customFormat="1" customHeight="1" spans="25:77">
      <c r="Y426" s="12">
        <v>34258</v>
      </c>
      <c r="Z426" s="13">
        <v>0.168</v>
      </c>
      <c r="AA426" s="12">
        <v>1</v>
      </c>
      <c r="AB426" s="12">
        <v>0</v>
      </c>
      <c r="AC426" s="14">
        <f t="shared" si="459"/>
        <v>5755.344</v>
      </c>
      <c r="AD426" s="12">
        <v>1</v>
      </c>
      <c r="AE426" s="12">
        <v>2.04</v>
      </c>
      <c r="AF426" s="12">
        <v>0.98</v>
      </c>
      <c r="AG426" s="43">
        <f t="shared" si="460"/>
        <v>2.9992</v>
      </c>
      <c r="AH426" s="12">
        <v>0.9</v>
      </c>
      <c r="AI426" s="9">
        <v>0.5</v>
      </c>
      <c r="AJ426" s="44">
        <f t="shared" si="461"/>
        <v>7767.64247616</v>
      </c>
      <c r="AS426" s="45"/>
      <c r="AT426" s="46"/>
      <c r="AU426" s="46"/>
      <c r="AV426" s="46"/>
      <c r="AW426" s="46"/>
      <c r="AX426" s="46"/>
      <c r="AY426" s="46"/>
      <c r="AZ426" s="47">
        <f>SUM(BD415:BD425)</f>
        <v>124557.513880625</v>
      </c>
      <c r="BA426" s="47"/>
      <c r="BB426" s="47"/>
      <c r="BC426" s="47"/>
      <c r="BD426" s="47"/>
      <c r="BN426" s="45"/>
      <c r="BO426" s="46"/>
      <c r="BP426" s="46"/>
      <c r="BQ426" s="46"/>
      <c r="BR426" s="46"/>
      <c r="BS426" s="46"/>
      <c r="BT426" s="46"/>
      <c r="BU426" s="47">
        <f>SUM(BY415:BY425)</f>
        <v>157743.740190625</v>
      </c>
      <c r="BV426" s="47"/>
      <c r="BW426" s="47"/>
      <c r="BX426" s="47"/>
      <c r="BY426" s="47"/>
    </row>
    <row r="427" s="1" customFormat="1" customHeight="1" spans="25:77">
      <c r="Y427" s="12">
        <v>34258</v>
      </c>
      <c r="Z427" s="13">
        <v>0.168</v>
      </c>
      <c r="AA427" s="12">
        <v>1</v>
      </c>
      <c r="AB427" s="12">
        <v>0</v>
      </c>
      <c r="AC427" s="14">
        <f t="shared" si="459"/>
        <v>5755.344</v>
      </c>
      <c r="AD427" s="12">
        <v>1</v>
      </c>
      <c r="AE427" s="12">
        <v>2.04</v>
      </c>
      <c r="AF427" s="12">
        <v>0.98</v>
      </c>
      <c r="AG427" s="43">
        <f t="shared" si="460"/>
        <v>2.9992</v>
      </c>
      <c r="AH427" s="12">
        <v>0.9</v>
      </c>
      <c r="AI427" s="9">
        <v>0.5</v>
      </c>
      <c r="AJ427" s="44">
        <f t="shared" si="461"/>
        <v>7767.64247616</v>
      </c>
      <c r="AS427" s="46"/>
      <c r="AT427" s="46"/>
      <c r="AU427" s="46"/>
      <c r="AV427" s="46"/>
      <c r="AW427" s="46"/>
      <c r="AX427" s="46"/>
      <c r="AY427" s="46"/>
      <c r="AZ427" s="47"/>
      <c r="BA427" s="47"/>
      <c r="BB427" s="47"/>
      <c r="BC427" s="47"/>
      <c r="BD427" s="47"/>
      <c r="BN427" s="46"/>
      <c r="BO427" s="46"/>
      <c r="BP427" s="46"/>
      <c r="BQ427" s="46"/>
      <c r="BR427" s="46"/>
      <c r="BS427" s="46"/>
      <c r="BT427" s="46"/>
      <c r="BU427" s="47"/>
      <c r="BV427" s="47"/>
      <c r="BW427" s="47"/>
      <c r="BX427" s="47"/>
      <c r="BY427" s="47"/>
    </row>
    <row r="428" s="1" customFormat="1" customHeight="1" spans="25:77">
      <c r="Y428" s="12">
        <v>34258</v>
      </c>
      <c r="Z428" s="13">
        <v>0.168</v>
      </c>
      <c r="AA428" s="12">
        <v>1</v>
      </c>
      <c r="AB428" s="12">
        <v>0</v>
      </c>
      <c r="AC428" s="14">
        <f t="shared" si="459"/>
        <v>5755.344</v>
      </c>
      <c r="AD428" s="12">
        <v>1</v>
      </c>
      <c r="AE428" s="12">
        <v>2.04</v>
      </c>
      <c r="AF428" s="12">
        <v>0.98</v>
      </c>
      <c r="AG428" s="43">
        <f t="shared" si="460"/>
        <v>2.9992</v>
      </c>
      <c r="AH428" s="12">
        <v>0.9</v>
      </c>
      <c r="AI428" s="9">
        <v>0.5</v>
      </c>
      <c r="AJ428" s="44">
        <f t="shared" si="461"/>
        <v>7767.64247616</v>
      </c>
      <c r="AS428" s="46"/>
      <c r="AT428" s="46"/>
      <c r="AU428" s="46"/>
      <c r="AV428" s="46"/>
      <c r="AW428" s="46"/>
      <c r="AX428" s="46"/>
      <c r="AY428" s="46"/>
      <c r="AZ428" s="47"/>
      <c r="BA428" s="47"/>
      <c r="BB428" s="47"/>
      <c r="BC428" s="47"/>
      <c r="BD428" s="47"/>
      <c r="BN428" s="46"/>
      <c r="BO428" s="46"/>
      <c r="BP428" s="46"/>
      <c r="BQ428" s="46"/>
      <c r="BR428" s="46"/>
      <c r="BS428" s="46"/>
      <c r="BT428" s="46"/>
      <c r="BU428" s="47"/>
      <c r="BV428" s="47"/>
      <c r="BW428" s="47"/>
      <c r="BX428" s="47"/>
      <c r="BY428" s="47"/>
    </row>
    <row r="429" s="1" customFormat="1" customHeight="1" spans="25:77">
      <c r="Y429" s="12">
        <v>34258</v>
      </c>
      <c r="Z429" s="13">
        <v>0.168</v>
      </c>
      <c r="AA429" s="12">
        <v>1</v>
      </c>
      <c r="AB429" s="12">
        <v>0</v>
      </c>
      <c r="AC429" s="14">
        <f t="shared" si="459"/>
        <v>5755.344</v>
      </c>
      <c r="AD429" s="12">
        <v>1</v>
      </c>
      <c r="AE429" s="12">
        <v>2.04</v>
      </c>
      <c r="AF429" s="12">
        <v>0.98</v>
      </c>
      <c r="AG429" s="43">
        <f t="shared" si="460"/>
        <v>2.9992</v>
      </c>
      <c r="AH429" s="12">
        <v>0.9</v>
      </c>
      <c r="AI429" s="9">
        <v>0.5</v>
      </c>
      <c r="AJ429" s="44">
        <f t="shared" si="461"/>
        <v>7767.64247616</v>
      </c>
      <c r="AS429" s="38" t="s">
        <v>29</v>
      </c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  <c r="BN429" s="38" t="s">
        <v>29</v>
      </c>
      <c r="BO429" s="38"/>
      <c r="BP429" s="38"/>
      <c r="BQ429" s="38"/>
      <c r="BR429" s="38"/>
      <c r="BS429" s="38"/>
      <c r="BT429" s="38"/>
      <c r="BU429" s="38"/>
      <c r="BV429" s="38"/>
      <c r="BW429" s="38"/>
      <c r="BX429" s="38"/>
      <c r="BY429" s="38"/>
    </row>
    <row r="430" s="1" customFormat="1" customHeight="1" spans="25:77">
      <c r="Y430" s="12">
        <v>34258</v>
      </c>
      <c r="Z430" s="13">
        <v>0.168</v>
      </c>
      <c r="AA430" s="12">
        <v>1</v>
      </c>
      <c r="AB430" s="12">
        <v>0</v>
      </c>
      <c r="AC430" s="14">
        <f t="shared" si="459"/>
        <v>5755.344</v>
      </c>
      <c r="AD430" s="12">
        <v>1</v>
      </c>
      <c r="AE430" s="12">
        <v>2.04</v>
      </c>
      <c r="AF430" s="12">
        <v>0.98</v>
      </c>
      <c r="AG430" s="43">
        <f t="shared" si="460"/>
        <v>2.9992</v>
      </c>
      <c r="AH430" s="12">
        <v>0.9</v>
      </c>
      <c r="AI430" s="9">
        <v>0.5</v>
      </c>
      <c r="AJ430" s="44">
        <f t="shared" si="461"/>
        <v>7767.64247616</v>
      </c>
      <c r="AS430" s="14" t="s">
        <v>5</v>
      </c>
      <c r="AT430" s="14"/>
      <c r="AU430" s="14"/>
      <c r="AV430" s="14"/>
      <c r="AW430" s="14"/>
      <c r="AX430" s="8" t="s">
        <v>53</v>
      </c>
      <c r="AY430" s="8"/>
      <c r="AZ430" s="8"/>
      <c r="BA430" s="8"/>
      <c r="BB430" s="9" t="s">
        <v>37</v>
      </c>
      <c r="BC430" s="9"/>
      <c r="BD430" s="42" t="s">
        <v>9</v>
      </c>
      <c r="BN430" s="14" t="s">
        <v>5</v>
      </c>
      <c r="BO430" s="14"/>
      <c r="BP430" s="14"/>
      <c r="BQ430" s="14"/>
      <c r="BR430" s="14"/>
      <c r="BS430" s="8" t="s">
        <v>53</v>
      </c>
      <c r="BT430" s="8"/>
      <c r="BU430" s="8"/>
      <c r="BV430" s="8"/>
      <c r="BW430" s="9" t="s">
        <v>37</v>
      </c>
      <c r="BX430" s="9"/>
      <c r="BY430" s="42" t="s">
        <v>9</v>
      </c>
    </row>
    <row r="431" s="1" customFormat="1" customHeight="1" spans="25:77">
      <c r="Y431" s="12">
        <v>34258</v>
      </c>
      <c r="Z431" s="13">
        <v>0.168</v>
      </c>
      <c r="AA431" s="12">
        <v>1</v>
      </c>
      <c r="AB431" s="12">
        <v>0</v>
      </c>
      <c r="AC431" s="14">
        <f t="shared" si="459"/>
        <v>5755.344</v>
      </c>
      <c r="AD431" s="12">
        <v>1</v>
      </c>
      <c r="AE431" s="12">
        <v>2.04</v>
      </c>
      <c r="AF431" s="12">
        <v>0.98</v>
      </c>
      <c r="AG431" s="43">
        <f t="shared" si="460"/>
        <v>2.9992</v>
      </c>
      <c r="AH431" s="12">
        <v>0.9</v>
      </c>
      <c r="AI431" s="9">
        <v>0.5</v>
      </c>
      <c r="AJ431" s="44">
        <f t="shared" si="461"/>
        <v>7767.64247616</v>
      </c>
      <c r="AS431" s="14" t="s">
        <v>54</v>
      </c>
      <c r="AT431" s="14" t="s">
        <v>55</v>
      </c>
      <c r="AU431" s="14" t="s">
        <v>56</v>
      </c>
      <c r="AV431" s="14" t="s">
        <v>57</v>
      </c>
      <c r="AW431" s="14" t="s">
        <v>5</v>
      </c>
      <c r="AX431" s="8" t="s">
        <v>58</v>
      </c>
      <c r="AY431" s="8" t="s">
        <v>23</v>
      </c>
      <c r="AZ431" s="8" t="s">
        <v>22</v>
      </c>
      <c r="BA431" s="43" t="s">
        <v>24</v>
      </c>
      <c r="BB431" s="9" t="s">
        <v>59</v>
      </c>
      <c r="BC431" s="9" t="s">
        <v>60</v>
      </c>
      <c r="BD431" s="42"/>
      <c r="BN431" s="14" t="s">
        <v>54</v>
      </c>
      <c r="BO431" s="14" t="s">
        <v>55</v>
      </c>
      <c r="BP431" s="14" t="s">
        <v>56</v>
      </c>
      <c r="BQ431" s="14" t="s">
        <v>57</v>
      </c>
      <c r="BR431" s="14" t="s">
        <v>5</v>
      </c>
      <c r="BS431" s="8" t="s">
        <v>58</v>
      </c>
      <c r="BT431" s="8" t="s">
        <v>23</v>
      </c>
      <c r="BU431" s="8" t="s">
        <v>22</v>
      </c>
      <c r="BV431" s="43" t="s">
        <v>24</v>
      </c>
      <c r="BW431" s="9" t="s">
        <v>59</v>
      </c>
      <c r="BX431" s="9" t="s">
        <v>60</v>
      </c>
      <c r="BY431" s="42"/>
    </row>
    <row r="432" s="1" customFormat="1" customHeight="1" spans="25:77">
      <c r="Y432" s="12">
        <v>34258</v>
      </c>
      <c r="Z432" s="13">
        <v>0.3</v>
      </c>
      <c r="AA432" s="12">
        <v>1</v>
      </c>
      <c r="AB432" s="12">
        <v>0</v>
      </c>
      <c r="AC432" s="14">
        <f t="shared" si="459"/>
        <v>10277.4</v>
      </c>
      <c r="AD432" s="12">
        <v>1</v>
      </c>
      <c r="AE432" s="12">
        <v>2.04</v>
      </c>
      <c r="AF432" s="12">
        <v>0.98</v>
      </c>
      <c r="AG432" s="43">
        <f t="shared" si="460"/>
        <v>2.9992</v>
      </c>
      <c r="AH432" s="12">
        <v>0.9</v>
      </c>
      <c r="AI432" s="9">
        <v>0.5</v>
      </c>
      <c r="AJ432" s="44">
        <f t="shared" si="461"/>
        <v>13870.790136</v>
      </c>
      <c r="AS432" s="12">
        <v>40871</v>
      </c>
      <c r="AT432" s="13">
        <v>0.168</v>
      </c>
      <c r="AU432" s="12">
        <v>1</v>
      </c>
      <c r="AV432" s="12">
        <v>0</v>
      </c>
      <c r="AW432" s="14">
        <f t="shared" ref="AW432:AW441" si="462">AS432*AT432*AU432+AV432</f>
        <v>6866.328</v>
      </c>
      <c r="AX432" s="12">
        <v>1</v>
      </c>
      <c r="AY432" s="12">
        <v>2.04</v>
      </c>
      <c r="AZ432" s="12">
        <v>0.98</v>
      </c>
      <c r="BA432" s="43">
        <f t="shared" ref="BA432:BA441" si="463">AY432*AZ432+1</f>
        <v>2.9992</v>
      </c>
      <c r="BB432" s="12">
        <v>0.9</v>
      </c>
      <c r="BC432" s="9">
        <v>0.5</v>
      </c>
      <c r="BD432" s="44">
        <f t="shared" ref="BD432:BD441" si="464">AW432*AX432*BA432*BB432*BC432</f>
        <v>9267.07092192</v>
      </c>
      <c r="BN432" s="12">
        <v>40871</v>
      </c>
      <c r="BO432" s="13">
        <v>0.1989</v>
      </c>
      <c r="BP432" s="12">
        <v>1</v>
      </c>
      <c r="BQ432" s="12">
        <v>0</v>
      </c>
      <c r="BR432" s="14">
        <f t="shared" ref="BR432:BR441" si="465">BN432*BO432*BP432+BQ432</f>
        <v>8129.2419</v>
      </c>
      <c r="BS432" s="12">
        <v>1</v>
      </c>
      <c r="BT432" s="12">
        <v>2.04</v>
      </c>
      <c r="BU432" s="12">
        <v>0.98</v>
      </c>
      <c r="BV432" s="43">
        <f t="shared" ref="BV432:BV441" si="466">BT432*BU432+1</f>
        <v>2.9992</v>
      </c>
      <c r="BW432" s="12">
        <v>0.9</v>
      </c>
      <c r="BX432" s="9">
        <v>0.5</v>
      </c>
      <c r="BY432" s="44">
        <f t="shared" ref="BY432:BY441" si="467">BR432*BS432*BV432*BW432*BX432</f>
        <v>10971.550037916</v>
      </c>
    </row>
    <row r="433" s="1" customFormat="1" customHeight="1" spans="25:77">
      <c r="Y433" s="12">
        <v>34258</v>
      </c>
      <c r="Z433" s="13">
        <v>0.58</v>
      </c>
      <c r="AA433" s="12">
        <v>1</v>
      </c>
      <c r="AB433" s="12">
        <v>0</v>
      </c>
      <c r="AC433" s="14">
        <f t="shared" si="459"/>
        <v>19869.64</v>
      </c>
      <c r="AD433" s="12">
        <v>1</v>
      </c>
      <c r="AE433" s="12">
        <v>2.04</v>
      </c>
      <c r="AF433" s="12">
        <v>0.98</v>
      </c>
      <c r="AG433" s="43">
        <f t="shared" si="460"/>
        <v>2.9992</v>
      </c>
      <c r="AH433" s="12">
        <v>0.9</v>
      </c>
      <c r="AI433" s="9">
        <v>0.5</v>
      </c>
      <c r="AJ433" s="44">
        <f t="shared" si="461"/>
        <v>26816.8609296</v>
      </c>
      <c r="AS433" s="12">
        <v>40871</v>
      </c>
      <c r="AT433" s="13">
        <v>0.168</v>
      </c>
      <c r="AU433" s="12">
        <v>1</v>
      </c>
      <c r="AV433" s="12">
        <v>0</v>
      </c>
      <c r="AW433" s="14">
        <f t="shared" si="462"/>
        <v>6866.328</v>
      </c>
      <c r="AX433" s="12">
        <v>1</v>
      </c>
      <c r="AY433" s="12">
        <v>2.04</v>
      </c>
      <c r="AZ433" s="12">
        <v>0.98</v>
      </c>
      <c r="BA433" s="43">
        <f t="shared" si="463"/>
        <v>2.9992</v>
      </c>
      <c r="BB433" s="12">
        <v>0.9</v>
      </c>
      <c r="BC433" s="9">
        <v>0.5</v>
      </c>
      <c r="BD433" s="44">
        <f t="shared" si="464"/>
        <v>9267.07092192</v>
      </c>
      <c r="BN433" s="12">
        <v>40871</v>
      </c>
      <c r="BO433" s="13">
        <v>0.1989</v>
      </c>
      <c r="BP433" s="12">
        <v>1</v>
      </c>
      <c r="BQ433" s="12">
        <v>0</v>
      </c>
      <c r="BR433" s="14">
        <f t="shared" si="465"/>
        <v>8129.2419</v>
      </c>
      <c r="BS433" s="12">
        <v>1</v>
      </c>
      <c r="BT433" s="12">
        <v>2.04</v>
      </c>
      <c r="BU433" s="12">
        <v>0.98</v>
      </c>
      <c r="BV433" s="43">
        <f t="shared" si="466"/>
        <v>2.9992</v>
      </c>
      <c r="BW433" s="12">
        <v>0.9</v>
      </c>
      <c r="BX433" s="9">
        <v>0.5</v>
      </c>
      <c r="BY433" s="44">
        <f t="shared" si="467"/>
        <v>10971.550037916</v>
      </c>
    </row>
    <row r="434" s="1" customFormat="1" customHeight="1" spans="25:77">
      <c r="Y434" s="45"/>
      <c r="Z434" s="46"/>
      <c r="AA434" s="46"/>
      <c r="AB434" s="46"/>
      <c r="AC434" s="46"/>
      <c r="AD434" s="46"/>
      <c r="AE434" s="46"/>
      <c r="AF434" s="47">
        <f>SUM(AJ424:AJ433)</f>
        <v>102828.79087488</v>
      </c>
      <c r="AG434" s="47"/>
      <c r="AH434" s="47"/>
      <c r="AI434" s="47"/>
      <c r="AJ434" s="47"/>
      <c r="AS434" s="12">
        <v>40871</v>
      </c>
      <c r="AT434" s="13">
        <v>0.168</v>
      </c>
      <c r="AU434" s="12">
        <v>1</v>
      </c>
      <c r="AV434" s="12">
        <v>0</v>
      </c>
      <c r="AW434" s="14">
        <f t="shared" si="462"/>
        <v>6866.328</v>
      </c>
      <c r="AX434" s="12">
        <v>1</v>
      </c>
      <c r="AY434" s="12">
        <v>2.04</v>
      </c>
      <c r="AZ434" s="12">
        <v>0.98</v>
      </c>
      <c r="BA434" s="43">
        <f t="shared" si="463"/>
        <v>2.9992</v>
      </c>
      <c r="BB434" s="12">
        <v>0.9</v>
      </c>
      <c r="BC434" s="9">
        <v>0.5</v>
      </c>
      <c r="BD434" s="44">
        <f t="shared" si="464"/>
        <v>9267.07092192</v>
      </c>
      <c r="BN434" s="12">
        <v>40871</v>
      </c>
      <c r="BO434" s="13">
        <v>0.1989</v>
      </c>
      <c r="BP434" s="12">
        <v>1</v>
      </c>
      <c r="BQ434" s="12">
        <v>0</v>
      </c>
      <c r="BR434" s="14">
        <f t="shared" si="465"/>
        <v>8129.2419</v>
      </c>
      <c r="BS434" s="12">
        <v>1</v>
      </c>
      <c r="BT434" s="12">
        <v>2.04</v>
      </c>
      <c r="BU434" s="12">
        <v>0.98</v>
      </c>
      <c r="BV434" s="43">
        <f t="shared" si="466"/>
        <v>2.9992</v>
      </c>
      <c r="BW434" s="12">
        <v>0.9</v>
      </c>
      <c r="BX434" s="9">
        <v>0.5</v>
      </c>
      <c r="BY434" s="44">
        <f t="shared" si="467"/>
        <v>10971.550037916</v>
      </c>
    </row>
    <row r="435" s="1" customFormat="1" customHeight="1" spans="25:77">
      <c r="Y435" s="46"/>
      <c r="Z435" s="46"/>
      <c r="AA435" s="46"/>
      <c r="AB435" s="46"/>
      <c r="AC435" s="46"/>
      <c r="AD435" s="46"/>
      <c r="AE435" s="46"/>
      <c r="AF435" s="47"/>
      <c r="AG435" s="47"/>
      <c r="AH435" s="47"/>
      <c r="AI435" s="47"/>
      <c r="AJ435" s="47"/>
      <c r="AS435" s="12">
        <v>40871</v>
      </c>
      <c r="AT435" s="13">
        <v>0.168</v>
      </c>
      <c r="AU435" s="12">
        <v>1</v>
      </c>
      <c r="AV435" s="12">
        <v>0</v>
      </c>
      <c r="AW435" s="14">
        <f t="shared" si="462"/>
        <v>6866.328</v>
      </c>
      <c r="AX435" s="12">
        <v>1</v>
      </c>
      <c r="AY435" s="12">
        <v>2.04</v>
      </c>
      <c r="AZ435" s="12">
        <v>0.98</v>
      </c>
      <c r="BA435" s="43">
        <f t="shared" si="463"/>
        <v>2.9992</v>
      </c>
      <c r="BB435" s="12">
        <v>0.9</v>
      </c>
      <c r="BC435" s="9">
        <v>0.5</v>
      </c>
      <c r="BD435" s="44">
        <f t="shared" si="464"/>
        <v>9267.07092192</v>
      </c>
      <c r="BN435" s="12">
        <v>40871</v>
      </c>
      <c r="BO435" s="13">
        <v>0.1989</v>
      </c>
      <c r="BP435" s="12">
        <v>1</v>
      </c>
      <c r="BQ435" s="12">
        <v>0</v>
      </c>
      <c r="BR435" s="14">
        <f t="shared" si="465"/>
        <v>8129.2419</v>
      </c>
      <c r="BS435" s="12">
        <v>1</v>
      </c>
      <c r="BT435" s="12">
        <v>2.04</v>
      </c>
      <c r="BU435" s="12">
        <v>0.98</v>
      </c>
      <c r="BV435" s="43">
        <f t="shared" si="466"/>
        <v>2.9992</v>
      </c>
      <c r="BW435" s="12">
        <v>0.9</v>
      </c>
      <c r="BX435" s="9">
        <v>0.5</v>
      </c>
      <c r="BY435" s="44">
        <f t="shared" si="467"/>
        <v>10971.550037916</v>
      </c>
    </row>
    <row r="436" s="1" customFormat="1" customHeight="1" spans="25:77">
      <c r="Y436" s="46"/>
      <c r="Z436" s="46"/>
      <c r="AA436" s="46"/>
      <c r="AB436" s="46"/>
      <c r="AC436" s="46"/>
      <c r="AD436" s="46"/>
      <c r="AE436" s="46"/>
      <c r="AF436" s="47"/>
      <c r="AG436" s="47"/>
      <c r="AH436" s="47"/>
      <c r="AI436" s="47"/>
      <c r="AJ436" s="47"/>
      <c r="AS436" s="12">
        <v>40871</v>
      </c>
      <c r="AT436" s="13">
        <v>0.168</v>
      </c>
      <c r="AU436" s="12">
        <v>1</v>
      </c>
      <c r="AV436" s="12">
        <v>0</v>
      </c>
      <c r="AW436" s="14">
        <f t="shared" si="462"/>
        <v>6866.328</v>
      </c>
      <c r="AX436" s="12">
        <v>1</v>
      </c>
      <c r="AY436" s="12">
        <v>2.04</v>
      </c>
      <c r="AZ436" s="12">
        <v>0.98</v>
      </c>
      <c r="BA436" s="43">
        <f t="shared" si="463"/>
        <v>2.9992</v>
      </c>
      <c r="BB436" s="12">
        <v>0.9</v>
      </c>
      <c r="BC436" s="9">
        <v>0.5</v>
      </c>
      <c r="BD436" s="44">
        <f t="shared" si="464"/>
        <v>9267.07092192</v>
      </c>
      <c r="BN436" s="12">
        <v>40871</v>
      </c>
      <c r="BO436" s="13">
        <v>0.1989</v>
      </c>
      <c r="BP436" s="12">
        <v>1</v>
      </c>
      <c r="BQ436" s="12">
        <v>0</v>
      </c>
      <c r="BR436" s="14">
        <f t="shared" si="465"/>
        <v>8129.2419</v>
      </c>
      <c r="BS436" s="12">
        <v>1</v>
      </c>
      <c r="BT436" s="12">
        <v>2.04</v>
      </c>
      <c r="BU436" s="12">
        <v>0.98</v>
      </c>
      <c r="BV436" s="43">
        <f t="shared" si="466"/>
        <v>2.9992</v>
      </c>
      <c r="BW436" s="12">
        <v>0.9</v>
      </c>
      <c r="BX436" s="9">
        <v>0.5</v>
      </c>
      <c r="BY436" s="44">
        <f t="shared" si="467"/>
        <v>10971.550037916</v>
      </c>
    </row>
    <row r="437" s="1" customFormat="1" customHeight="1" spans="25:77">
      <c r="AS437" s="12">
        <v>40871</v>
      </c>
      <c r="AT437" s="13">
        <v>0.168</v>
      </c>
      <c r="AU437" s="12">
        <v>1</v>
      </c>
      <c r="AV437" s="12">
        <v>0</v>
      </c>
      <c r="AW437" s="14">
        <f t="shared" si="462"/>
        <v>6866.328</v>
      </c>
      <c r="AX437" s="12">
        <v>1</v>
      </c>
      <c r="AY437" s="12">
        <v>2.04</v>
      </c>
      <c r="AZ437" s="12">
        <v>0.98</v>
      </c>
      <c r="BA437" s="43">
        <f t="shared" si="463"/>
        <v>2.9992</v>
      </c>
      <c r="BB437" s="12">
        <v>0.9</v>
      </c>
      <c r="BC437" s="9">
        <v>0.5</v>
      </c>
      <c r="BD437" s="44">
        <f t="shared" si="464"/>
        <v>9267.07092192</v>
      </c>
      <c r="BN437" s="12">
        <v>40871</v>
      </c>
      <c r="BO437" s="13">
        <v>0.1989</v>
      </c>
      <c r="BP437" s="12">
        <v>1</v>
      </c>
      <c r="BQ437" s="12">
        <v>0</v>
      </c>
      <c r="BR437" s="14">
        <f t="shared" si="465"/>
        <v>8129.2419</v>
      </c>
      <c r="BS437" s="12">
        <v>1</v>
      </c>
      <c r="BT437" s="12">
        <v>2.04</v>
      </c>
      <c r="BU437" s="12">
        <v>0.98</v>
      </c>
      <c r="BV437" s="43">
        <f t="shared" si="466"/>
        <v>2.9992</v>
      </c>
      <c r="BW437" s="12">
        <v>0.9</v>
      </c>
      <c r="BX437" s="9">
        <v>0.5</v>
      </c>
      <c r="BY437" s="44">
        <f t="shared" si="467"/>
        <v>10971.550037916</v>
      </c>
    </row>
    <row r="438" s="1" customFormat="1" customHeight="1" spans="25:77">
      <c r="AS438" s="12">
        <v>40871</v>
      </c>
      <c r="AT438" s="13">
        <v>0.168</v>
      </c>
      <c r="AU438" s="12">
        <v>1</v>
      </c>
      <c r="AV438" s="12">
        <v>0</v>
      </c>
      <c r="AW438" s="14">
        <f t="shared" si="462"/>
        <v>6866.328</v>
      </c>
      <c r="AX438" s="12">
        <v>1</v>
      </c>
      <c r="AY438" s="12">
        <v>2.04</v>
      </c>
      <c r="AZ438" s="12">
        <v>0.98</v>
      </c>
      <c r="BA438" s="43">
        <f t="shared" si="463"/>
        <v>2.9992</v>
      </c>
      <c r="BB438" s="12">
        <v>0.9</v>
      </c>
      <c r="BC438" s="9">
        <v>0.5</v>
      </c>
      <c r="BD438" s="44">
        <f t="shared" si="464"/>
        <v>9267.07092192</v>
      </c>
      <c r="BN438" s="12">
        <v>40871</v>
      </c>
      <c r="BO438" s="13">
        <v>0.1989</v>
      </c>
      <c r="BP438" s="12">
        <v>1</v>
      </c>
      <c r="BQ438" s="12">
        <v>0</v>
      </c>
      <c r="BR438" s="14">
        <f t="shared" si="465"/>
        <v>8129.2419</v>
      </c>
      <c r="BS438" s="12">
        <v>1</v>
      </c>
      <c r="BT438" s="12">
        <v>2.04</v>
      </c>
      <c r="BU438" s="12">
        <v>0.98</v>
      </c>
      <c r="BV438" s="43">
        <f t="shared" si="466"/>
        <v>2.9992</v>
      </c>
      <c r="BW438" s="12">
        <v>0.9</v>
      </c>
      <c r="BX438" s="9">
        <v>0.5</v>
      </c>
      <c r="BY438" s="44">
        <f t="shared" si="467"/>
        <v>10971.550037916</v>
      </c>
    </row>
    <row r="439" s="1" customFormat="1" customHeight="1" spans="25:77">
      <c r="AS439" s="12">
        <v>40871</v>
      </c>
      <c r="AT439" s="13">
        <v>0.168</v>
      </c>
      <c r="AU439" s="12">
        <v>1</v>
      </c>
      <c r="AV439" s="12">
        <v>0</v>
      </c>
      <c r="AW439" s="14">
        <f t="shared" si="462"/>
        <v>6866.328</v>
      </c>
      <c r="AX439" s="12">
        <v>1</v>
      </c>
      <c r="AY439" s="12">
        <v>2.04</v>
      </c>
      <c r="AZ439" s="12">
        <v>0.98</v>
      </c>
      <c r="BA439" s="43">
        <f t="shared" si="463"/>
        <v>2.9992</v>
      </c>
      <c r="BB439" s="12">
        <v>0.9</v>
      </c>
      <c r="BC439" s="9">
        <v>0.5</v>
      </c>
      <c r="BD439" s="44">
        <f t="shared" si="464"/>
        <v>9267.07092192</v>
      </c>
      <c r="BN439" s="12">
        <v>40871</v>
      </c>
      <c r="BO439" s="13">
        <v>0.1989</v>
      </c>
      <c r="BP439" s="12">
        <v>1</v>
      </c>
      <c r="BQ439" s="12">
        <v>0</v>
      </c>
      <c r="BR439" s="14">
        <f t="shared" si="465"/>
        <v>8129.2419</v>
      </c>
      <c r="BS439" s="12">
        <v>1</v>
      </c>
      <c r="BT439" s="12">
        <v>2.04</v>
      </c>
      <c r="BU439" s="12">
        <v>0.98</v>
      </c>
      <c r="BV439" s="43">
        <f t="shared" si="466"/>
        <v>2.9992</v>
      </c>
      <c r="BW439" s="12">
        <v>0.9</v>
      </c>
      <c r="BX439" s="9">
        <v>0.5</v>
      </c>
      <c r="BY439" s="44">
        <f t="shared" si="467"/>
        <v>10971.550037916</v>
      </c>
    </row>
    <row r="440" s="1" customFormat="1" customHeight="1" spans="25:77">
      <c r="AS440" s="12">
        <v>40871</v>
      </c>
      <c r="AT440" s="13">
        <v>0.3</v>
      </c>
      <c r="AU440" s="12">
        <v>1</v>
      </c>
      <c r="AV440" s="12">
        <v>0</v>
      </c>
      <c r="AW440" s="14">
        <f t="shared" si="462"/>
        <v>12261.3</v>
      </c>
      <c r="AX440" s="12">
        <v>1</v>
      </c>
      <c r="AY440" s="12">
        <v>2.04</v>
      </c>
      <c r="AZ440" s="12">
        <v>0.98</v>
      </c>
      <c r="BA440" s="43">
        <f t="shared" si="463"/>
        <v>2.9992</v>
      </c>
      <c r="BB440" s="12">
        <v>0.9</v>
      </c>
      <c r="BC440" s="9">
        <v>0.5</v>
      </c>
      <c r="BD440" s="44">
        <f t="shared" si="464"/>
        <v>16548.340932</v>
      </c>
      <c r="BN440" s="12">
        <v>40871</v>
      </c>
      <c r="BO440" s="13">
        <v>0.3553</v>
      </c>
      <c r="BP440" s="12">
        <v>1</v>
      </c>
      <c r="BQ440" s="12">
        <v>0</v>
      </c>
      <c r="BR440" s="14">
        <f t="shared" si="465"/>
        <v>14521.4663</v>
      </c>
      <c r="BS440" s="12">
        <v>1</v>
      </c>
      <c r="BT440" s="12">
        <v>2.04</v>
      </c>
      <c r="BU440" s="12">
        <v>0.98</v>
      </c>
      <c r="BV440" s="43">
        <f t="shared" si="466"/>
        <v>2.9992</v>
      </c>
      <c r="BW440" s="12">
        <v>0.9</v>
      </c>
      <c r="BX440" s="9">
        <v>0.5</v>
      </c>
      <c r="BY440" s="44">
        <f t="shared" si="467"/>
        <v>19598.751777132</v>
      </c>
    </row>
    <row r="441" s="1" customFormat="1" customHeight="1" spans="25:77">
      <c r="AS441" s="12">
        <v>40871</v>
      </c>
      <c r="AT441" s="13">
        <v>0.58</v>
      </c>
      <c r="AU441" s="12">
        <v>1</v>
      </c>
      <c r="AV441" s="12">
        <v>0</v>
      </c>
      <c r="AW441" s="14">
        <f t="shared" si="462"/>
        <v>23705.18</v>
      </c>
      <c r="AX441" s="12">
        <v>1</v>
      </c>
      <c r="AY441" s="12">
        <v>2.04</v>
      </c>
      <c r="AZ441" s="12">
        <v>0.98</v>
      </c>
      <c r="BA441" s="43">
        <f t="shared" si="463"/>
        <v>2.9992</v>
      </c>
      <c r="BB441" s="12">
        <v>0.9</v>
      </c>
      <c r="BC441" s="9">
        <v>0.5</v>
      </c>
      <c r="BD441" s="44">
        <f t="shared" si="464"/>
        <v>31993.4591352</v>
      </c>
      <c r="BN441" s="12">
        <v>40871</v>
      </c>
      <c r="BO441" s="13">
        <v>0.6851</v>
      </c>
      <c r="BP441" s="12">
        <v>1</v>
      </c>
      <c r="BQ441" s="12">
        <v>0</v>
      </c>
      <c r="BR441" s="14">
        <f t="shared" si="465"/>
        <v>28000.7221</v>
      </c>
      <c r="BS441" s="12">
        <v>1</v>
      </c>
      <c r="BT441" s="12">
        <v>2.04</v>
      </c>
      <c r="BU441" s="12">
        <v>0.98</v>
      </c>
      <c r="BV441" s="43">
        <f t="shared" si="466"/>
        <v>2.9992</v>
      </c>
      <c r="BW441" s="12">
        <v>0.9</v>
      </c>
      <c r="BX441" s="9">
        <v>0.5</v>
      </c>
      <c r="BY441" s="44">
        <f t="shared" si="467"/>
        <v>37790.894575044</v>
      </c>
    </row>
    <row r="442" s="1" customFormat="1" customHeight="1" spans="25:77">
      <c r="AS442" s="45"/>
      <c r="AT442" s="46"/>
      <c r="AU442" s="46"/>
      <c r="AV442" s="46"/>
      <c r="AW442" s="46"/>
      <c r="AX442" s="46"/>
      <c r="AY442" s="46"/>
      <c r="AZ442" s="47">
        <f>SUM(BD432:BD441)</f>
        <v>122678.36744256</v>
      </c>
      <c r="BA442" s="47"/>
      <c r="BB442" s="47"/>
      <c r="BC442" s="47"/>
      <c r="BD442" s="47"/>
      <c r="BN442" s="45"/>
      <c r="BO442" s="46"/>
      <c r="BP442" s="46"/>
      <c r="BQ442" s="46"/>
      <c r="BR442" s="46"/>
      <c r="BS442" s="46"/>
      <c r="BT442" s="46"/>
      <c r="BU442" s="47">
        <f>SUM(BY432:BY441)</f>
        <v>145162.046655504</v>
      </c>
      <c r="BV442" s="47"/>
      <c r="BW442" s="47"/>
      <c r="BX442" s="47"/>
      <c r="BY442" s="47"/>
    </row>
    <row r="443" s="1" customFormat="1" customHeight="1" spans="25:77">
      <c r="AS443" s="46"/>
      <c r="AT443" s="46"/>
      <c r="AU443" s="46"/>
      <c r="AV443" s="46"/>
      <c r="AW443" s="46"/>
      <c r="AX443" s="46"/>
      <c r="AY443" s="46"/>
      <c r="AZ443" s="47"/>
      <c r="BA443" s="47"/>
      <c r="BB443" s="47"/>
      <c r="BC443" s="47"/>
      <c r="BD443" s="47"/>
      <c r="BN443" s="46"/>
      <c r="BO443" s="46"/>
      <c r="BP443" s="46"/>
      <c r="BQ443" s="46"/>
      <c r="BR443" s="46"/>
      <c r="BS443" s="46"/>
      <c r="BT443" s="46"/>
      <c r="BU443" s="47"/>
      <c r="BV443" s="47"/>
      <c r="BW443" s="47"/>
      <c r="BX443" s="47"/>
      <c r="BY443" s="47"/>
    </row>
    <row r="444" s="1" customFormat="1" customHeight="1" spans="25:77">
      <c r="AS444" s="46"/>
      <c r="AT444" s="46"/>
      <c r="AU444" s="46"/>
      <c r="AV444" s="46"/>
      <c r="AW444" s="46"/>
      <c r="AX444" s="46"/>
      <c r="AY444" s="46"/>
      <c r="AZ444" s="47"/>
      <c r="BA444" s="47"/>
      <c r="BB444" s="47"/>
      <c r="BC444" s="47"/>
      <c r="BD444" s="47"/>
      <c r="BN444" s="46"/>
      <c r="BO444" s="46"/>
      <c r="BP444" s="46"/>
      <c r="BQ444" s="46"/>
      <c r="BR444" s="46"/>
      <c r="BS444" s="46"/>
      <c r="BT444" s="46"/>
      <c r="BU444" s="47"/>
      <c r="BV444" s="47"/>
      <c r="BW444" s="47"/>
      <c r="BX444" s="47"/>
      <c r="BY444" s="47"/>
    </row>
  </sheetData>
  <mergeCells count="1448">
    <mergeCell ref="E1:Q1"/>
    <mergeCell ref="Y1:AK1"/>
    <mergeCell ref="AS1:BF1"/>
    <mergeCell ref="BN1:CA1"/>
    <mergeCell ref="E2:H2"/>
    <mergeCell ref="I2:L2"/>
    <mergeCell ref="M2:O2"/>
    <mergeCell ref="Y2:AB2"/>
    <mergeCell ref="AC2:AF2"/>
    <mergeCell ref="AG2:AI2"/>
    <mergeCell ref="AS2:AV2"/>
    <mergeCell ref="AW2:AZ2"/>
    <mergeCell ref="BA2:BC2"/>
    <mergeCell ref="BN2:BQ2"/>
    <mergeCell ref="BR2:BU2"/>
    <mergeCell ref="BV2:BX2"/>
    <mergeCell ref="E10:R10"/>
    <mergeCell ref="Y10:AL10"/>
    <mergeCell ref="AS10:BG10"/>
    <mergeCell ref="BN10:CB10"/>
    <mergeCell ref="F11:I11"/>
    <mergeCell ref="J11:L11"/>
    <mergeCell ref="M11:O11"/>
    <mergeCell ref="Z11:AC11"/>
    <mergeCell ref="AD11:AF11"/>
    <mergeCell ref="AG11:AI11"/>
    <mergeCell ref="AT11:AW11"/>
    <mergeCell ref="AX11:AZ11"/>
    <mergeCell ref="BA11:BC11"/>
    <mergeCell ref="BO11:BR11"/>
    <mergeCell ref="BS11:BU11"/>
    <mergeCell ref="BV11:BX11"/>
    <mergeCell ref="E19:R19"/>
    <mergeCell ref="Y19:AL19"/>
    <mergeCell ref="AS19:BG19"/>
    <mergeCell ref="BN19:CB19"/>
    <mergeCell ref="F20:I20"/>
    <mergeCell ref="J20:L20"/>
    <mergeCell ref="M20:O20"/>
    <mergeCell ref="Z20:AC20"/>
    <mergeCell ref="AD20:AF20"/>
    <mergeCell ref="AG20:AI20"/>
    <mergeCell ref="AT20:AW20"/>
    <mergeCell ref="AX20:AZ20"/>
    <mergeCell ref="BA20:BC20"/>
    <mergeCell ref="BO20:BR20"/>
    <mergeCell ref="BS20:BU20"/>
    <mergeCell ref="BV20:BX20"/>
    <mergeCell ref="E28:Q28"/>
    <mergeCell ref="Y28:AK28"/>
    <mergeCell ref="AS28:BF28"/>
    <mergeCell ref="BN28:CA28"/>
    <mergeCell ref="E29:H29"/>
    <mergeCell ref="I29:L29"/>
    <mergeCell ref="M29:O29"/>
    <mergeCell ref="Y29:AB29"/>
    <mergeCell ref="AC29:AF29"/>
    <mergeCell ref="AG29:AI29"/>
    <mergeCell ref="AS29:AV29"/>
    <mergeCell ref="AW29:AZ29"/>
    <mergeCell ref="BA29:BC29"/>
    <mergeCell ref="BN29:BQ29"/>
    <mergeCell ref="BR29:BU29"/>
    <mergeCell ref="BV29:BX29"/>
    <mergeCell ref="E42:P42"/>
    <mergeCell ref="Y42:AK42"/>
    <mergeCell ref="AS42:BF42"/>
    <mergeCell ref="BN42:CA42"/>
    <mergeCell ref="E43:I43"/>
    <mergeCell ref="J43:M43"/>
    <mergeCell ref="N43:O43"/>
    <mergeCell ref="Y43:AB43"/>
    <mergeCell ref="AC43:AF43"/>
    <mergeCell ref="AG43:AI43"/>
    <mergeCell ref="AS43:AV43"/>
    <mergeCell ref="AW43:AZ43"/>
    <mergeCell ref="BA43:BC43"/>
    <mergeCell ref="BN43:BQ43"/>
    <mergeCell ref="BR43:BU43"/>
    <mergeCell ref="BV43:BX43"/>
    <mergeCell ref="Y50:AJ50"/>
    <mergeCell ref="Y51:AC51"/>
    <mergeCell ref="AD51:AG51"/>
    <mergeCell ref="AH51:AI51"/>
    <mergeCell ref="AS52:BD52"/>
    <mergeCell ref="BN52:BY52"/>
    <mergeCell ref="AS53:AW53"/>
    <mergeCell ref="AX53:BA53"/>
    <mergeCell ref="BB53:BC53"/>
    <mergeCell ref="BN53:BR53"/>
    <mergeCell ref="BS53:BV53"/>
    <mergeCell ref="BW53:BX53"/>
    <mergeCell ref="E63:P63"/>
    <mergeCell ref="E64:I64"/>
    <mergeCell ref="J64:M64"/>
    <mergeCell ref="N64:O64"/>
    <mergeCell ref="Y71:AJ71"/>
    <mergeCell ref="Y72:AC72"/>
    <mergeCell ref="AD72:AG72"/>
    <mergeCell ref="AH72:AI72"/>
    <mergeCell ref="AS73:BD73"/>
    <mergeCell ref="BN73:BY73"/>
    <mergeCell ref="AS74:AW74"/>
    <mergeCell ref="AX74:BA74"/>
    <mergeCell ref="BB74:BC74"/>
    <mergeCell ref="BN74:BR74"/>
    <mergeCell ref="BS74:BV74"/>
    <mergeCell ref="BW74:BX74"/>
    <mergeCell ref="Y88:AJ88"/>
    <mergeCell ref="Y89:AC89"/>
    <mergeCell ref="AD89:AG89"/>
    <mergeCell ref="AH89:AI89"/>
    <mergeCell ref="AS90:BD90"/>
    <mergeCell ref="BN90:BY90"/>
    <mergeCell ref="AS91:AW91"/>
    <mergeCell ref="AX91:BA91"/>
    <mergeCell ref="BB91:BC91"/>
    <mergeCell ref="BN91:BR91"/>
    <mergeCell ref="BS91:BV91"/>
    <mergeCell ref="BW91:BX91"/>
    <mergeCell ref="E108:Q108"/>
    <mergeCell ref="Y108:AK108"/>
    <mergeCell ref="E109:H109"/>
    <mergeCell ref="I109:L109"/>
    <mergeCell ref="M109:O109"/>
    <mergeCell ref="Y109:AB109"/>
    <mergeCell ref="AC109:AF109"/>
    <mergeCell ref="AG109:AI109"/>
    <mergeCell ref="AS110:BF110"/>
    <mergeCell ref="BN110:CA110"/>
    <mergeCell ref="AS111:AV111"/>
    <mergeCell ref="AW111:AZ111"/>
    <mergeCell ref="BA111:BC111"/>
    <mergeCell ref="BN111:BQ111"/>
    <mergeCell ref="BR111:BU111"/>
    <mergeCell ref="BV111:BX111"/>
    <mergeCell ref="E119:R119"/>
    <mergeCell ref="Y119:AL119"/>
    <mergeCell ref="F120:I120"/>
    <mergeCell ref="J120:L120"/>
    <mergeCell ref="M120:O120"/>
    <mergeCell ref="Z120:AC120"/>
    <mergeCell ref="AD120:AF120"/>
    <mergeCell ref="AG120:AI120"/>
    <mergeCell ref="AS121:BG121"/>
    <mergeCell ref="BN121:CB121"/>
    <mergeCell ref="AT122:AW122"/>
    <mergeCell ref="AX122:AZ122"/>
    <mergeCell ref="BA122:BC122"/>
    <mergeCell ref="BO122:BR122"/>
    <mergeCell ref="BS122:BU122"/>
    <mergeCell ref="BV122:BX122"/>
    <mergeCell ref="E128:R128"/>
    <mergeCell ref="Y128:AL128"/>
    <mergeCell ref="F129:I129"/>
    <mergeCell ref="J129:L129"/>
    <mergeCell ref="M129:O129"/>
    <mergeCell ref="Z129:AC129"/>
    <mergeCell ref="AD129:AF129"/>
    <mergeCell ref="AG129:AI129"/>
    <mergeCell ref="AS130:BG130"/>
    <mergeCell ref="BN130:CB130"/>
    <mergeCell ref="AT131:AW131"/>
    <mergeCell ref="AX131:AZ131"/>
    <mergeCell ref="BA131:BC131"/>
    <mergeCell ref="BO131:BR131"/>
    <mergeCell ref="BS131:BU131"/>
    <mergeCell ref="BV131:BX131"/>
    <mergeCell ref="E137:Q137"/>
    <mergeCell ref="Y137:AK137"/>
    <mergeCell ref="E138:H138"/>
    <mergeCell ref="I138:L138"/>
    <mergeCell ref="M138:O138"/>
    <mergeCell ref="Y138:AB138"/>
    <mergeCell ref="AC138:AF138"/>
    <mergeCell ref="AG138:AI138"/>
    <mergeCell ref="AS139:BF139"/>
    <mergeCell ref="BN139:CA139"/>
    <mergeCell ref="AS140:AV140"/>
    <mergeCell ref="AW140:AZ140"/>
    <mergeCell ref="BA140:BC140"/>
    <mergeCell ref="BN140:BQ140"/>
    <mergeCell ref="BR140:BU140"/>
    <mergeCell ref="BV140:BX140"/>
    <mergeCell ref="E151:P151"/>
    <mergeCell ref="Y151:AK151"/>
    <mergeCell ref="E152:I152"/>
    <mergeCell ref="J152:M152"/>
    <mergeCell ref="N152:O152"/>
    <mergeCell ref="Y152:AB152"/>
    <mergeCell ref="AC152:AF152"/>
    <mergeCell ref="AG152:AI152"/>
    <mergeCell ref="AS153:BF153"/>
    <mergeCell ref="BN153:CA153"/>
    <mergeCell ref="AS154:AV154"/>
    <mergeCell ref="AW154:AZ154"/>
    <mergeCell ref="BA154:BC154"/>
    <mergeCell ref="BN154:BQ154"/>
    <mergeCell ref="BR154:BU154"/>
    <mergeCell ref="BV154:BX154"/>
    <mergeCell ref="Y159:AJ159"/>
    <mergeCell ref="Y160:AC160"/>
    <mergeCell ref="AD160:AG160"/>
    <mergeCell ref="AH160:AI160"/>
    <mergeCell ref="AS163:BD163"/>
    <mergeCell ref="BN163:BY163"/>
    <mergeCell ref="AS164:AW164"/>
    <mergeCell ref="AX164:BA164"/>
    <mergeCell ref="BB164:BC164"/>
    <mergeCell ref="BN164:BR164"/>
    <mergeCell ref="BS164:BV164"/>
    <mergeCell ref="BW164:BX164"/>
    <mergeCell ref="E172:P172"/>
    <mergeCell ref="E173:I173"/>
    <mergeCell ref="J173:M173"/>
    <mergeCell ref="N173:O173"/>
    <mergeCell ref="Y180:AJ180"/>
    <mergeCell ref="Y181:AC181"/>
    <mergeCell ref="AD181:AG181"/>
    <mergeCell ref="AH181:AI181"/>
    <mergeCell ref="AS184:BD184"/>
    <mergeCell ref="BN184:BY184"/>
    <mergeCell ref="AS185:AW185"/>
    <mergeCell ref="AX185:BA185"/>
    <mergeCell ref="BB185:BC185"/>
    <mergeCell ref="BN185:BR185"/>
    <mergeCell ref="BS185:BV185"/>
    <mergeCell ref="BW185:BX185"/>
    <mergeCell ref="Y197:AJ197"/>
    <mergeCell ref="Y198:AC198"/>
    <mergeCell ref="AD198:AG198"/>
    <mergeCell ref="AH198:AI198"/>
    <mergeCell ref="AS201:BD201"/>
    <mergeCell ref="BN201:BY201"/>
    <mergeCell ref="AS202:AW202"/>
    <mergeCell ref="AX202:BA202"/>
    <mergeCell ref="BB202:BC202"/>
    <mergeCell ref="BN202:BR202"/>
    <mergeCell ref="BS202:BV202"/>
    <mergeCell ref="BW202:BX202"/>
    <mergeCell ref="E217:Q217"/>
    <mergeCell ref="Y217:AK217"/>
    <mergeCell ref="E218:H218"/>
    <mergeCell ref="I218:L218"/>
    <mergeCell ref="M218:O218"/>
    <mergeCell ref="Y218:AB218"/>
    <mergeCell ref="AC218:AF218"/>
    <mergeCell ref="AG218:AI218"/>
    <mergeCell ref="AS221:BF221"/>
    <mergeCell ref="BN221:CA221"/>
    <mergeCell ref="AS222:AV222"/>
    <mergeCell ref="AW222:AZ222"/>
    <mergeCell ref="BA222:BC222"/>
    <mergeCell ref="BN222:BQ222"/>
    <mergeCell ref="BR222:BU222"/>
    <mergeCell ref="BV222:BX222"/>
    <mergeCell ref="E231:R231"/>
    <mergeCell ref="Y231:AL231"/>
    <mergeCell ref="F232:I232"/>
    <mergeCell ref="J232:L232"/>
    <mergeCell ref="M232:O232"/>
    <mergeCell ref="Z232:AC232"/>
    <mergeCell ref="AD232:AF232"/>
    <mergeCell ref="AG232:AI232"/>
    <mergeCell ref="AS235:BG235"/>
    <mergeCell ref="BN235:CB235"/>
    <mergeCell ref="AT236:AW236"/>
    <mergeCell ref="AX236:AZ236"/>
    <mergeCell ref="BA236:BC236"/>
    <mergeCell ref="BO236:BR236"/>
    <mergeCell ref="BS236:BU236"/>
    <mergeCell ref="BV236:BX236"/>
    <mergeCell ref="E240:R240"/>
    <mergeCell ref="Y240:AL240"/>
    <mergeCell ref="F241:I241"/>
    <mergeCell ref="J241:L241"/>
    <mergeCell ref="M241:O241"/>
    <mergeCell ref="Z241:AC241"/>
    <mergeCell ref="AD241:AF241"/>
    <mergeCell ref="AG241:AI241"/>
    <mergeCell ref="AS244:BG244"/>
    <mergeCell ref="BN244:CB244"/>
    <mergeCell ref="AT245:AW245"/>
    <mergeCell ref="AX245:AZ245"/>
    <mergeCell ref="BA245:BC245"/>
    <mergeCell ref="BO245:BR245"/>
    <mergeCell ref="BS245:BU245"/>
    <mergeCell ref="BV245:BX245"/>
    <mergeCell ref="E249:Q249"/>
    <mergeCell ref="Y249:AK249"/>
    <mergeCell ref="E250:H250"/>
    <mergeCell ref="I250:L250"/>
    <mergeCell ref="M250:O250"/>
    <mergeCell ref="Y250:AB250"/>
    <mergeCell ref="AC250:AF250"/>
    <mergeCell ref="AG250:AI250"/>
    <mergeCell ref="AS253:BF253"/>
    <mergeCell ref="BN253:CA253"/>
    <mergeCell ref="AS254:AV254"/>
    <mergeCell ref="AW254:AZ254"/>
    <mergeCell ref="BA254:BC254"/>
    <mergeCell ref="BN254:BQ254"/>
    <mergeCell ref="BR254:BU254"/>
    <mergeCell ref="BV254:BX254"/>
    <mergeCell ref="E263:P263"/>
    <mergeCell ref="Y263:AK263"/>
    <mergeCell ref="E264:I264"/>
    <mergeCell ref="J264:M264"/>
    <mergeCell ref="N264:O264"/>
    <mergeCell ref="Y264:AB264"/>
    <mergeCell ref="AC264:AF264"/>
    <mergeCell ref="AG264:AI264"/>
    <mergeCell ref="AS267:BF267"/>
    <mergeCell ref="BN267:CA267"/>
    <mergeCell ref="AS268:AV268"/>
    <mergeCell ref="AW268:AZ268"/>
    <mergeCell ref="BA268:BC268"/>
    <mergeCell ref="BN268:BQ268"/>
    <mergeCell ref="BR268:BU268"/>
    <mergeCell ref="BV268:BX268"/>
    <mergeCell ref="Y271:AJ271"/>
    <mergeCell ref="Y272:AC272"/>
    <mergeCell ref="AD272:AG272"/>
    <mergeCell ref="AH272:AI272"/>
    <mergeCell ref="AS277:BD277"/>
    <mergeCell ref="BN277:BY277"/>
    <mergeCell ref="AS278:AW278"/>
    <mergeCell ref="AX278:BA278"/>
    <mergeCell ref="BB278:BC278"/>
    <mergeCell ref="BN278:BR278"/>
    <mergeCell ref="BS278:BV278"/>
    <mergeCell ref="BW278:BX278"/>
    <mergeCell ref="E284:P284"/>
    <mergeCell ref="E285:I285"/>
    <mergeCell ref="J285:M285"/>
    <mergeCell ref="N285:O285"/>
    <mergeCell ref="Y292:AJ292"/>
    <mergeCell ref="Y293:AC293"/>
    <mergeCell ref="AD293:AG293"/>
    <mergeCell ref="AH293:AI293"/>
    <mergeCell ref="AS298:BD298"/>
    <mergeCell ref="BN298:BY298"/>
    <mergeCell ref="AS299:AW299"/>
    <mergeCell ref="AX299:BA299"/>
    <mergeCell ref="BB299:BC299"/>
    <mergeCell ref="BN299:BR299"/>
    <mergeCell ref="BS299:BV299"/>
    <mergeCell ref="BW299:BX299"/>
    <mergeCell ref="Y309:AJ309"/>
    <mergeCell ref="Y310:AC310"/>
    <mergeCell ref="AD310:AG310"/>
    <mergeCell ref="AH310:AI310"/>
    <mergeCell ref="AS315:BD315"/>
    <mergeCell ref="BN315:BY315"/>
    <mergeCell ref="AS316:AW316"/>
    <mergeCell ref="AX316:BA316"/>
    <mergeCell ref="BB316:BC316"/>
    <mergeCell ref="BN316:BR316"/>
    <mergeCell ref="BS316:BV316"/>
    <mergeCell ref="BW316:BX316"/>
    <mergeCell ref="E329:Q329"/>
    <mergeCell ref="Y329:AK329"/>
    <mergeCell ref="E330:H330"/>
    <mergeCell ref="I330:L330"/>
    <mergeCell ref="M330:O330"/>
    <mergeCell ref="Y330:AB330"/>
    <mergeCell ref="AC330:AF330"/>
    <mergeCell ref="AG330:AI330"/>
    <mergeCell ref="AS335:BF335"/>
    <mergeCell ref="BN335:CA335"/>
    <mergeCell ref="AS336:AV336"/>
    <mergeCell ref="AW336:AZ336"/>
    <mergeCell ref="BA336:BC336"/>
    <mergeCell ref="BN336:BQ336"/>
    <mergeCell ref="BR336:BU336"/>
    <mergeCell ref="BV336:BX336"/>
    <mergeCell ref="E343:R343"/>
    <mergeCell ref="Y343:AL343"/>
    <mergeCell ref="F344:I344"/>
    <mergeCell ref="J344:L344"/>
    <mergeCell ref="M344:O344"/>
    <mergeCell ref="Z344:AC344"/>
    <mergeCell ref="AD344:AF344"/>
    <mergeCell ref="AG344:AI344"/>
    <mergeCell ref="AS349:BG349"/>
    <mergeCell ref="BN349:CB349"/>
    <mergeCell ref="AT350:AW350"/>
    <mergeCell ref="AX350:AZ350"/>
    <mergeCell ref="BA350:BC350"/>
    <mergeCell ref="BO350:BR350"/>
    <mergeCell ref="BS350:BU350"/>
    <mergeCell ref="BV350:BX350"/>
    <mergeCell ref="E352:R352"/>
    <mergeCell ref="Y352:AL352"/>
    <mergeCell ref="F353:I353"/>
    <mergeCell ref="J353:L353"/>
    <mergeCell ref="M353:O353"/>
    <mergeCell ref="Z353:AC353"/>
    <mergeCell ref="AD353:AF353"/>
    <mergeCell ref="AG353:AI353"/>
    <mergeCell ref="AS358:BG358"/>
    <mergeCell ref="BN358:CB358"/>
    <mergeCell ref="AT359:AW359"/>
    <mergeCell ref="AX359:AZ359"/>
    <mergeCell ref="BA359:BC359"/>
    <mergeCell ref="BO359:BR359"/>
    <mergeCell ref="BS359:BU359"/>
    <mergeCell ref="BV359:BX359"/>
    <mergeCell ref="E361:Q361"/>
    <mergeCell ref="Y361:AK361"/>
    <mergeCell ref="E362:H362"/>
    <mergeCell ref="I362:L362"/>
    <mergeCell ref="M362:O362"/>
    <mergeCell ref="Y362:AB362"/>
    <mergeCell ref="AC362:AF362"/>
    <mergeCell ref="AG362:AI362"/>
    <mergeCell ref="AS367:BF367"/>
    <mergeCell ref="BN367:CA367"/>
    <mergeCell ref="AS368:AV368"/>
    <mergeCell ref="AW368:AZ368"/>
    <mergeCell ref="BA368:BC368"/>
    <mergeCell ref="BN368:BQ368"/>
    <mergeCell ref="BR368:BU368"/>
    <mergeCell ref="BV368:BX368"/>
    <mergeCell ref="E375:P375"/>
    <mergeCell ref="Y375:AK375"/>
    <mergeCell ref="E376:I376"/>
    <mergeCell ref="J376:M376"/>
    <mergeCell ref="N376:O376"/>
    <mergeCell ref="Y376:AB376"/>
    <mergeCell ref="AC376:AF376"/>
    <mergeCell ref="AG376:AI376"/>
    <mergeCell ref="AS381:BF381"/>
    <mergeCell ref="BN381:CA381"/>
    <mergeCell ref="AS382:AV382"/>
    <mergeCell ref="AW382:AZ382"/>
    <mergeCell ref="BA382:BC382"/>
    <mergeCell ref="BN382:BQ382"/>
    <mergeCell ref="BR382:BU382"/>
    <mergeCell ref="BV382:BX382"/>
    <mergeCell ref="Y383:AJ383"/>
    <mergeCell ref="Y384:AC384"/>
    <mergeCell ref="AD384:AG384"/>
    <mergeCell ref="AH384:AI384"/>
    <mergeCell ref="AS391:BD391"/>
    <mergeCell ref="BN391:BY391"/>
    <mergeCell ref="AS392:AW392"/>
    <mergeCell ref="AX392:BA392"/>
    <mergeCell ref="BB392:BC392"/>
    <mergeCell ref="BN392:BR392"/>
    <mergeCell ref="BS392:BV392"/>
    <mergeCell ref="BW392:BX392"/>
    <mergeCell ref="E396:P396"/>
    <mergeCell ref="E397:I397"/>
    <mergeCell ref="J397:M397"/>
    <mergeCell ref="N397:O397"/>
    <mergeCell ref="Y404:AJ404"/>
    <mergeCell ref="Y405:AC405"/>
    <mergeCell ref="AD405:AG405"/>
    <mergeCell ref="AH405:AI405"/>
    <mergeCell ref="AS412:BD412"/>
    <mergeCell ref="BN412:BY412"/>
    <mergeCell ref="AS413:AW413"/>
    <mergeCell ref="AX413:BA413"/>
    <mergeCell ref="BB413:BC413"/>
    <mergeCell ref="BN413:BR413"/>
    <mergeCell ref="BS413:BV413"/>
    <mergeCell ref="BW413:BX413"/>
    <mergeCell ref="Y421:AJ421"/>
    <mergeCell ref="Y422:AC422"/>
    <mergeCell ref="AD422:AG422"/>
    <mergeCell ref="AH422:AI422"/>
    <mergeCell ref="AS429:BD429"/>
    <mergeCell ref="BN429:BY429"/>
    <mergeCell ref="AS430:AW430"/>
    <mergeCell ref="AX430:BA430"/>
    <mergeCell ref="BB430:BC430"/>
    <mergeCell ref="BN430:BR430"/>
    <mergeCell ref="BS430:BV430"/>
    <mergeCell ref="BW430:BX430"/>
    <mergeCell ref="E11:E12"/>
    <mergeCell ref="E17:E18"/>
    <mergeCell ref="E20:E21"/>
    <mergeCell ref="E26:E27"/>
    <mergeCell ref="E120:E121"/>
    <mergeCell ref="E126:E127"/>
    <mergeCell ref="E129:E130"/>
    <mergeCell ref="E135:E136"/>
    <mergeCell ref="E232:E233"/>
    <mergeCell ref="E238:E239"/>
    <mergeCell ref="E241:E242"/>
    <mergeCell ref="E247:E248"/>
    <mergeCell ref="E344:E345"/>
    <mergeCell ref="E350:E351"/>
    <mergeCell ref="E353:E354"/>
    <mergeCell ref="E359:E360"/>
    <mergeCell ref="F17:F18"/>
    <mergeCell ref="F26:F27"/>
    <mergeCell ref="F126:F127"/>
    <mergeCell ref="F135:F136"/>
    <mergeCell ref="F238:F239"/>
    <mergeCell ref="F247:F248"/>
    <mergeCell ref="F350:F351"/>
    <mergeCell ref="F359:F360"/>
    <mergeCell ref="G17:G18"/>
    <mergeCell ref="G26:G27"/>
    <mergeCell ref="G126:G127"/>
    <mergeCell ref="G135:G136"/>
    <mergeCell ref="G238:G239"/>
    <mergeCell ref="G247:G248"/>
    <mergeCell ref="G350:G351"/>
    <mergeCell ref="G359:G360"/>
    <mergeCell ref="H17:H18"/>
    <mergeCell ref="H26:H27"/>
    <mergeCell ref="H126:H127"/>
    <mergeCell ref="H135:H136"/>
    <mergeCell ref="H238:H239"/>
    <mergeCell ref="H247:H248"/>
    <mergeCell ref="H350:H351"/>
    <mergeCell ref="H359:H360"/>
    <mergeCell ref="I17:I18"/>
    <mergeCell ref="I26:I27"/>
    <mergeCell ref="I126:I127"/>
    <mergeCell ref="I135:I136"/>
    <mergeCell ref="I238:I239"/>
    <mergeCell ref="I247:I248"/>
    <mergeCell ref="I350:I351"/>
    <mergeCell ref="I359:I360"/>
    <mergeCell ref="J17:J18"/>
    <mergeCell ref="J26:J27"/>
    <mergeCell ref="J126:J127"/>
    <mergeCell ref="J135:J136"/>
    <mergeCell ref="J238:J239"/>
    <mergeCell ref="J247:J248"/>
    <mergeCell ref="J350:J351"/>
    <mergeCell ref="J359:J360"/>
    <mergeCell ref="K17:K18"/>
    <mergeCell ref="K26:K27"/>
    <mergeCell ref="K126:K127"/>
    <mergeCell ref="K135:K136"/>
    <mergeCell ref="K238:K239"/>
    <mergeCell ref="K247:K248"/>
    <mergeCell ref="K350:K351"/>
    <mergeCell ref="K359:K360"/>
    <mergeCell ref="L17:L18"/>
    <mergeCell ref="L26:L27"/>
    <mergeCell ref="L126:L127"/>
    <mergeCell ref="L135:L136"/>
    <mergeCell ref="L238:L239"/>
    <mergeCell ref="L247:L248"/>
    <mergeCell ref="L350:L351"/>
    <mergeCell ref="L359:L360"/>
    <mergeCell ref="M17:M18"/>
    <mergeCell ref="M26:M27"/>
    <mergeCell ref="M126:M127"/>
    <mergeCell ref="M135:M136"/>
    <mergeCell ref="M238:M239"/>
    <mergeCell ref="M247:M248"/>
    <mergeCell ref="M350:M351"/>
    <mergeCell ref="M359:M360"/>
    <mergeCell ref="N17:N18"/>
    <mergeCell ref="N26:N27"/>
    <mergeCell ref="N126:N127"/>
    <mergeCell ref="N135:N136"/>
    <mergeCell ref="N238:N239"/>
    <mergeCell ref="N247:N248"/>
    <mergeCell ref="N350:N351"/>
    <mergeCell ref="N359:N360"/>
    <mergeCell ref="O17:O18"/>
    <mergeCell ref="O26:O27"/>
    <mergeCell ref="O126:O127"/>
    <mergeCell ref="O135:O136"/>
    <mergeCell ref="O238:O239"/>
    <mergeCell ref="O247:O248"/>
    <mergeCell ref="O350:O351"/>
    <mergeCell ref="O359:O360"/>
    <mergeCell ref="P17:P18"/>
    <mergeCell ref="P26:P27"/>
    <mergeCell ref="P43:P44"/>
    <mergeCell ref="P64:P65"/>
    <mergeCell ref="P126:P127"/>
    <mergeCell ref="P135:P136"/>
    <mergeCell ref="P152:P153"/>
    <mergeCell ref="P173:P174"/>
    <mergeCell ref="P238:P239"/>
    <mergeCell ref="P247:P248"/>
    <mergeCell ref="P264:P265"/>
    <mergeCell ref="P285:P286"/>
    <mergeCell ref="P350:P351"/>
    <mergeCell ref="P359:P360"/>
    <mergeCell ref="P376:P377"/>
    <mergeCell ref="P397:P398"/>
    <mergeCell ref="Q2:Q3"/>
    <mergeCell ref="Q11:Q12"/>
    <mergeCell ref="Q17:Q18"/>
    <mergeCell ref="Q20:Q21"/>
    <mergeCell ref="Q26:Q27"/>
    <mergeCell ref="Q29:Q30"/>
    <mergeCell ref="Q109:Q110"/>
    <mergeCell ref="Q120:Q121"/>
    <mergeCell ref="Q126:Q127"/>
    <mergeCell ref="Q129:Q130"/>
    <mergeCell ref="Q135:Q136"/>
    <mergeCell ref="Q138:Q139"/>
    <mergeCell ref="Q218:Q219"/>
    <mergeCell ref="Q232:Q233"/>
    <mergeCell ref="Q238:Q239"/>
    <mergeCell ref="Q241:Q242"/>
    <mergeCell ref="Q247:Q248"/>
    <mergeCell ref="Q250:Q251"/>
    <mergeCell ref="Q330:Q331"/>
    <mergeCell ref="Q344:Q345"/>
    <mergeCell ref="Q350:Q351"/>
    <mergeCell ref="Q353:Q354"/>
    <mergeCell ref="Q359:Q360"/>
    <mergeCell ref="Q362:Q363"/>
    <mergeCell ref="R11:R12"/>
    <mergeCell ref="R17:R18"/>
    <mergeCell ref="R20:R21"/>
    <mergeCell ref="R26:R27"/>
    <mergeCell ref="R120:R121"/>
    <mergeCell ref="R126:R127"/>
    <mergeCell ref="R129:R130"/>
    <mergeCell ref="R135:R136"/>
    <mergeCell ref="R232:R233"/>
    <mergeCell ref="R238:R239"/>
    <mergeCell ref="R241:R242"/>
    <mergeCell ref="R247:R248"/>
    <mergeCell ref="R344:R345"/>
    <mergeCell ref="R350:R351"/>
    <mergeCell ref="R353:R354"/>
    <mergeCell ref="R359:R360"/>
    <mergeCell ref="Y11:Y12"/>
    <mergeCell ref="Y17:Y18"/>
    <mergeCell ref="Y20:Y21"/>
    <mergeCell ref="Y26:Y27"/>
    <mergeCell ref="Y120:Y121"/>
    <mergeCell ref="Y126:Y127"/>
    <mergeCell ref="Y129:Y130"/>
    <mergeCell ref="Y135:Y136"/>
    <mergeCell ref="Y232:Y233"/>
    <mergeCell ref="Y238:Y239"/>
    <mergeCell ref="Y241:Y242"/>
    <mergeCell ref="Y247:Y248"/>
    <mergeCell ref="Y344:Y345"/>
    <mergeCell ref="Y350:Y351"/>
    <mergeCell ref="Y353:Y354"/>
    <mergeCell ref="Y359:Y360"/>
    <mergeCell ref="Z17:Z18"/>
    <mergeCell ref="Z26:Z27"/>
    <mergeCell ref="Z126:Z127"/>
    <mergeCell ref="Z135:Z136"/>
    <mergeCell ref="Z238:Z239"/>
    <mergeCell ref="Z247:Z248"/>
    <mergeCell ref="Z350:Z351"/>
    <mergeCell ref="Z359:Z360"/>
    <mergeCell ref="AA17:AA18"/>
    <mergeCell ref="AA26:AA27"/>
    <mergeCell ref="AA126:AA127"/>
    <mergeCell ref="AA135:AA136"/>
    <mergeCell ref="AA238:AA239"/>
    <mergeCell ref="AA247:AA248"/>
    <mergeCell ref="AA350:AA351"/>
    <mergeCell ref="AA359:AA360"/>
    <mergeCell ref="AB17:AB18"/>
    <mergeCell ref="AB26:AB27"/>
    <mergeCell ref="AB126:AB127"/>
    <mergeCell ref="AB135:AB136"/>
    <mergeCell ref="AB238:AB239"/>
    <mergeCell ref="AB247:AB248"/>
    <mergeCell ref="AB350:AB351"/>
    <mergeCell ref="AB359:AB360"/>
    <mergeCell ref="AC17:AC18"/>
    <mergeCell ref="AC26:AC27"/>
    <mergeCell ref="AC126:AC127"/>
    <mergeCell ref="AC135:AC136"/>
    <mergeCell ref="AC238:AC239"/>
    <mergeCell ref="AC247:AC248"/>
    <mergeCell ref="AC350:AC351"/>
    <mergeCell ref="AC359:AC360"/>
    <mergeCell ref="AD17:AD18"/>
    <mergeCell ref="AD26:AD27"/>
    <mergeCell ref="AD126:AD127"/>
    <mergeCell ref="AD135:AD136"/>
    <mergeCell ref="AD238:AD239"/>
    <mergeCell ref="AD247:AD248"/>
    <mergeCell ref="AD350:AD351"/>
    <mergeCell ref="AD359:AD360"/>
    <mergeCell ref="AE17:AE18"/>
    <mergeCell ref="AE26:AE27"/>
    <mergeCell ref="AE126:AE127"/>
    <mergeCell ref="AE135:AE136"/>
    <mergeCell ref="AE238:AE239"/>
    <mergeCell ref="AE247:AE248"/>
    <mergeCell ref="AE350:AE351"/>
    <mergeCell ref="AE359:AE360"/>
    <mergeCell ref="AF17:AF18"/>
    <mergeCell ref="AF26:AF27"/>
    <mergeCell ref="AF126:AF127"/>
    <mergeCell ref="AF135:AF136"/>
    <mergeCell ref="AF238:AF239"/>
    <mergeCell ref="AF247:AF248"/>
    <mergeCell ref="AF350:AF351"/>
    <mergeCell ref="AF359:AF360"/>
    <mergeCell ref="AG17:AG18"/>
    <mergeCell ref="AG26:AG27"/>
    <mergeCell ref="AG126:AG127"/>
    <mergeCell ref="AG135:AG136"/>
    <mergeCell ref="AG238:AG239"/>
    <mergeCell ref="AG247:AG248"/>
    <mergeCell ref="AG350:AG351"/>
    <mergeCell ref="AG359:AG360"/>
    <mergeCell ref="AH17:AH18"/>
    <mergeCell ref="AH26:AH27"/>
    <mergeCell ref="AH126:AH127"/>
    <mergeCell ref="AH135:AH136"/>
    <mergeCell ref="AH238:AH239"/>
    <mergeCell ref="AH247:AH248"/>
    <mergeCell ref="AH350:AH351"/>
    <mergeCell ref="AH359:AH360"/>
    <mergeCell ref="AI17:AI18"/>
    <mergeCell ref="AI26:AI27"/>
    <mergeCell ref="AI126:AI127"/>
    <mergeCell ref="AI135:AI136"/>
    <mergeCell ref="AI238:AI239"/>
    <mergeCell ref="AI247:AI248"/>
    <mergeCell ref="AI350:AI351"/>
    <mergeCell ref="AI359:AI360"/>
    <mergeCell ref="AJ17:AJ18"/>
    <mergeCell ref="AJ26:AJ27"/>
    <mergeCell ref="AJ51:AJ52"/>
    <mergeCell ref="AJ72:AJ73"/>
    <mergeCell ref="AJ89:AJ90"/>
    <mergeCell ref="AJ126:AJ127"/>
    <mergeCell ref="AJ135:AJ136"/>
    <mergeCell ref="AJ160:AJ161"/>
    <mergeCell ref="AJ181:AJ182"/>
    <mergeCell ref="AJ198:AJ199"/>
    <mergeCell ref="AJ238:AJ239"/>
    <mergeCell ref="AJ247:AJ248"/>
    <mergeCell ref="AJ272:AJ273"/>
    <mergeCell ref="AJ293:AJ294"/>
    <mergeCell ref="AJ310:AJ311"/>
    <mergeCell ref="AJ350:AJ351"/>
    <mergeCell ref="AJ359:AJ360"/>
    <mergeCell ref="AJ384:AJ385"/>
    <mergeCell ref="AJ405:AJ406"/>
    <mergeCell ref="AJ422:AJ423"/>
    <mergeCell ref="AK2:AK3"/>
    <mergeCell ref="AK11:AK12"/>
    <mergeCell ref="AK17:AK18"/>
    <mergeCell ref="AK20:AK21"/>
    <mergeCell ref="AK26:AK27"/>
    <mergeCell ref="AK29:AK30"/>
    <mergeCell ref="AK43:AK44"/>
    <mergeCell ref="AK109:AK110"/>
    <mergeCell ref="AK120:AK121"/>
    <mergeCell ref="AK126:AK127"/>
    <mergeCell ref="AK129:AK130"/>
    <mergeCell ref="AK135:AK136"/>
    <mergeCell ref="AK138:AK139"/>
    <mergeCell ref="AK152:AK153"/>
    <mergeCell ref="AK218:AK219"/>
    <mergeCell ref="AK232:AK233"/>
    <mergeCell ref="AK238:AK239"/>
    <mergeCell ref="AK241:AK242"/>
    <mergeCell ref="AK247:AK248"/>
    <mergeCell ref="AK250:AK251"/>
    <mergeCell ref="AK264:AK265"/>
    <mergeCell ref="AK330:AK331"/>
    <mergeCell ref="AK344:AK345"/>
    <mergeCell ref="AK350:AK351"/>
    <mergeCell ref="AK353:AK354"/>
    <mergeCell ref="AK359:AK360"/>
    <mergeCell ref="AK362:AK363"/>
    <mergeCell ref="AK376:AK377"/>
    <mergeCell ref="AL11:AL12"/>
    <mergeCell ref="AL17:AL18"/>
    <mergeCell ref="AL20:AL21"/>
    <mergeCell ref="AL26:AL27"/>
    <mergeCell ref="AL120:AL121"/>
    <mergeCell ref="AL126:AL127"/>
    <mergeCell ref="AL129:AL130"/>
    <mergeCell ref="AL135:AL136"/>
    <mergeCell ref="AL232:AL233"/>
    <mergeCell ref="AL238:AL239"/>
    <mergeCell ref="AL241:AL242"/>
    <mergeCell ref="AL247:AL248"/>
    <mergeCell ref="AL344:AL345"/>
    <mergeCell ref="AL350:AL351"/>
    <mergeCell ref="AL353:AL354"/>
    <mergeCell ref="AL359:AL360"/>
    <mergeCell ref="AS11:AS12"/>
    <mergeCell ref="AS17:AS18"/>
    <mergeCell ref="AS20:AS21"/>
    <mergeCell ref="AS26:AS27"/>
    <mergeCell ref="AS122:AS123"/>
    <mergeCell ref="AS128:AS129"/>
    <mergeCell ref="AS131:AS132"/>
    <mergeCell ref="AS137:AS138"/>
    <mergeCell ref="AS236:AS237"/>
    <mergeCell ref="AS242:AS243"/>
    <mergeCell ref="AS245:AS246"/>
    <mergeCell ref="AS251:AS252"/>
    <mergeCell ref="AS350:AS351"/>
    <mergeCell ref="AS356:AS357"/>
    <mergeCell ref="AS359:AS360"/>
    <mergeCell ref="AS365:AS366"/>
    <mergeCell ref="AT17:AT18"/>
    <mergeCell ref="AT26:AT27"/>
    <mergeCell ref="AT128:AT129"/>
    <mergeCell ref="AT137:AT138"/>
    <mergeCell ref="AT242:AT243"/>
    <mergeCell ref="AT251:AT252"/>
    <mergeCell ref="AT356:AT357"/>
    <mergeCell ref="AT365:AT366"/>
    <mergeCell ref="AU17:AU18"/>
    <mergeCell ref="AU26:AU27"/>
    <mergeCell ref="AU128:AU129"/>
    <mergeCell ref="AU137:AU138"/>
    <mergeCell ref="AU242:AU243"/>
    <mergeCell ref="AU251:AU252"/>
    <mergeCell ref="AU356:AU357"/>
    <mergeCell ref="AU365:AU366"/>
    <mergeCell ref="AV17:AV18"/>
    <mergeCell ref="AV26:AV27"/>
    <mergeCell ref="AV128:AV129"/>
    <mergeCell ref="AV137:AV138"/>
    <mergeCell ref="AV242:AV243"/>
    <mergeCell ref="AV251:AV252"/>
    <mergeCell ref="AV356:AV357"/>
    <mergeCell ref="AV365:AV366"/>
    <mergeCell ref="AW17:AW18"/>
    <mergeCell ref="AW26:AW27"/>
    <mergeCell ref="AW128:AW129"/>
    <mergeCell ref="AW137:AW138"/>
    <mergeCell ref="AW242:AW243"/>
    <mergeCell ref="AW251:AW252"/>
    <mergeCell ref="AW356:AW357"/>
    <mergeCell ref="AW365:AW366"/>
    <mergeCell ref="AX17:AX18"/>
    <mergeCell ref="AX26:AX27"/>
    <mergeCell ref="AX128:AX129"/>
    <mergeCell ref="AX137:AX138"/>
    <mergeCell ref="AX242:AX243"/>
    <mergeCell ref="AX251:AX252"/>
    <mergeCell ref="AX356:AX357"/>
    <mergeCell ref="AX365:AX366"/>
    <mergeCell ref="AY17:AY18"/>
    <mergeCell ref="AY26:AY27"/>
    <mergeCell ref="AY128:AY129"/>
    <mergeCell ref="AY137:AY138"/>
    <mergeCell ref="AY242:AY243"/>
    <mergeCell ref="AY251:AY252"/>
    <mergeCell ref="AY356:AY357"/>
    <mergeCell ref="AY365:AY366"/>
    <mergeCell ref="AZ17:AZ18"/>
    <mergeCell ref="AZ26:AZ27"/>
    <mergeCell ref="AZ128:AZ129"/>
    <mergeCell ref="AZ137:AZ138"/>
    <mergeCell ref="AZ242:AZ243"/>
    <mergeCell ref="AZ251:AZ252"/>
    <mergeCell ref="AZ356:AZ357"/>
    <mergeCell ref="AZ365:AZ366"/>
    <mergeCell ref="BA17:BA18"/>
    <mergeCell ref="BA26:BA27"/>
    <mergeCell ref="BA128:BA129"/>
    <mergeCell ref="BA137:BA138"/>
    <mergeCell ref="BA242:BA243"/>
    <mergeCell ref="BA251:BA252"/>
    <mergeCell ref="BA356:BA357"/>
    <mergeCell ref="BA365:BA366"/>
    <mergeCell ref="BB17:BB18"/>
    <mergeCell ref="BB26:BB27"/>
    <mergeCell ref="BB128:BB129"/>
    <mergeCell ref="BB137:BB138"/>
    <mergeCell ref="BB242:BB243"/>
    <mergeCell ref="BB251:BB252"/>
    <mergeCell ref="BB356:BB357"/>
    <mergeCell ref="BB365:BB366"/>
    <mergeCell ref="BC17:BC18"/>
    <mergeCell ref="BC26:BC27"/>
    <mergeCell ref="BC128:BC129"/>
    <mergeCell ref="BC137:BC138"/>
    <mergeCell ref="BC242:BC243"/>
    <mergeCell ref="BC251:BC252"/>
    <mergeCell ref="BC356:BC357"/>
    <mergeCell ref="BC365:BC366"/>
    <mergeCell ref="BD17:BD18"/>
    <mergeCell ref="BD26:BD27"/>
    <mergeCell ref="BD53:BD54"/>
    <mergeCell ref="BD74:BD75"/>
    <mergeCell ref="BD91:BD92"/>
    <mergeCell ref="BD128:BD129"/>
    <mergeCell ref="BD137:BD138"/>
    <mergeCell ref="BD164:BD165"/>
    <mergeCell ref="BD185:BD186"/>
    <mergeCell ref="BD202:BD203"/>
    <mergeCell ref="BD242:BD243"/>
    <mergeCell ref="BD251:BD252"/>
    <mergeCell ref="BD278:BD279"/>
    <mergeCell ref="BD299:BD300"/>
    <mergeCell ref="BD316:BD317"/>
    <mergeCell ref="BD356:BD357"/>
    <mergeCell ref="BD365:BD366"/>
    <mergeCell ref="BD392:BD393"/>
    <mergeCell ref="BD413:BD414"/>
    <mergeCell ref="BD430:BD431"/>
    <mergeCell ref="BE2:BE3"/>
    <mergeCell ref="BE11:BE12"/>
    <mergeCell ref="BE17:BE18"/>
    <mergeCell ref="BE20:BE21"/>
    <mergeCell ref="BE26:BE27"/>
    <mergeCell ref="BE29:BE30"/>
    <mergeCell ref="BE43:BE44"/>
    <mergeCell ref="BE111:BE112"/>
    <mergeCell ref="BE122:BE123"/>
    <mergeCell ref="BE128:BE129"/>
    <mergeCell ref="BE131:BE132"/>
    <mergeCell ref="BE137:BE138"/>
    <mergeCell ref="BE140:BE141"/>
    <mergeCell ref="BE154:BE155"/>
    <mergeCell ref="BE222:BE223"/>
    <mergeCell ref="BE236:BE237"/>
    <mergeCell ref="BE242:BE243"/>
    <mergeCell ref="BE245:BE246"/>
    <mergeCell ref="BE251:BE252"/>
    <mergeCell ref="BE254:BE255"/>
    <mergeCell ref="BE268:BE269"/>
    <mergeCell ref="BE336:BE337"/>
    <mergeCell ref="BE350:BE351"/>
    <mergeCell ref="BE356:BE357"/>
    <mergeCell ref="BE359:BE360"/>
    <mergeCell ref="BE365:BE366"/>
    <mergeCell ref="BE368:BE369"/>
    <mergeCell ref="BE382:BE383"/>
    <mergeCell ref="BF2:BF3"/>
    <mergeCell ref="BF11:BF12"/>
    <mergeCell ref="BF17:BF18"/>
    <mergeCell ref="BF20:BF21"/>
    <mergeCell ref="BF26:BF27"/>
    <mergeCell ref="BF29:BF30"/>
    <mergeCell ref="BF43:BF44"/>
    <mergeCell ref="BF111:BF112"/>
    <mergeCell ref="BF122:BF123"/>
    <mergeCell ref="BF128:BF129"/>
    <mergeCell ref="BF131:BF132"/>
    <mergeCell ref="BF137:BF138"/>
    <mergeCell ref="BF140:BF141"/>
    <mergeCell ref="BF154:BF155"/>
    <mergeCell ref="BF222:BF223"/>
    <mergeCell ref="BF236:BF237"/>
    <mergeCell ref="BF242:BF243"/>
    <mergeCell ref="BF245:BF246"/>
    <mergeCell ref="BF251:BF252"/>
    <mergeCell ref="BF254:BF255"/>
    <mergeCell ref="BF268:BF269"/>
    <mergeCell ref="BF336:BF337"/>
    <mergeCell ref="BF350:BF351"/>
    <mergeCell ref="BF356:BF357"/>
    <mergeCell ref="BF359:BF360"/>
    <mergeCell ref="BF365:BF366"/>
    <mergeCell ref="BF368:BF369"/>
    <mergeCell ref="BF382:BF383"/>
    <mergeCell ref="BG11:BG12"/>
    <mergeCell ref="BG17:BG18"/>
    <mergeCell ref="BG20:BG21"/>
    <mergeCell ref="BG26:BG27"/>
    <mergeCell ref="BG122:BG123"/>
    <mergeCell ref="BG128:BG129"/>
    <mergeCell ref="BG131:BG132"/>
    <mergeCell ref="BG137:BG138"/>
    <mergeCell ref="BG236:BG237"/>
    <mergeCell ref="BG242:BG243"/>
    <mergeCell ref="BG245:BG246"/>
    <mergeCell ref="BG251:BG252"/>
    <mergeCell ref="BG350:BG351"/>
    <mergeCell ref="BG356:BG357"/>
    <mergeCell ref="BG359:BG360"/>
    <mergeCell ref="BG365:BG366"/>
    <mergeCell ref="BN11:BN12"/>
    <mergeCell ref="BN17:BN18"/>
    <mergeCell ref="BN20:BN21"/>
    <mergeCell ref="BN26:BN27"/>
    <mergeCell ref="BN122:BN123"/>
    <mergeCell ref="BN128:BN129"/>
    <mergeCell ref="BN131:BN132"/>
    <mergeCell ref="BN137:BN138"/>
    <mergeCell ref="BN236:BN237"/>
    <mergeCell ref="BN242:BN243"/>
    <mergeCell ref="BN245:BN246"/>
    <mergeCell ref="BN251:BN252"/>
    <mergeCell ref="BN350:BN351"/>
    <mergeCell ref="BN356:BN357"/>
    <mergeCell ref="BN359:BN360"/>
    <mergeCell ref="BN365:BN366"/>
    <mergeCell ref="BO17:BO18"/>
    <mergeCell ref="BO26:BO27"/>
    <mergeCell ref="BO128:BO129"/>
    <mergeCell ref="BO137:BO138"/>
    <mergeCell ref="BO242:BO243"/>
    <mergeCell ref="BO251:BO252"/>
    <mergeCell ref="BO356:BO357"/>
    <mergeCell ref="BO365:BO366"/>
    <mergeCell ref="BP17:BP18"/>
    <mergeCell ref="BP26:BP27"/>
    <mergeCell ref="BP128:BP129"/>
    <mergeCell ref="BP137:BP138"/>
    <mergeCell ref="BP242:BP243"/>
    <mergeCell ref="BP251:BP252"/>
    <mergeCell ref="BP356:BP357"/>
    <mergeCell ref="BP365:BP366"/>
    <mergeCell ref="BQ17:BQ18"/>
    <mergeCell ref="BQ26:BQ27"/>
    <mergeCell ref="BQ128:BQ129"/>
    <mergeCell ref="BQ137:BQ138"/>
    <mergeCell ref="BQ242:BQ243"/>
    <mergeCell ref="BQ251:BQ252"/>
    <mergeCell ref="BQ356:BQ357"/>
    <mergeCell ref="BQ365:BQ366"/>
    <mergeCell ref="BR17:BR18"/>
    <mergeCell ref="BR26:BR27"/>
    <mergeCell ref="BR128:BR129"/>
    <mergeCell ref="BR137:BR138"/>
    <mergeCell ref="BR242:BR243"/>
    <mergeCell ref="BR251:BR252"/>
    <mergeCell ref="BR356:BR357"/>
    <mergeCell ref="BR365:BR366"/>
    <mergeCell ref="BS17:BS18"/>
    <mergeCell ref="BS26:BS27"/>
    <mergeCell ref="BS128:BS129"/>
    <mergeCell ref="BS137:BS138"/>
    <mergeCell ref="BS242:BS243"/>
    <mergeCell ref="BS251:BS252"/>
    <mergeCell ref="BS356:BS357"/>
    <mergeCell ref="BS365:BS366"/>
    <mergeCell ref="BT17:BT18"/>
    <mergeCell ref="BT26:BT27"/>
    <mergeCell ref="BT128:BT129"/>
    <mergeCell ref="BT137:BT138"/>
    <mergeCell ref="BT242:BT243"/>
    <mergeCell ref="BT251:BT252"/>
    <mergeCell ref="BT356:BT357"/>
    <mergeCell ref="BT365:BT366"/>
    <mergeCell ref="BU17:BU18"/>
    <mergeCell ref="BU26:BU27"/>
    <mergeCell ref="BU128:BU129"/>
    <mergeCell ref="BU137:BU138"/>
    <mergeCell ref="BU242:BU243"/>
    <mergeCell ref="BU251:BU252"/>
    <mergeCell ref="BU356:BU357"/>
    <mergeCell ref="BU365:BU366"/>
    <mergeCell ref="BV17:BV18"/>
    <mergeCell ref="BV26:BV27"/>
    <mergeCell ref="BV128:BV129"/>
    <mergeCell ref="BV137:BV138"/>
    <mergeCell ref="BV242:BV243"/>
    <mergeCell ref="BV251:BV252"/>
    <mergeCell ref="BV356:BV357"/>
    <mergeCell ref="BV365:BV366"/>
    <mergeCell ref="BW17:BW18"/>
    <mergeCell ref="BW26:BW27"/>
    <mergeCell ref="BW128:BW129"/>
    <mergeCell ref="BW137:BW138"/>
    <mergeCell ref="BW242:BW243"/>
    <mergeCell ref="BW251:BW252"/>
    <mergeCell ref="BW356:BW357"/>
    <mergeCell ref="BW365:BW366"/>
    <mergeCell ref="BX17:BX18"/>
    <mergeCell ref="BX26:BX27"/>
    <mergeCell ref="BX128:BX129"/>
    <mergeCell ref="BX137:BX138"/>
    <mergeCell ref="BX242:BX243"/>
    <mergeCell ref="BX251:BX252"/>
    <mergeCell ref="BX356:BX357"/>
    <mergeCell ref="BX365:BX366"/>
    <mergeCell ref="BY17:BY18"/>
    <mergeCell ref="BY26:BY27"/>
    <mergeCell ref="BY53:BY54"/>
    <mergeCell ref="BY74:BY75"/>
    <mergeCell ref="BY91:BY92"/>
    <mergeCell ref="BY128:BY129"/>
    <mergeCell ref="BY137:BY138"/>
    <mergeCell ref="BY164:BY165"/>
    <mergeCell ref="BY185:BY186"/>
    <mergeCell ref="BY202:BY203"/>
    <mergeCell ref="BY242:BY243"/>
    <mergeCell ref="BY251:BY252"/>
    <mergeCell ref="BY278:BY279"/>
    <mergeCell ref="BY299:BY300"/>
    <mergeCell ref="BY316:BY317"/>
    <mergeCell ref="BY356:BY357"/>
    <mergeCell ref="BY365:BY366"/>
    <mergeCell ref="BY392:BY393"/>
    <mergeCell ref="BY413:BY414"/>
    <mergeCell ref="BY430:BY431"/>
    <mergeCell ref="BZ2:BZ3"/>
    <mergeCell ref="BZ11:BZ12"/>
    <mergeCell ref="BZ17:BZ18"/>
    <mergeCell ref="BZ20:BZ21"/>
    <mergeCell ref="BZ26:BZ27"/>
    <mergeCell ref="BZ29:BZ30"/>
    <mergeCell ref="BZ43:BZ44"/>
    <mergeCell ref="BZ111:BZ112"/>
    <mergeCell ref="BZ122:BZ123"/>
    <mergeCell ref="BZ128:BZ129"/>
    <mergeCell ref="BZ131:BZ132"/>
    <mergeCell ref="BZ137:BZ138"/>
    <mergeCell ref="BZ140:BZ141"/>
    <mergeCell ref="BZ154:BZ155"/>
    <mergeCell ref="BZ222:BZ223"/>
    <mergeCell ref="BZ236:BZ237"/>
    <mergeCell ref="BZ242:BZ243"/>
    <mergeCell ref="BZ245:BZ246"/>
    <mergeCell ref="BZ251:BZ252"/>
    <mergeCell ref="BZ254:BZ255"/>
    <mergeCell ref="BZ268:BZ269"/>
    <mergeCell ref="BZ336:BZ337"/>
    <mergeCell ref="BZ350:BZ351"/>
    <mergeCell ref="BZ356:BZ357"/>
    <mergeCell ref="BZ359:BZ360"/>
    <mergeCell ref="BZ365:BZ366"/>
    <mergeCell ref="BZ368:BZ369"/>
    <mergeCell ref="BZ382:BZ383"/>
    <mergeCell ref="CA2:CA3"/>
    <mergeCell ref="CA11:CA12"/>
    <mergeCell ref="CA17:CA18"/>
    <mergeCell ref="CA20:CA21"/>
    <mergeCell ref="CA26:CA27"/>
    <mergeCell ref="CA29:CA30"/>
    <mergeCell ref="CA43:CA44"/>
    <mergeCell ref="CA111:CA112"/>
    <mergeCell ref="CA122:CA123"/>
    <mergeCell ref="CA128:CA129"/>
    <mergeCell ref="CA131:CA132"/>
    <mergeCell ref="CA137:CA138"/>
    <mergeCell ref="CA140:CA141"/>
    <mergeCell ref="CA154:CA155"/>
    <mergeCell ref="CA222:CA223"/>
    <mergeCell ref="CA236:CA237"/>
    <mergeCell ref="CA242:CA243"/>
    <mergeCell ref="CA245:CA246"/>
    <mergeCell ref="CA251:CA252"/>
    <mergeCell ref="CA254:CA255"/>
    <mergeCell ref="CA268:CA269"/>
    <mergeCell ref="CA336:CA337"/>
    <mergeCell ref="CA350:CA351"/>
    <mergeCell ref="CA356:CA357"/>
    <mergeCell ref="CA359:CA360"/>
    <mergeCell ref="CA365:CA366"/>
    <mergeCell ref="CA368:CA369"/>
    <mergeCell ref="CA382:CA383"/>
    <mergeCell ref="CB11:CB12"/>
    <mergeCell ref="CB17:CB18"/>
    <mergeCell ref="CB20:CB21"/>
    <mergeCell ref="CB26:CB27"/>
    <mergeCell ref="CB122:CB123"/>
    <mergeCell ref="CB128:CB129"/>
    <mergeCell ref="CB131:CB132"/>
    <mergeCell ref="CB137:CB138"/>
    <mergeCell ref="CB236:CB237"/>
    <mergeCell ref="CB242:CB243"/>
    <mergeCell ref="CB245:CB246"/>
    <mergeCell ref="CB251:CB252"/>
    <mergeCell ref="CB350:CB351"/>
    <mergeCell ref="CB356:CB357"/>
    <mergeCell ref="CB359:CB360"/>
    <mergeCell ref="CB365:CB366"/>
    <mergeCell ref="A1:D2"/>
    <mergeCell ref="T1:X2"/>
    <mergeCell ref="AN1:AR2"/>
    <mergeCell ref="BI1:BM2"/>
    <mergeCell ref="A7:B8"/>
    <mergeCell ref="C7:D8"/>
    <mergeCell ref="W7:X8"/>
    <mergeCell ref="AQ7:AR8"/>
    <mergeCell ref="T7:V8"/>
    <mergeCell ref="AN7:AP8"/>
    <mergeCell ref="BI7:BK8"/>
    <mergeCell ref="BL7:BM8"/>
    <mergeCell ref="E8:K9"/>
    <mergeCell ref="L8:Q9"/>
    <mergeCell ref="Y8:AE9"/>
    <mergeCell ref="AF8:AK9"/>
    <mergeCell ref="AS8:AY9"/>
    <mergeCell ref="AZ8:BF9"/>
    <mergeCell ref="BN8:BT9"/>
    <mergeCell ref="BU8:CA9"/>
    <mergeCell ref="A9:B10"/>
    <mergeCell ref="C9:D10"/>
    <mergeCell ref="W9:X10"/>
    <mergeCell ref="AQ9:AR10"/>
    <mergeCell ref="T9:V10"/>
    <mergeCell ref="AN9:AP10"/>
    <mergeCell ref="BI9:BK10"/>
    <mergeCell ref="BL9:BM10"/>
    <mergeCell ref="T11:U13"/>
    <mergeCell ref="AN11:AO13"/>
    <mergeCell ref="V11:X13"/>
    <mergeCell ref="AP11:AR13"/>
    <mergeCell ref="BK11:BM13"/>
    <mergeCell ref="BI11:BJ13"/>
    <mergeCell ref="E40:K41"/>
    <mergeCell ref="L40:Q41"/>
    <mergeCell ref="Y40:AE41"/>
    <mergeCell ref="AF40:AK41"/>
    <mergeCell ref="AS40:AY41"/>
    <mergeCell ref="AZ40:BF41"/>
    <mergeCell ref="BN40:BT41"/>
    <mergeCell ref="BU40:CA41"/>
    <mergeCell ref="Y48:AE49"/>
    <mergeCell ref="AF48:AK49"/>
    <mergeCell ref="AS50:AY51"/>
    <mergeCell ref="AZ50:BF51"/>
    <mergeCell ref="BN50:BT51"/>
    <mergeCell ref="BU50:CA51"/>
    <mergeCell ref="E60:K62"/>
    <mergeCell ref="L60:P62"/>
    <mergeCell ref="Y68:AE70"/>
    <mergeCell ref="AF68:AJ70"/>
    <mergeCell ref="AS70:AY72"/>
    <mergeCell ref="BN70:BT72"/>
    <mergeCell ref="AZ70:BD72"/>
    <mergeCell ref="BU70:BY72"/>
    <mergeCell ref="E77:K79"/>
    <mergeCell ref="L77:P79"/>
    <mergeCell ref="Y85:AE87"/>
    <mergeCell ref="AF85:AJ87"/>
    <mergeCell ref="AS87:AY89"/>
    <mergeCell ref="BN87:BT89"/>
    <mergeCell ref="AZ87:BD89"/>
    <mergeCell ref="BU87:BY89"/>
    <mergeCell ref="Y101:AE103"/>
    <mergeCell ref="AF101:AJ103"/>
    <mergeCell ref="AS103:AY105"/>
    <mergeCell ref="BN103:BT105"/>
    <mergeCell ref="AZ103:BD105"/>
    <mergeCell ref="BU103:BY105"/>
    <mergeCell ref="A108:D109"/>
    <mergeCell ref="T108:X109"/>
    <mergeCell ref="AN110:AR111"/>
    <mergeCell ref="BI110:BM111"/>
    <mergeCell ref="A114:B115"/>
    <mergeCell ref="C114:D115"/>
    <mergeCell ref="W114:X115"/>
    <mergeCell ref="T114:V115"/>
    <mergeCell ref="A116:B117"/>
    <mergeCell ref="C116:D117"/>
    <mergeCell ref="W116:X117"/>
    <mergeCell ref="AQ116:AR117"/>
    <mergeCell ref="T116:V117"/>
    <mergeCell ref="AN116:AP117"/>
    <mergeCell ref="BI116:BK117"/>
    <mergeCell ref="BL116:BM117"/>
    <mergeCell ref="E117:K118"/>
    <mergeCell ref="L117:Q118"/>
    <mergeCell ref="Y117:AE118"/>
    <mergeCell ref="AF117:AK118"/>
    <mergeCell ref="T118:U120"/>
    <mergeCell ref="V118:X120"/>
    <mergeCell ref="AN118:AP119"/>
    <mergeCell ref="BI118:BK119"/>
    <mergeCell ref="AQ118:AR119"/>
    <mergeCell ref="BL118:BM119"/>
    <mergeCell ref="AS119:AY120"/>
    <mergeCell ref="AZ119:BF120"/>
    <mergeCell ref="BN119:BT120"/>
    <mergeCell ref="BU119:CA120"/>
    <mergeCell ref="AN120:AO122"/>
    <mergeCell ref="AP120:AR122"/>
    <mergeCell ref="BK120:BM122"/>
    <mergeCell ref="BI120:BJ122"/>
    <mergeCell ref="E149:K150"/>
    <mergeCell ref="L149:Q150"/>
    <mergeCell ref="Y149:AE150"/>
    <mergeCell ref="AF149:AK150"/>
    <mergeCell ref="AS151:AY152"/>
    <mergeCell ref="AZ151:BF152"/>
    <mergeCell ref="BN151:BT152"/>
    <mergeCell ref="BU151:CA152"/>
    <mergeCell ref="Y157:AE158"/>
    <mergeCell ref="AF157:AK158"/>
    <mergeCell ref="AS161:AY162"/>
    <mergeCell ref="AZ161:BF162"/>
    <mergeCell ref="BN161:BT162"/>
    <mergeCell ref="BU161:CA162"/>
    <mergeCell ref="E169:K171"/>
    <mergeCell ref="L169:P171"/>
    <mergeCell ref="Y177:AE179"/>
    <mergeCell ref="AF177:AJ179"/>
    <mergeCell ref="AS181:AY183"/>
    <mergeCell ref="BN181:BT183"/>
    <mergeCell ref="AZ181:BD183"/>
    <mergeCell ref="BU181:BY183"/>
    <mergeCell ref="E186:K188"/>
    <mergeCell ref="L186:P188"/>
    <mergeCell ref="Y194:AE196"/>
    <mergeCell ref="AF194:AJ196"/>
    <mergeCell ref="AS198:AY200"/>
    <mergeCell ref="BN198:BT200"/>
    <mergeCell ref="AZ198:BD200"/>
    <mergeCell ref="BU198:BY200"/>
    <mergeCell ref="Y210:AE212"/>
    <mergeCell ref="AF210:AJ212"/>
    <mergeCell ref="AS214:AY216"/>
    <mergeCell ref="BN214:BT216"/>
    <mergeCell ref="AZ214:BD216"/>
    <mergeCell ref="BU214:BY216"/>
    <mergeCell ref="A217:D218"/>
    <mergeCell ref="T217:X218"/>
    <mergeCell ref="AN221:AR222"/>
    <mergeCell ref="BI221:BM222"/>
    <mergeCell ref="A223:B224"/>
    <mergeCell ref="C223:D224"/>
    <mergeCell ref="W223:X224"/>
    <mergeCell ref="T223:V224"/>
    <mergeCell ref="A225:B226"/>
    <mergeCell ref="C225:D226"/>
    <mergeCell ref="W225:X226"/>
    <mergeCell ref="T225:V226"/>
    <mergeCell ref="T227:U229"/>
    <mergeCell ref="V227:X229"/>
    <mergeCell ref="AN227:AP228"/>
    <mergeCell ref="BI227:BK228"/>
    <mergeCell ref="AQ227:AR228"/>
    <mergeCell ref="BL227:BM228"/>
    <mergeCell ref="E229:K230"/>
    <mergeCell ref="L229:Q230"/>
    <mergeCell ref="Y229:AE230"/>
    <mergeCell ref="AF229:AK230"/>
    <mergeCell ref="AN229:AP230"/>
    <mergeCell ref="BI229:BK230"/>
    <mergeCell ref="AQ229:AR230"/>
    <mergeCell ref="BL229:BM230"/>
    <mergeCell ref="AN231:AO233"/>
    <mergeCell ref="AP231:AR233"/>
    <mergeCell ref="BK231:BM233"/>
    <mergeCell ref="BI231:BJ233"/>
    <mergeCell ref="AS233:AY234"/>
    <mergeCell ref="AZ233:BF234"/>
    <mergeCell ref="BN233:BT234"/>
    <mergeCell ref="BU233:CA234"/>
    <mergeCell ref="E261:K262"/>
    <mergeCell ref="L261:Q262"/>
    <mergeCell ref="Y261:AE262"/>
    <mergeCell ref="AF261:AK262"/>
    <mergeCell ref="AS265:AY266"/>
    <mergeCell ref="AZ265:BF266"/>
    <mergeCell ref="BN265:BT266"/>
    <mergeCell ref="BU265:CA266"/>
    <mergeCell ref="Y269:AE270"/>
    <mergeCell ref="AF269:AK270"/>
    <mergeCell ref="AS275:AY276"/>
    <mergeCell ref="AZ275:BF276"/>
    <mergeCell ref="BN275:BT276"/>
    <mergeCell ref="BU275:CA276"/>
    <mergeCell ref="E281:K283"/>
    <mergeCell ref="L281:P283"/>
    <mergeCell ref="Y289:AE291"/>
    <mergeCell ref="AF289:AJ291"/>
    <mergeCell ref="AS295:AY297"/>
    <mergeCell ref="BN295:BT297"/>
    <mergeCell ref="AZ295:BD297"/>
    <mergeCell ref="BU295:BY297"/>
    <mergeCell ref="E298:K300"/>
    <mergeCell ref="L298:P300"/>
    <mergeCell ref="Y306:AE308"/>
    <mergeCell ref="AF306:AJ308"/>
    <mergeCell ref="AS312:AY314"/>
    <mergeCell ref="BN312:BT314"/>
    <mergeCell ref="AZ312:BD314"/>
    <mergeCell ref="BU312:BY314"/>
    <mergeCell ref="Y322:AE324"/>
    <mergeCell ref="AF322:AJ324"/>
    <mergeCell ref="AS328:AY330"/>
    <mergeCell ref="BN328:BT330"/>
    <mergeCell ref="AZ328:BD330"/>
    <mergeCell ref="BU328:BY330"/>
    <mergeCell ref="A329:D330"/>
    <mergeCell ref="T329:X330"/>
    <mergeCell ref="A335:B336"/>
    <mergeCell ref="C335:D336"/>
    <mergeCell ref="W335:X336"/>
    <mergeCell ref="T335:V336"/>
    <mergeCell ref="AN335:AR336"/>
    <mergeCell ref="BI335:BM336"/>
    <mergeCell ref="A337:B338"/>
    <mergeCell ref="C337:D338"/>
    <mergeCell ref="W337:X338"/>
    <mergeCell ref="T337:V338"/>
    <mergeCell ref="T339:U341"/>
    <mergeCell ref="V339:X341"/>
    <mergeCell ref="E341:K342"/>
    <mergeCell ref="L341:Q342"/>
    <mergeCell ref="Y341:AE342"/>
    <mergeCell ref="AF341:AK342"/>
    <mergeCell ref="AN341:AP342"/>
    <mergeCell ref="BI341:BK342"/>
    <mergeCell ref="AQ341:AR342"/>
    <mergeCell ref="BL341:BM342"/>
    <mergeCell ref="AN343:AP344"/>
    <mergeCell ref="BI343:BK344"/>
    <mergeCell ref="AQ343:AR344"/>
    <mergeCell ref="BL343:BM344"/>
    <mergeCell ref="AN345:AO347"/>
    <mergeCell ref="AP345:AR347"/>
    <mergeCell ref="BK345:BM347"/>
    <mergeCell ref="BI345:BJ347"/>
    <mergeCell ref="AS347:AY348"/>
    <mergeCell ref="AZ347:BF348"/>
    <mergeCell ref="BN347:BT348"/>
    <mergeCell ref="BU347:CA348"/>
    <mergeCell ref="E373:K374"/>
    <mergeCell ref="L373:Q374"/>
    <mergeCell ref="Y373:AE374"/>
    <mergeCell ref="AF373:AK374"/>
    <mergeCell ref="AS379:AY380"/>
    <mergeCell ref="AZ379:BF380"/>
    <mergeCell ref="BN379:BT380"/>
    <mergeCell ref="BU379:CA380"/>
    <mergeCell ref="Y381:AE382"/>
    <mergeCell ref="AF381:AK382"/>
    <mergeCell ref="AS389:AY390"/>
    <mergeCell ref="AZ389:BF390"/>
    <mergeCell ref="BN389:BT390"/>
    <mergeCell ref="BU389:CA390"/>
    <mergeCell ref="E393:K395"/>
    <mergeCell ref="L393:P395"/>
    <mergeCell ref="Y401:AE403"/>
    <mergeCell ref="AF401:AJ403"/>
    <mergeCell ref="AS409:AY411"/>
    <mergeCell ref="BN409:BT411"/>
    <mergeCell ref="AZ409:BD411"/>
    <mergeCell ref="BU409:BY411"/>
    <mergeCell ref="E410:K412"/>
    <mergeCell ref="L410:P412"/>
    <mergeCell ref="Y418:AE420"/>
    <mergeCell ref="AF418:AJ420"/>
    <mergeCell ref="AS426:AY428"/>
    <mergeCell ref="BN426:BT428"/>
    <mergeCell ref="AZ426:BD428"/>
    <mergeCell ref="BU426:BY428"/>
    <mergeCell ref="Y434:AE436"/>
    <mergeCell ref="AF434:AJ436"/>
    <mergeCell ref="AS442:AY444"/>
    <mergeCell ref="BN442:BT444"/>
    <mergeCell ref="AZ442:BD444"/>
    <mergeCell ref="BU442:BY44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综合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Gen强度研究院</cp:lastModifiedBy>
  <dcterms:created xsi:type="dcterms:W3CDTF">2023-05-12T11:15:00Z</dcterms:created>
  <dcterms:modified xsi:type="dcterms:W3CDTF">2025-12-15T16:24:40Z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7FC451DE0B374872A173C95FB39D4C10_12</vt:lpwstr>
  </property>
  <property fmtid="{D5CDD505-2E9C-101B-9397-08002B2CF9AE}" pid="4" name="CalculationRule">
    <vt:i4>0</vt:i4>
  </property>
</Properties>
</file>