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4088"/>
  </bookViews>
  <sheets>
    <sheet name="兹白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<sst xmlns="http://schemas.openxmlformats.org/spreadsheetml/2006/main" count="1679" uniqueCount="70">
  <si>
    <t>0+1兹白 0+1哥伦比娅 叶洛亚 五郎</t>
  </si>
  <si>
    <t>兹白·月结晶直伤</t>
  </si>
  <si>
    <t>0+1兹白 2+1哥伦比娅 叶洛亚 五郎</t>
  </si>
  <si>
    <t>0+1兹白 6+1哥伦比娅 叶洛亚 五郎</t>
  </si>
  <si>
    <t>6+1兹白 0+1哥伦比娅 叶洛亚 五郎</t>
  </si>
  <si>
    <t>6+1兹白 2+1哥伦比娅 叶洛亚 五郎</t>
  </si>
  <si>
    <t>6+1兹白 6+1哥伦比娅 叶洛亚 五郎</t>
  </si>
  <si>
    <t>基础乘区</t>
  </si>
  <si>
    <t>反应乘区</t>
  </si>
  <si>
    <t>额外数值</t>
  </si>
  <si>
    <t>期望暴击乘区</t>
  </si>
  <si>
    <t>减伤区</t>
  </si>
  <si>
    <t>伤害</t>
  </si>
  <si>
    <t>擢升</t>
  </si>
  <si>
    <t>兹白月结晶</t>
  </si>
  <si>
    <t>哥伦比娅月曜</t>
  </si>
  <si>
    <t>月结晶反应</t>
  </si>
  <si>
    <t>轴长（s）</t>
  </si>
  <si>
    <t>DEF/HP</t>
  </si>
  <si>
    <t>技能倍率</t>
  </si>
  <si>
    <t>独立乘区1</t>
  </si>
  <si>
    <t>月乘区</t>
  </si>
  <si>
    <t>元素精通</t>
  </si>
  <si>
    <t>附加精通乘区</t>
  </si>
  <si>
    <t>精通乘区</t>
  </si>
  <si>
    <t>暴击率</t>
  </si>
  <si>
    <t>暴击伤害</t>
  </si>
  <si>
    <t>期望暴击区</t>
  </si>
  <si>
    <t>抗性区</t>
  </si>
  <si>
    <t>兹白直伤</t>
  </si>
  <si>
    <t>哥伦比娅直伤</t>
  </si>
  <si>
    <t>DMG</t>
  </si>
  <si>
    <t>DPS</t>
  </si>
  <si>
    <t>兹白·月结晶</t>
  </si>
  <si>
    <t>月结晶反应 兹白 哥伦比娅</t>
  </si>
  <si>
    <t>角色</t>
  </si>
  <si>
    <t>减伤乘区</t>
  </si>
  <si>
    <t>反权重比</t>
  </si>
  <si>
    <t>等级系数</t>
  </si>
  <si>
    <t>反应系数</t>
  </si>
  <si>
    <t>独立乘区</t>
  </si>
  <si>
    <t>第一伤害</t>
  </si>
  <si>
    <t>第二伤害</t>
  </si>
  <si>
    <t>第三伤害</t>
  </si>
  <si>
    <t>第四伤害</t>
  </si>
  <si>
    <t>单次伤害</t>
  </si>
  <si>
    <t>触发次数</t>
  </si>
  <si>
    <t>总伤</t>
  </si>
  <si>
    <t>/</t>
  </si>
  <si>
    <t>哥伦比娅·月结晶直伤</t>
  </si>
  <si>
    <t>直伤</t>
  </si>
  <si>
    <t>额外乘区</t>
  </si>
  <si>
    <t>倍率</t>
  </si>
  <si>
    <t>独立</t>
  </si>
  <si>
    <t>数值增伤</t>
  </si>
  <si>
    <t>增伤区</t>
  </si>
  <si>
    <t>抗性乘区</t>
  </si>
  <si>
    <t>防御乘区</t>
  </si>
  <si>
    <t>兹白·直伤</t>
  </si>
  <si>
    <t>ATK/HP</t>
  </si>
  <si>
    <t>哥伦比娅·直伤</t>
  </si>
  <si>
    <t>1+1兹白 0+1哥伦比娅 叶洛亚 五郎</t>
  </si>
  <si>
    <t>1+1兹白 2+1哥伦比娅 叶洛亚 五郎</t>
  </si>
  <si>
    <t>1+1兹白 6+1哥伦比娅 叶洛亚 五郎</t>
  </si>
  <si>
    <t>2+1兹白 0+1哥伦比娅 叶洛亚 五郎</t>
  </si>
  <si>
    <t>2+1兹白 2+1哥伦比娅 叶洛亚 五郎</t>
  </si>
  <si>
    <t>2+1兹白 6+1哥伦比娅 叶洛亚 五郎</t>
  </si>
  <si>
    <t>4+1兹白 0+1哥伦比娅 叶洛亚 五郎</t>
  </si>
  <si>
    <t>4+1兹白 2+1哥伦比娅 叶洛亚 五郎</t>
  </si>
  <si>
    <t>4+1兹白 6+1哥伦比娅 叶洛亚 五郎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</si>
</sst>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  <numFmt numFmtId="178" formatCode="0.00_ "/>
    <numFmt numFmtId="179" formatCode="0.000_ "/>
  </numFmts>
  <fonts count="29">
    <font>
      <sz val="11"/>
      <color theme="1"/>
      <name val="宋体"/>
      <charset val="134"/>
      <scheme val="minor"/>
    </font>
    <font>
      <sz val="20"/>
      <color theme="1"/>
      <name val="SDK_SC_Web"/>
      <charset val="134"/>
    </font>
    <font>
      <sz val="24"/>
      <color theme="1"/>
      <name val="SDK_SC_Web"/>
      <charset val="134"/>
    </font>
    <font>
      <sz val="22"/>
      <color theme="1"/>
      <name val="SDK_SC_Web"/>
      <charset val="134"/>
    </font>
    <font>
      <sz val="28"/>
      <color rgb="FFFF0000"/>
      <name val="SDK_SC_Web"/>
      <charset val="134"/>
    </font>
    <font>
      <sz val="28"/>
      <color rgb="FF0070C0"/>
      <name val="SDK_SC_Web"/>
      <charset val="134"/>
    </font>
    <font>
      <sz val="36"/>
      <color rgb="FFFF0000"/>
      <name val="SDK_SC_Web"/>
      <charset val="134"/>
    </font>
    <font>
      <sz val="36"/>
      <color rgb="FF0070C0"/>
      <name val="SDK_SC_Web"/>
      <charset val="134"/>
    </font>
    <font>
      <sz val="26"/>
      <color rgb="FFFF0000"/>
      <name val="SDK_SC_Web"/>
      <charset val="134"/>
    </font>
    <font>
      <sz val="26"/>
      <color theme="1"/>
      <name val="SDK_SC_Web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EDCCFF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7D6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10" borderId="7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8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7" fillId="0" borderId="0">
      <alignment vertical="center"/>
    </xf>
    <xf numFmtId="0" fontId="18" fillId="11" borderId="10">
      <alignment vertical="center"/>
    </xf>
    <xf numFmtId="0" fontId="19" fillId="12" borderId="11">
      <alignment vertical="center"/>
    </xf>
    <xf numFmtId="0" fontId="20" fillId="12" borderId="10">
      <alignment vertical="center"/>
    </xf>
    <xf numFmtId="0" fontId="21" fillId="13" borderId="12">
      <alignment vertical="center"/>
    </xf>
    <xf numFmtId="0" fontId="22" fillId="0" borderId="13">
      <alignment vertical="center"/>
    </xf>
    <xf numFmtId="0" fontId="23" fillId="0" borderId="14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6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  <xf numFmtId="0" fontId="27" fillId="33" borderId="0">
      <alignment vertical="center"/>
    </xf>
    <xf numFmtId="0" fontId="28" fillId="34" borderId="0">
      <alignment vertical="center"/>
    </xf>
    <xf numFmtId="0" fontId="28" fillId="35" borderId="0">
      <alignment vertical="center"/>
    </xf>
    <xf numFmtId="0" fontId="27" fillId="36" borderId="0">
      <alignment vertical="center"/>
    </xf>
    <xf numFmtId="0" fontId="27" fillId="37" borderId="0">
      <alignment vertical="center"/>
    </xf>
    <xf numFmtId="0" fontId="28" fillId="38" borderId="0">
      <alignment vertical="center"/>
    </xf>
    <xf numFmtId="0" fontId="28" fillId="39" borderId="0">
      <alignment vertical="center"/>
    </xf>
    <xf numFmtId="0" fontId="27" fillId="40" borderId="0">
      <alignment vertical="center"/>
    </xf>
  </cellStyleXfs>
  <cellXfs count="52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76" fontId="1" fillId="3" borderId="4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178" fontId="1" fillId="4" borderId="1" xfId="0" applyNumberFormat="1" applyFont="1" applyFill="1" applyBorder="1" applyAlignment="1">
      <alignment horizontal="center" vertical="center"/>
    </xf>
    <xf numFmtId="178" fontId="1" fillId="3" borderId="1" xfId="0" applyNumberFormat="1" applyFont="1" applyFill="1" applyBorder="1" applyAlignment="1">
      <alignment horizontal="center" vertical="center"/>
    </xf>
    <xf numFmtId="177" fontId="1" fillId="7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9" fontId="1" fillId="4" borderId="1" xfId="0" applyNumberFormat="1" applyFont="1" applyFill="1" applyBorder="1" applyAlignment="1">
      <alignment horizontal="center" vertical="center"/>
    </xf>
    <xf numFmtId="177" fontId="1" fillId="8" borderId="1" xfId="0" applyNumberFormat="1" applyFont="1" applyFill="1" applyBorder="1" applyAlignment="1">
      <alignment horizontal="center" vertical="center"/>
    </xf>
    <xf numFmtId="177" fontId="1" fillId="8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3" fillId="9" borderId="1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178" fontId="1" fillId="5" borderId="1" xfId="0" applyNumberFormat="1" applyFont="1" applyFill="1" applyBorder="1" applyAlignment="1">
      <alignment horizontal="center" vertical="center"/>
    </xf>
    <xf numFmtId="177" fontId="1" fillId="9" borderId="1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O330"/>
  <sheetViews>
    <sheetView tabSelected="1" zoomScale="25" zoomScaleNormal="25" workbookViewId="0">
      <selection activeCell="B15" sqref="B15"/>
    </sheetView>
  </sheetViews>
  <sheetFormatPr defaultColWidth="25.7777777777778" defaultRowHeight="50" customHeight="1"/>
  <cols>
    <col min="1" max="16384" width="25.7777777777778" style="1"/>
  </cols>
  <sheetData>
    <row r="1" s="1" customFormat="1" customHeight="1" spans="1:119">
      <c r="A1" s="2" t="s">
        <v>0</v>
      </c>
      <c r="B1" s="2"/>
      <c r="C1" s="2"/>
      <c r="D1" s="2"/>
      <c r="E1" s="3" t="s">
        <v>1</v>
      </c>
      <c r="F1" s="3"/>
      <c r="G1" s="3"/>
      <c r="H1" s="4"/>
      <c r="I1" s="3"/>
      <c r="J1" s="3"/>
      <c r="K1" s="3"/>
      <c r="L1" s="3"/>
      <c r="M1" s="3"/>
      <c r="N1" s="3"/>
      <c r="O1" s="3"/>
      <c r="P1" s="3"/>
      <c r="Q1" s="3"/>
      <c r="R1" s="3"/>
      <c r="S1" s="2" t="s">
        <v>2</v>
      </c>
      <c r="T1" s="2"/>
      <c r="U1" s="2"/>
      <c r="V1" s="2"/>
      <c r="W1" s="3" t="s">
        <v>1</v>
      </c>
      <c r="X1" s="3"/>
      <c r="Y1" s="3"/>
      <c r="Z1" s="4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2" t="s">
        <v>3</v>
      </c>
      <c r="AM1" s="2"/>
      <c r="AN1" s="2"/>
      <c r="AO1" s="2"/>
      <c r="AP1" s="3" t="s">
        <v>1</v>
      </c>
      <c r="AQ1" s="3"/>
      <c r="AR1" s="3"/>
      <c r="AS1" s="4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K1" s="2" t="s">
        <v>4</v>
      </c>
      <c r="BL1" s="2"/>
      <c r="BM1" s="2"/>
      <c r="BN1" s="2"/>
      <c r="BO1" s="3" t="s">
        <v>1</v>
      </c>
      <c r="BP1" s="3"/>
      <c r="BQ1" s="3"/>
      <c r="BR1" s="4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2" t="s">
        <v>5</v>
      </c>
      <c r="CE1" s="2"/>
      <c r="CF1" s="2"/>
      <c r="CG1" s="2"/>
      <c r="CH1" s="3" t="s">
        <v>1</v>
      </c>
      <c r="CI1" s="3"/>
      <c r="CJ1" s="3"/>
      <c r="CK1" s="4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2" t="s">
        <v>6</v>
      </c>
      <c r="CX1" s="2"/>
      <c r="CY1" s="2"/>
      <c r="CZ1" s="2"/>
      <c r="DA1" s="3" t="s">
        <v>1</v>
      </c>
      <c r="DB1" s="3"/>
      <c r="DC1" s="3"/>
      <c r="DD1" s="4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</row>
    <row r="2" s="1" customFormat="1" customHeight="1" spans="1:119">
      <c r="A2" s="2"/>
      <c r="B2" s="2"/>
      <c r="C2" s="2"/>
      <c r="D2" s="2"/>
      <c r="E2" s="5" t="s">
        <v>7</v>
      </c>
      <c r="F2" s="6"/>
      <c r="G2" s="6"/>
      <c r="H2" s="7"/>
      <c r="I2" s="8" t="s">
        <v>8</v>
      </c>
      <c r="J2" s="8"/>
      <c r="K2" s="8"/>
      <c r="L2" s="8"/>
      <c r="M2" s="9" t="s">
        <v>9</v>
      </c>
      <c r="N2" s="10" t="s">
        <v>10</v>
      </c>
      <c r="O2" s="10"/>
      <c r="P2" s="10"/>
      <c r="Q2" s="11" t="s">
        <v>11</v>
      </c>
      <c r="R2" s="12" t="s">
        <v>12</v>
      </c>
      <c r="S2" s="2"/>
      <c r="T2" s="2"/>
      <c r="U2" s="2"/>
      <c r="V2" s="2"/>
      <c r="W2" s="5" t="s">
        <v>7</v>
      </c>
      <c r="X2" s="6"/>
      <c r="Y2" s="6"/>
      <c r="Z2" s="7"/>
      <c r="AA2" s="8" t="s">
        <v>8</v>
      </c>
      <c r="AB2" s="8"/>
      <c r="AC2" s="8"/>
      <c r="AD2" s="8"/>
      <c r="AE2" s="9" t="s">
        <v>9</v>
      </c>
      <c r="AF2" s="10" t="s">
        <v>10</v>
      </c>
      <c r="AG2" s="10"/>
      <c r="AH2" s="10"/>
      <c r="AI2" s="9" t="s">
        <v>13</v>
      </c>
      <c r="AJ2" s="11" t="s">
        <v>11</v>
      </c>
      <c r="AK2" s="12" t="s">
        <v>12</v>
      </c>
      <c r="AL2" s="2"/>
      <c r="AM2" s="2"/>
      <c r="AN2" s="2"/>
      <c r="AO2" s="2"/>
      <c r="AP2" s="5" t="s">
        <v>7</v>
      </c>
      <c r="AQ2" s="6"/>
      <c r="AR2" s="6"/>
      <c r="AS2" s="7"/>
      <c r="AT2" s="8" t="s">
        <v>8</v>
      </c>
      <c r="AU2" s="8"/>
      <c r="AV2" s="8"/>
      <c r="AW2" s="8"/>
      <c r="AX2" s="9" t="s">
        <v>9</v>
      </c>
      <c r="AY2" s="10" t="s">
        <v>10</v>
      </c>
      <c r="AZ2" s="10"/>
      <c r="BA2" s="10"/>
      <c r="BB2" s="9" t="s">
        <v>13</v>
      </c>
      <c r="BC2" s="11" t="s">
        <v>11</v>
      </c>
      <c r="BD2" s="12" t="s">
        <v>12</v>
      </c>
      <c r="BK2" s="2"/>
      <c r="BL2" s="2"/>
      <c r="BM2" s="2"/>
      <c r="BN2" s="2"/>
      <c r="BO2" s="5" t="s">
        <v>7</v>
      </c>
      <c r="BP2" s="6"/>
      <c r="BQ2" s="6"/>
      <c r="BR2" s="7"/>
      <c r="BS2" s="8" t="s">
        <v>8</v>
      </c>
      <c r="BT2" s="8"/>
      <c r="BU2" s="8"/>
      <c r="BV2" s="8"/>
      <c r="BW2" s="9" t="s">
        <v>9</v>
      </c>
      <c r="BX2" s="10" t="s">
        <v>10</v>
      </c>
      <c r="BY2" s="10"/>
      <c r="BZ2" s="10"/>
      <c r="CA2" s="9" t="s">
        <v>13</v>
      </c>
      <c r="CB2" s="11" t="s">
        <v>11</v>
      </c>
      <c r="CC2" s="12" t="s">
        <v>12</v>
      </c>
      <c r="CD2" s="2"/>
      <c r="CE2" s="2"/>
      <c r="CF2" s="2"/>
      <c r="CG2" s="2"/>
      <c r="CH2" s="5" t="s">
        <v>7</v>
      </c>
      <c r="CI2" s="6"/>
      <c r="CJ2" s="6"/>
      <c r="CK2" s="7"/>
      <c r="CL2" s="8" t="s">
        <v>8</v>
      </c>
      <c r="CM2" s="8"/>
      <c r="CN2" s="8"/>
      <c r="CO2" s="8"/>
      <c r="CP2" s="9" t="s">
        <v>9</v>
      </c>
      <c r="CQ2" s="10" t="s">
        <v>10</v>
      </c>
      <c r="CR2" s="10"/>
      <c r="CS2" s="10"/>
      <c r="CT2" s="9" t="s">
        <v>13</v>
      </c>
      <c r="CU2" s="11" t="s">
        <v>11</v>
      </c>
      <c r="CV2" s="12" t="s">
        <v>12</v>
      </c>
      <c r="CW2" s="2"/>
      <c r="CX2" s="2"/>
      <c r="CY2" s="2"/>
      <c r="CZ2" s="2"/>
      <c r="DA2" s="5" t="s">
        <v>7</v>
      </c>
      <c r="DB2" s="6"/>
      <c r="DC2" s="6"/>
      <c r="DD2" s="7"/>
      <c r="DE2" s="8" t="s">
        <v>8</v>
      </c>
      <c r="DF2" s="8"/>
      <c r="DG2" s="8"/>
      <c r="DH2" s="8"/>
      <c r="DI2" s="9" t="s">
        <v>9</v>
      </c>
      <c r="DJ2" s="10" t="s">
        <v>10</v>
      </c>
      <c r="DK2" s="10"/>
      <c r="DL2" s="10"/>
      <c r="DM2" s="9" t="s">
        <v>13</v>
      </c>
      <c r="DN2" s="11" t="s">
        <v>11</v>
      </c>
      <c r="DO2" s="12" t="s">
        <v>12</v>
      </c>
    </row>
    <row r="3" s="1" customFormat="1" customHeight="1" spans="1:119">
      <c r="A3" s="1" t="s">
        <v>14</v>
      </c>
      <c r="B3" s="1" t="s">
        <v>15</v>
      </c>
      <c r="C3" s="1" t="s">
        <v>16</v>
      </c>
      <c r="D3" s="1" t="s">
        <v>17</v>
      </c>
      <c r="E3" s="13" t="s">
        <v>18</v>
      </c>
      <c r="F3" s="13" t="s">
        <v>19</v>
      </c>
      <c r="G3" s="14" t="s">
        <v>20</v>
      </c>
      <c r="H3" s="15" t="s">
        <v>7</v>
      </c>
      <c r="I3" s="13" t="s">
        <v>21</v>
      </c>
      <c r="J3" s="13" t="s">
        <v>22</v>
      </c>
      <c r="K3" s="13" t="s">
        <v>23</v>
      </c>
      <c r="L3" s="8" t="s">
        <v>24</v>
      </c>
      <c r="M3" s="16"/>
      <c r="N3" s="13" t="s">
        <v>25</v>
      </c>
      <c r="O3" s="13" t="s">
        <v>26</v>
      </c>
      <c r="P3" s="10" t="s">
        <v>27</v>
      </c>
      <c r="Q3" s="11" t="s">
        <v>28</v>
      </c>
      <c r="R3" s="17"/>
      <c r="S3" s="1" t="s">
        <v>14</v>
      </c>
      <c r="T3" s="1" t="s">
        <v>15</v>
      </c>
      <c r="U3" s="1" t="s">
        <v>16</v>
      </c>
      <c r="V3" s="1" t="s">
        <v>17</v>
      </c>
      <c r="W3" s="13" t="s">
        <v>18</v>
      </c>
      <c r="X3" s="13" t="s">
        <v>19</v>
      </c>
      <c r="Y3" s="14" t="s">
        <v>20</v>
      </c>
      <c r="Z3" s="15" t="s">
        <v>7</v>
      </c>
      <c r="AA3" s="13" t="s">
        <v>21</v>
      </c>
      <c r="AB3" s="13" t="s">
        <v>22</v>
      </c>
      <c r="AC3" s="13" t="s">
        <v>23</v>
      </c>
      <c r="AD3" s="8" t="s">
        <v>24</v>
      </c>
      <c r="AE3" s="16"/>
      <c r="AF3" s="13" t="s">
        <v>25</v>
      </c>
      <c r="AG3" s="13" t="s">
        <v>26</v>
      </c>
      <c r="AH3" s="10" t="s">
        <v>27</v>
      </c>
      <c r="AI3" s="16"/>
      <c r="AJ3" s="11" t="s">
        <v>28</v>
      </c>
      <c r="AK3" s="17"/>
      <c r="AL3" s="1" t="s">
        <v>14</v>
      </c>
      <c r="AM3" s="1" t="s">
        <v>15</v>
      </c>
      <c r="AN3" s="1" t="s">
        <v>16</v>
      </c>
      <c r="AO3" s="1" t="s">
        <v>17</v>
      </c>
      <c r="AP3" s="13" t="s">
        <v>18</v>
      </c>
      <c r="AQ3" s="13" t="s">
        <v>19</v>
      </c>
      <c r="AR3" s="14" t="s">
        <v>20</v>
      </c>
      <c r="AS3" s="15" t="s">
        <v>7</v>
      </c>
      <c r="AT3" s="13" t="s">
        <v>21</v>
      </c>
      <c r="AU3" s="13" t="s">
        <v>22</v>
      </c>
      <c r="AV3" s="13" t="s">
        <v>23</v>
      </c>
      <c r="AW3" s="8" t="s">
        <v>24</v>
      </c>
      <c r="AX3" s="16"/>
      <c r="AY3" s="13" t="s">
        <v>25</v>
      </c>
      <c r="AZ3" s="13" t="s">
        <v>26</v>
      </c>
      <c r="BA3" s="10" t="s">
        <v>27</v>
      </c>
      <c r="BB3" s="16"/>
      <c r="BC3" s="11" t="s">
        <v>28</v>
      </c>
      <c r="BD3" s="17"/>
      <c r="BK3" s="1" t="s">
        <v>14</v>
      </c>
      <c r="BL3" s="1" t="s">
        <v>15</v>
      </c>
      <c r="BM3" s="1" t="s">
        <v>16</v>
      </c>
      <c r="BN3" s="1" t="s">
        <v>17</v>
      </c>
      <c r="BO3" s="13" t="s">
        <v>18</v>
      </c>
      <c r="BP3" s="13" t="s">
        <v>19</v>
      </c>
      <c r="BQ3" s="14" t="s">
        <v>20</v>
      </c>
      <c r="BR3" s="15" t="s">
        <v>7</v>
      </c>
      <c r="BS3" s="13" t="s">
        <v>21</v>
      </c>
      <c r="BT3" s="13" t="s">
        <v>22</v>
      </c>
      <c r="BU3" s="13" t="s">
        <v>23</v>
      </c>
      <c r="BV3" s="8" t="s">
        <v>24</v>
      </c>
      <c r="BW3" s="16"/>
      <c r="BX3" s="13" t="s">
        <v>25</v>
      </c>
      <c r="BY3" s="13" t="s">
        <v>26</v>
      </c>
      <c r="BZ3" s="10" t="s">
        <v>27</v>
      </c>
      <c r="CA3" s="16"/>
      <c r="CB3" s="11" t="s">
        <v>28</v>
      </c>
      <c r="CC3" s="17"/>
      <c r="CD3" s="1" t="s">
        <v>14</v>
      </c>
      <c r="CE3" s="1" t="s">
        <v>15</v>
      </c>
      <c r="CF3" s="1" t="s">
        <v>16</v>
      </c>
      <c r="CG3" s="1" t="s">
        <v>17</v>
      </c>
      <c r="CH3" s="13" t="s">
        <v>18</v>
      </c>
      <c r="CI3" s="13" t="s">
        <v>19</v>
      </c>
      <c r="CJ3" s="14" t="s">
        <v>20</v>
      </c>
      <c r="CK3" s="15" t="s">
        <v>7</v>
      </c>
      <c r="CL3" s="13" t="s">
        <v>21</v>
      </c>
      <c r="CM3" s="13" t="s">
        <v>22</v>
      </c>
      <c r="CN3" s="13" t="s">
        <v>23</v>
      </c>
      <c r="CO3" s="8" t="s">
        <v>24</v>
      </c>
      <c r="CP3" s="16"/>
      <c r="CQ3" s="13" t="s">
        <v>25</v>
      </c>
      <c r="CR3" s="13" t="s">
        <v>26</v>
      </c>
      <c r="CS3" s="10" t="s">
        <v>27</v>
      </c>
      <c r="CT3" s="16"/>
      <c r="CU3" s="11" t="s">
        <v>28</v>
      </c>
      <c r="CV3" s="17"/>
      <c r="CW3" s="1" t="s">
        <v>14</v>
      </c>
      <c r="CX3" s="1" t="s">
        <v>15</v>
      </c>
      <c r="CY3" s="1" t="s">
        <v>16</v>
      </c>
      <c r="CZ3" s="1" t="s">
        <v>17</v>
      </c>
      <c r="DA3" s="13" t="s">
        <v>18</v>
      </c>
      <c r="DB3" s="13" t="s">
        <v>19</v>
      </c>
      <c r="DC3" s="14" t="s">
        <v>20</v>
      </c>
      <c r="DD3" s="15" t="s">
        <v>7</v>
      </c>
      <c r="DE3" s="13" t="s">
        <v>21</v>
      </c>
      <c r="DF3" s="13" t="s">
        <v>22</v>
      </c>
      <c r="DG3" s="13" t="s">
        <v>23</v>
      </c>
      <c r="DH3" s="8" t="s">
        <v>24</v>
      </c>
      <c r="DI3" s="16"/>
      <c r="DJ3" s="13" t="s">
        <v>25</v>
      </c>
      <c r="DK3" s="13" t="s">
        <v>26</v>
      </c>
      <c r="DL3" s="10" t="s">
        <v>27</v>
      </c>
      <c r="DM3" s="16"/>
      <c r="DN3" s="11" t="s">
        <v>28</v>
      </c>
      <c r="DO3" s="17"/>
    </row>
    <row r="4" s="1" customFormat="1" customHeight="1" spans="1:119">
      <c r="A4" s="18">
        <f>L14</f>
        <v>2144961.61252944</v>
      </c>
      <c r="B4" s="18">
        <f>L33</f>
        <v>433971.583997163</v>
      </c>
      <c r="C4" s="18">
        <f>R23</f>
        <v>764849.851776623</v>
      </c>
      <c r="D4" s="18">
        <v>20.5</v>
      </c>
      <c r="E4" s="13">
        <v>3836</v>
      </c>
      <c r="F4" s="19">
        <v>2.54</v>
      </c>
      <c r="G4" s="14">
        <v>1.21</v>
      </c>
      <c r="H4" s="15">
        <f t="shared" ref="H4:H13" si="0">E4*F4*G4</f>
        <v>11789.5624</v>
      </c>
      <c r="I4" s="13">
        <v>1.6</v>
      </c>
      <c r="J4" s="13">
        <v>340</v>
      </c>
      <c r="K4" s="13">
        <v>1.49</v>
      </c>
      <c r="L4" s="20">
        <f t="shared" ref="L4:L13" si="1">1+6*J4/(J4+2000)+K4</f>
        <v>3.36179487179487</v>
      </c>
      <c r="M4" s="21">
        <f t="shared" ref="M4:M7" si="2">1200*(1.6+4.8)+3836*0.6</f>
        <v>9981.6</v>
      </c>
      <c r="N4" s="13">
        <v>0.97</v>
      </c>
      <c r="O4" s="13">
        <v>3.5</v>
      </c>
      <c r="P4" s="10">
        <f t="shared" ref="P4:P13" si="3">1+N4*O4</f>
        <v>4.395</v>
      </c>
      <c r="Q4" s="11">
        <v>1.05</v>
      </c>
      <c r="R4" s="22">
        <f t="shared" ref="R4:R13" si="4">((H4*I4*L4)+M4)*P4*Q4</f>
        <v>338704.858603151</v>
      </c>
      <c r="S4" s="18">
        <f>AD14</f>
        <v>2538521.7472512</v>
      </c>
      <c r="T4" s="18">
        <f>AD33</f>
        <v>916587.368967109</v>
      </c>
      <c r="U4" s="18">
        <f>AK23</f>
        <v>829862.089177636</v>
      </c>
      <c r="V4" s="18">
        <v>20.5</v>
      </c>
      <c r="W4" s="13">
        <v>4245</v>
      </c>
      <c r="X4" s="19">
        <v>2.54</v>
      </c>
      <c r="Y4" s="14">
        <v>1.21</v>
      </c>
      <c r="Z4" s="15">
        <f t="shared" ref="Z4:Z13" si="5">W4*X4*Y4</f>
        <v>13046.583</v>
      </c>
      <c r="AA4" s="13">
        <v>1.6</v>
      </c>
      <c r="AB4" s="13">
        <v>340</v>
      </c>
      <c r="AC4" s="13">
        <v>1.49</v>
      </c>
      <c r="AD4" s="20">
        <f t="shared" ref="AD4:AD13" si="6">1+6*AB4/(AB4+2000)+AC4</f>
        <v>3.36179487179487</v>
      </c>
      <c r="AE4" s="21">
        <f t="shared" ref="AE4:AE7" si="7">1200*(1.6+4.8)+4245*0.6</f>
        <v>10227</v>
      </c>
      <c r="AF4" s="13">
        <v>0.97</v>
      </c>
      <c r="AG4" s="13">
        <v>3.5</v>
      </c>
      <c r="AH4" s="10">
        <f t="shared" ref="AH4:AH13" si="8">1+AF4*AG4</f>
        <v>4.395</v>
      </c>
      <c r="AI4" s="23">
        <v>1.085</v>
      </c>
      <c r="AJ4" s="11">
        <v>1.05</v>
      </c>
      <c r="AK4" s="22">
        <f t="shared" ref="AK4:AK13" si="9">((Z4*AA4*AD4)+AE4)*AH4*AJ4*AI4</f>
        <v>402577.608382861</v>
      </c>
      <c r="AL4" s="18">
        <f>AW14</f>
        <v>3377900.75839646</v>
      </c>
      <c r="AM4" s="18">
        <f>AW33</f>
        <v>1666993.653389</v>
      </c>
      <c r="AN4" s="18">
        <f>BD23</f>
        <v>1110079.40530335</v>
      </c>
      <c r="AO4" s="18">
        <v>20.5</v>
      </c>
      <c r="AP4" s="13">
        <v>4245</v>
      </c>
      <c r="AQ4" s="19">
        <v>2.54</v>
      </c>
      <c r="AR4" s="14">
        <v>1.21</v>
      </c>
      <c r="AS4" s="15">
        <f t="shared" ref="AS4:AS13" si="10">AP4*AQ4*AR4</f>
        <v>13046.583</v>
      </c>
      <c r="AT4" s="13">
        <v>1.6</v>
      </c>
      <c r="AU4" s="13">
        <v>340</v>
      </c>
      <c r="AV4" s="13">
        <v>1.58</v>
      </c>
      <c r="AW4" s="20">
        <f t="shared" ref="AW4:AW13" si="11">1+6*AU4/(AU4+2000)+AV4</f>
        <v>3.45179487179487</v>
      </c>
      <c r="AX4" s="21">
        <f t="shared" ref="AX4:AX7" si="12">1200*(1.6+4.8)+4245*0.6</f>
        <v>10227</v>
      </c>
      <c r="AY4" s="13">
        <v>0.97</v>
      </c>
      <c r="AZ4" s="13">
        <v>4.3</v>
      </c>
      <c r="BA4" s="10">
        <f t="shared" ref="BA4:BA13" si="13">1+AY4*AZ4</f>
        <v>5.171</v>
      </c>
      <c r="BB4" s="23">
        <v>1.2</v>
      </c>
      <c r="BC4" s="11">
        <v>1.05</v>
      </c>
      <c r="BD4" s="22">
        <f t="shared" ref="BD4:BD13" si="14">((AS4*AT4*AW4)+AX4)*BA4*BC4*BB4</f>
        <v>536102.507873477</v>
      </c>
      <c r="BK4" s="18">
        <f>BV14</f>
        <v>6309111.94522044</v>
      </c>
      <c r="BL4" s="18">
        <f>BV33</f>
        <v>461206.794883855</v>
      </c>
      <c r="BM4" s="18">
        <f>CC23</f>
        <v>1107277.51686462</v>
      </c>
      <c r="BN4" s="18">
        <v>20.5</v>
      </c>
      <c r="BO4" s="13">
        <v>3836</v>
      </c>
      <c r="BP4" s="19">
        <v>3</v>
      </c>
      <c r="BQ4" s="14">
        <v>1.21</v>
      </c>
      <c r="BR4" s="15">
        <f t="shared" ref="BR4:BR13" si="15">BO4*BP4*BQ4</f>
        <v>13924.68</v>
      </c>
      <c r="BS4" s="13">
        <v>1.6</v>
      </c>
      <c r="BT4" s="13">
        <v>340</v>
      </c>
      <c r="BU4" s="13">
        <v>3.99</v>
      </c>
      <c r="BV4" s="20">
        <f t="shared" ref="BV4:BV13" si="16">1+6*BT4/(BT4+2000)+BU4</f>
        <v>5.86179487179487</v>
      </c>
      <c r="BW4" s="21">
        <f t="shared" ref="BW4:BW8" si="17">1200*(1.6+4.8)+3836*6.1</f>
        <v>31079.6</v>
      </c>
      <c r="BX4" s="13">
        <v>0.97</v>
      </c>
      <c r="BY4" s="13">
        <v>3.5</v>
      </c>
      <c r="BZ4" s="10">
        <f t="shared" ref="BZ4:BZ13" si="18">1+BX4*BY4</f>
        <v>4.395</v>
      </c>
      <c r="CA4" s="23">
        <v>1.48</v>
      </c>
      <c r="CB4" s="11">
        <v>1.05</v>
      </c>
      <c r="CC4" s="22">
        <f t="shared" ref="CC4:CC13" si="19">((BR4*BS4*BV4)+BW4)*BZ4*CB4*CA4</f>
        <v>1104229.07833048</v>
      </c>
      <c r="CD4" s="18">
        <f>CO14</f>
        <v>7323642.24336053</v>
      </c>
      <c r="CE4" s="18">
        <f>CO33</f>
        <v>968358.282292749</v>
      </c>
      <c r="CF4" s="18">
        <f>CV23</f>
        <v>1178221.49435187</v>
      </c>
      <c r="CG4" s="18">
        <v>20.5</v>
      </c>
      <c r="CH4" s="13">
        <v>4245</v>
      </c>
      <c r="CI4" s="19">
        <v>3</v>
      </c>
      <c r="CJ4" s="14">
        <v>1.21</v>
      </c>
      <c r="CK4" s="15">
        <f t="shared" ref="CK4:CK13" si="20">CH4*CI4*CJ4</f>
        <v>15409.35</v>
      </c>
      <c r="CL4" s="13">
        <v>1.6</v>
      </c>
      <c r="CM4" s="13">
        <v>340</v>
      </c>
      <c r="CN4" s="13">
        <v>3.99</v>
      </c>
      <c r="CO4" s="20">
        <f t="shared" ref="CO4:CO13" si="21">1+6*CM4/(CM4+2000)+CN4</f>
        <v>5.86179487179487</v>
      </c>
      <c r="CP4" s="21">
        <f t="shared" ref="CP4:CP8" si="22">1200*(1.6+4.8)+4245*6.1</f>
        <v>33574.5</v>
      </c>
      <c r="CQ4" s="13">
        <v>0.97</v>
      </c>
      <c r="CR4" s="13">
        <v>3.5</v>
      </c>
      <c r="CS4" s="10">
        <f t="shared" ref="CS4:CS13" si="23">1+CQ4*CR4</f>
        <v>4.395</v>
      </c>
      <c r="CT4" s="23">
        <f t="shared" ref="CT4:CT13" si="24">1.085+0.48</f>
        <v>1.565</v>
      </c>
      <c r="CU4" s="11">
        <v>1.05</v>
      </c>
      <c r="CV4" s="22">
        <f t="shared" ref="CV4:CV13" si="25">((CK4*CL4*CO4)+CP4)*CS4*CU4*CT4</f>
        <v>1286230.13587116</v>
      </c>
      <c r="CW4" s="18">
        <f>DH14</f>
        <v>9418854.71620465</v>
      </c>
      <c r="CX4" s="18">
        <f>DH33</f>
        <v>1765745.09616927</v>
      </c>
      <c r="CY4" s="18">
        <f>DO23</f>
        <v>1537327.60154757</v>
      </c>
      <c r="CZ4" s="18">
        <v>20.5</v>
      </c>
      <c r="DA4" s="13">
        <v>4245</v>
      </c>
      <c r="DB4" s="19">
        <v>3</v>
      </c>
      <c r="DC4" s="14">
        <v>1.21</v>
      </c>
      <c r="DD4" s="15">
        <f t="shared" ref="DD4:DD13" si="26">DA4*DB4*DC4</f>
        <v>15409.35</v>
      </c>
      <c r="DE4" s="13">
        <v>1.6</v>
      </c>
      <c r="DF4" s="13">
        <v>340</v>
      </c>
      <c r="DG4" s="13">
        <v>4.08</v>
      </c>
      <c r="DH4" s="20">
        <f t="shared" ref="DH4:DH13" si="27">1+6*DF4/(DF4+2000)+DG4</f>
        <v>5.95179487179487</v>
      </c>
      <c r="DI4" s="21">
        <f t="shared" ref="DI4:DI8" si="28">1200*(1.6+4.8)+4245*6.1</f>
        <v>33574.5</v>
      </c>
      <c r="DJ4" s="13">
        <v>0.97</v>
      </c>
      <c r="DK4" s="13">
        <v>4.3</v>
      </c>
      <c r="DL4" s="10">
        <f t="shared" ref="DL4:DL13" si="29">1+DJ4*DK4</f>
        <v>5.171</v>
      </c>
      <c r="DM4" s="23">
        <v>1.68</v>
      </c>
      <c r="DN4" s="11">
        <v>1.05</v>
      </c>
      <c r="DO4" s="22">
        <f t="shared" ref="DO4:DO13" si="30">((DD4*DE4*DH4)+DI4)*DL4*DN4*DM4</f>
        <v>1644776.21128667</v>
      </c>
    </row>
    <row r="5" s="1" customFormat="1" customHeight="1" spans="1:119">
      <c r="A5" s="1" t="s">
        <v>29</v>
      </c>
      <c r="B5" s="1" t="s">
        <v>30</v>
      </c>
      <c r="E5" s="13">
        <v>3836</v>
      </c>
      <c r="F5" s="19">
        <v>2.54</v>
      </c>
      <c r="G5" s="14">
        <v>1.21</v>
      </c>
      <c r="H5" s="15">
        <f t="shared" si="0"/>
        <v>11789.5624</v>
      </c>
      <c r="I5" s="13">
        <v>1.6</v>
      </c>
      <c r="J5" s="13">
        <v>340</v>
      </c>
      <c r="K5" s="13">
        <v>1.49</v>
      </c>
      <c r="L5" s="20">
        <f t="shared" si="1"/>
        <v>3.36179487179487</v>
      </c>
      <c r="M5" s="21">
        <f t="shared" si="2"/>
        <v>9981.6</v>
      </c>
      <c r="N5" s="13">
        <v>0.97</v>
      </c>
      <c r="O5" s="13">
        <v>3.5</v>
      </c>
      <c r="P5" s="10">
        <f t="shared" si="3"/>
        <v>4.395</v>
      </c>
      <c r="Q5" s="11">
        <v>1.05</v>
      </c>
      <c r="R5" s="22">
        <f t="shared" si="4"/>
        <v>338704.858603151</v>
      </c>
      <c r="S5" s="1" t="s">
        <v>29</v>
      </c>
      <c r="T5" s="1" t="s">
        <v>30</v>
      </c>
      <c r="W5" s="13">
        <v>4245</v>
      </c>
      <c r="X5" s="19">
        <v>2.54</v>
      </c>
      <c r="Y5" s="14">
        <v>1.21</v>
      </c>
      <c r="Z5" s="15">
        <f t="shared" si="5"/>
        <v>13046.583</v>
      </c>
      <c r="AA5" s="13">
        <v>1.6</v>
      </c>
      <c r="AB5" s="13">
        <v>340</v>
      </c>
      <c r="AC5" s="13">
        <v>1.49</v>
      </c>
      <c r="AD5" s="20">
        <f t="shared" si="6"/>
        <v>3.36179487179487</v>
      </c>
      <c r="AE5" s="21">
        <f t="shared" si="7"/>
        <v>10227</v>
      </c>
      <c r="AF5" s="13">
        <v>0.97</v>
      </c>
      <c r="AG5" s="13">
        <v>3.5</v>
      </c>
      <c r="AH5" s="10">
        <f t="shared" si="8"/>
        <v>4.395</v>
      </c>
      <c r="AI5" s="23">
        <v>1.085</v>
      </c>
      <c r="AJ5" s="11">
        <v>1.05</v>
      </c>
      <c r="AK5" s="22">
        <f t="shared" si="9"/>
        <v>402577.608382861</v>
      </c>
      <c r="AL5" s="1" t="s">
        <v>29</v>
      </c>
      <c r="AM5" s="1" t="s">
        <v>30</v>
      </c>
      <c r="AP5" s="13">
        <v>4245</v>
      </c>
      <c r="AQ5" s="19">
        <v>2.54</v>
      </c>
      <c r="AR5" s="14">
        <v>1.21</v>
      </c>
      <c r="AS5" s="15">
        <f t="shared" si="10"/>
        <v>13046.583</v>
      </c>
      <c r="AT5" s="13">
        <v>1.6</v>
      </c>
      <c r="AU5" s="13">
        <v>340</v>
      </c>
      <c r="AV5" s="13">
        <v>1.58</v>
      </c>
      <c r="AW5" s="20">
        <f t="shared" si="11"/>
        <v>3.45179487179487</v>
      </c>
      <c r="AX5" s="21">
        <f t="shared" si="12"/>
        <v>10227</v>
      </c>
      <c r="AY5" s="13">
        <v>0.97</v>
      </c>
      <c r="AZ5" s="13">
        <v>4.3</v>
      </c>
      <c r="BA5" s="10">
        <f t="shared" si="13"/>
        <v>5.171</v>
      </c>
      <c r="BB5" s="23">
        <v>1.2</v>
      </c>
      <c r="BC5" s="11">
        <v>1.05</v>
      </c>
      <c r="BD5" s="22">
        <f t="shared" si="14"/>
        <v>536102.507873477</v>
      </c>
      <c r="BK5" s="1" t="s">
        <v>29</v>
      </c>
      <c r="BL5" s="1" t="s">
        <v>30</v>
      </c>
      <c r="BO5" s="13">
        <v>3836</v>
      </c>
      <c r="BP5" s="19">
        <v>3</v>
      </c>
      <c r="BQ5" s="14">
        <v>1.21</v>
      </c>
      <c r="BR5" s="15">
        <f t="shared" si="15"/>
        <v>13924.68</v>
      </c>
      <c r="BS5" s="13">
        <v>1.6</v>
      </c>
      <c r="BT5" s="13">
        <v>340</v>
      </c>
      <c r="BU5" s="13">
        <v>1.79</v>
      </c>
      <c r="BV5" s="20">
        <f t="shared" si="16"/>
        <v>3.66179487179487</v>
      </c>
      <c r="BW5" s="21">
        <f t="shared" si="17"/>
        <v>31079.6</v>
      </c>
      <c r="BX5" s="13">
        <v>0.97</v>
      </c>
      <c r="BY5" s="13">
        <v>3.5</v>
      </c>
      <c r="BZ5" s="10">
        <f t="shared" si="18"/>
        <v>4.395</v>
      </c>
      <c r="CA5" s="23">
        <v>1.48</v>
      </c>
      <c r="CB5" s="11">
        <v>1.05</v>
      </c>
      <c r="CC5" s="22">
        <f t="shared" si="19"/>
        <v>769465.824170989</v>
      </c>
      <c r="CD5" s="1" t="s">
        <v>29</v>
      </c>
      <c r="CE5" s="1" t="s">
        <v>30</v>
      </c>
      <c r="CH5" s="13">
        <v>4245</v>
      </c>
      <c r="CI5" s="19">
        <v>3</v>
      </c>
      <c r="CJ5" s="14">
        <v>1.21</v>
      </c>
      <c r="CK5" s="15">
        <f t="shared" si="20"/>
        <v>15409.35</v>
      </c>
      <c r="CL5" s="13">
        <v>1.6</v>
      </c>
      <c r="CM5" s="13">
        <v>340</v>
      </c>
      <c r="CN5" s="13">
        <v>1.79</v>
      </c>
      <c r="CO5" s="20">
        <f t="shared" si="21"/>
        <v>3.66179487179487</v>
      </c>
      <c r="CP5" s="21">
        <f t="shared" si="22"/>
        <v>33574.5</v>
      </c>
      <c r="CQ5" s="13">
        <v>0.97</v>
      </c>
      <c r="CR5" s="13">
        <v>3.5</v>
      </c>
      <c r="CS5" s="10">
        <f t="shared" si="23"/>
        <v>4.395</v>
      </c>
      <c r="CT5" s="23">
        <f t="shared" si="24"/>
        <v>1.565</v>
      </c>
      <c r="CU5" s="11">
        <v>1.05</v>
      </c>
      <c r="CV5" s="22">
        <f t="shared" si="25"/>
        <v>894497.726730781</v>
      </c>
      <c r="CW5" s="1" t="s">
        <v>29</v>
      </c>
      <c r="CX5" s="1" t="s">
        <v>30</v>
      </c>
      <c r="DA5" s="13">
        <v>4245</v>
      </c>
      <c r="DB5" s="19">
        <v>3</v>
      </c>
      <c r="DC5" s="14">
        <v>1.21</v>
      </c>
      <c r="DD5" s="15">
        <f t="shared" si="26"/>
        <v>15409.35</v>
      </c>
      <c r="DE5" s="13">
        <v>1.6</v>
      </c>
      <c r="DF5" s="13">
        <v>340</v>
      </c>
      <c r="DG5" s="13">
        <v>1.88</v>
      </c>
      <c r="DH5" s="20">
        <f t="shared" si="27"/>
        <v>3.75179487179487</v>
      </c>
      <c r="DI5" s="21">
        <f t="shared" si="28"/>
        <v>33574.5</v>
      </c>
      <c r="DJ5" s="13">
        <v>0.97</v>
      </c>
      <c r="DK5" s="13">
        <v>4.3</v>
      </c>
      <c r="DL5" s="10">
        <f t="shared" si="29"/>
        <v>5.171</v>
      </c>
      <c r="DM5" s="23">
        <v>1.68</v>
      </c>
      <c r="DN5" s="11">
        <v>1.05</v>
      </c>
      <c r="DO5" s="22">
        <f t="shared" si="30"/>
        <v>1150009.92178734</v>
      </c>
    </row>
    <row r="6" s="1" customFormat="1" customHeight="1" spans="1:119">
      <c r="A6" s="18">
        <f>L63</f>
        <v>419529.5658288</v>
      </c>
      <c r="B6" s="18">
        <f>L79</f>
        <v>105034.96640448</v>
      </c>
      <c r="E6" s="13">
        <v>3836</v>
      </c>
      <c r="F6" s="19">
        <v>2.54</v>
      </c>
      <c r="G6" s="14">
        <v>1.21</v>
      </c>
      <c r="H6" s="15">
        <f t="shared" si="0"/>
        <v>11789.5624</v>
      </c>
      <c r="I6" s="13">
        <v>1.6</v>
      </c>
      <c r="J6" s="13">
        <v>340</v>
      </c>
      <c r="K6" s="13">
        <v>1.49</v>
      </c>
      <c r="L6" s="20">
        <f t="shared" si="1"/>
        <v>3.36179487179487</v>
      </c>
      <c r="M6" s="21">
        <f t="shared" si="2"/>
        <v>9981.6</v>
      </c>
      <c r="N6" s="13">
        <v>0.97</v>
      </c>
      <c r="O6" s="13">
        <v>3.5</v>
      </c>
      <c r="P6" s="10">
        <f t="shared" si="3"/>
        <v>4.395</v>
      </c>
      <c r="Q6" s="11">
        <v>1.05</v>
      </c>
      <c r="R6" s="22">
        <f t="shared" si="4"/>
        <v>338704.858603151</v>
      </c>
      <c r="S6" s="18">
        <f>AD63</f>
        <v>456161.898728812</v>
      </c>
      <c r="T6" s="18">
        <f>AD79</f>
        <v>122678.36744256</v>
      </c>
      <c r="W6" s="13">
        <v>4245</v>
      </c>
      <c r="X6" s="19">
        <v>2.54</v>
      </c>
      <c r="Y6" s="14">
        <v>1.21</v>
      </c>
      <c r="Z6" s="15">
        <f t="shared" si="5"/>
        <v>13046.583</v>
      </c>
      <c r="AA6" s="13">
        <v>1.6</v>
      </c>
      <c r="AB6" s="13">
        <v>340</v>
      </c>
      <c r="AC6" s="13">
        <v>1.49</v>
      </c>
      <c r="AD6" s="20">
        <f t="shared" si="6"/>
        <v>3.36179487179487</v>
      </c>
      <c r="AE6" s="21">
        <f t="shared" si="7"/>
        <v>10227</v>
      </c>
      <c r="AF6" s="13">
        <v>0.97</v>
      </c>
      <c r="AG6" s="13">
        <v>3.5</v>
      </c>
      <c r="AH6" s="10">
        <f t="shared" si="8"/>
        <v>4.395</v>
      </c>
      <c r="AI6" s="23">
        <v>1.085</v>
      </c>
      <c r="AJ6" s="11">
        <v>1.05</v>
      </c>
      <c r="AK6" s="22">
        <f t="shared" si="9"/>
        <v>402577.608382861</v>
      </c>
      <c r="AL6" s="18">
        <f>AW63</f>
        <v>536703.794841112</v>
      </c>
      <c r="AM6" s="18">
        <f>AW79</f>
        <v>154746.86573376</v>
      </c>
      <c r="AP6" s="13">
        <v>4245</v>
      </c>
      <c r="AQ6" s="19">
        <v>2.54</v>
      </c>
      <c r="AR6" s="14">
        <v>1.21</v>
      </c>
      <c r="AS6" s="15">
        <f t="shared" si="10"/>
        <v>13046.583</v>
      </c>
      <c r="AT6" s="13">
        <v>1.6</v>
      </c>
      <c r="AU6" s="13">
        <v>340</v>
      </c>
      <c r="AV6" s="13">
        <v>1.58</v>
      </c>
      <c r="AW6" s="20">
        <f t="shared" si="11"/>
        <v>3.45179487179487</v>
      </c>
      <c r="AX6" s="21">
        <f t="shared" si="12"/>
        <v>10227</v>
      </c>
      <c r="AY6" s="13">
        <v>0.97</v>
      </c>
      <c r="AZ6" s="13">
        <v>4.3</v>
      </c>
      <c r="BA6" s="10">
        <f t="shared" si="13"/>
        <v>5.171</v>
      </c>
      <c r="BB6" s="23">
        <v>1.2</v>
      </c>
      <c r="BC6" s="11">
        <v>1.05</v>
      </c>
      <c r="BD6" s="22">
        <f t="shared" si="14"/>
        <v>536102.507873477</v>
      </c>
      <c r="BK6" s="18">
        <f>BV63</f>
        <v>481681.03821075</v>
      </c>
      <c r="BL6" s="18">
        <f>BV79</f>
        <v>105034.96640448</v>
      </c>
      <c r="BO6" s="13">
        <v>3836</v>
      </c>
      <c r="BP6" s="19">
        <v>3</v>
      </c>
      <c r="BQ6" s="14">
        <v>1.21</v>
      </c>
      <c r="BR6" s="15">
        <f t="shared" si="15"/>
        <v>13924.68</v>
      </c>
      <c r="BS6" s="13">
        <v>1.6</v>
      </c>
      <c r="BT6" s="13">
        <v>340</v>
      </c>
      <c r="BU6" s="13">
        <v>1.79</v>
      </c>
      <c r="BV6" s="20">
        <f t="shared" si="16"/>
        <v>3.66179487179487</v>
      </c>
      <c r="BW6" s="21">
        <f t="shared" si="17"/>
        <v>31079.6</v>
      </c>
      <c r="BX6" s="13">
        <v>0.97</v>
      </c>
      <c r="BY6" s="13">
        <v>3.5</v>
      </c>
      <c r="BZ6" s="10">
        <f t="shared" si="18"/>
        <v>4.395</v>
      </c>
      <c r="CA6" s="23">
        <v>1.48</v>
      </c>
      <c r="CB6" s="11">
        <v>1.05</v>
      </c>
      <c r="CC6" s="22">
        <f t="shared" si="19"/>
        <v>769465.824170989</v>
      </c>
      <c r="CD6" s="18">
        <f>CO63</f>
        <v>524940.053124375</v>
      </c>
      <c r="CE6" s="18">
        <f>CO79</f>
        <v>122678.36744256</v>
      </c>
      <c r="CH6" s="13">
        <v>4245</v>
      </c>
      <c r="CI6" s="19">
        <v>3</v>
      </c>
      <c r="CJ6" s="14">
        <v>1.21</v>
      </c>
      <c r="CK6" s="15">
        <f t="shared" si="20"/>
        <v>15409.35</v>
      </c>
      <c r="CL6" s="13">
        <v>1.6</v>
      </c>
      <c r="CM6" s="13">
        <v>340</v>
      </c>
      <c r="CN6" s="13">
        <v>1.79</v>
      </c>
      <c r="CO6" s="20">
        <f t="shared" si="21"/>
        <v>3.66179487179487</v>
      </c>
      <c r="CP6" s="21">
        <f t="shared" si="22"/>
        <v>33574.5</v>
      </c>
      <c r="CQ6" s="13">
        <v>0.97</v>
      </c>
      <c r="CR6" s="13">
        <v>3.5</v>
      </c>
      <c r="CS6" s="10">
        <f t="shared" si="23"/>
        <v>4.395</v>
      </c>
      <c r="CT6" s="23">
        <f t="shared" si="24"/>
        <v>1.565</v>
      </c>
      <c r="CU6" s="11">
        <v>1.05</v>
      </c>
      <c r="CV6" s="22">
        <f t="shared" si="25"/>
        <v>894497.726730781</v>
      </c>
      <c r="CW6" s="18">
        <f>DH63</f>
        <v>617625.714381375</v>
      </c>
      <c r="CX6" s="18">
        <f>DH79</f>
        <v>154746.86573376</v>
      </c>
      <c r="DA6" s="13">
        <v>4245</v>
      </c>
      <c r="DB6" s="19">
        <v>3</v>
      </c>
      <c r="DC6" s="14">
        <v>1.21</v>
      </c>
      <c r="DD6" s="15">
        <f t="shared" si="26"/>
        <v>15409.35</v>
      </c>
      <c r="DE6" s="13">
        <v>1.6</v>
      </c>
      <c r="DF6" s="13">
        <v>340</v>
      </c>
      <c r="DG6" s="13">
        <v>1.88</v>
      </c>
      <c r="DH6" s="20">
        <f t="shared" si="27"/>
        <v>3.75179487179487</v>
      </c>
      <c r="DI6" s="21">
        <f t="shared" si="28"/>
        <v>33574.5</v>
      </c>
      <c r="DJ6" s="13">
        <v>0.97</v>
      </c>
      <c r="DK6" s="13">
        <v>4.3</v>
      </c>
      <c r="DL6" s="10">
        <f t="shared" si="29"/>
        <v>5.171</v>
      </c>
      <c r="DM6" s="23">
        <v>1.68</v>
      </c>
      <c r="DN6" s="11">
        <v>1.05</v>
      </c>
      <c r="DO6" s="22">
        <f t="shared" si="30"/>
        <v>1150009.92178734</v>
      </c>
    </row>
    <row r="7" s="1" customFormat="1" customHeight="1" spans="1:119">
      <c r="A7" s="24" t="s">
        <v>31</v>
      </c>
      <c r="B7" s="24"/>
      <c r="C7" s="25" t="s">
        <v>32</v>
      </c>
      <c r="D7" s="25"/>
      <c r="E7" s="13">
        <v>3836</v>
      </c>
      <c r="F7" s="19">
        <v>2.54</v>
      </c>
      <c r="G7" s="14">
        <v>1.21</v>
      </c>
      <c r="H7" s="15">
        <f t="shared" si="0"/>
        <v>11789.5624</v>
      </c>
      <c r="I7" s="13">
        <v>1.6</v>
      </c>
      <c r="J7" s="13">
        <v>340</v>
      </c>
      <c r="K7" s="13">
        <v>1.49</v>
      </c>
      <c r="L7" s="20">
        <f t="shared" si="1"/>
        <v>3.36179487179487</v>
      </c>
      <c r="M7" s="21">
        <f t="shared" si="2"/>
        <v>9981.6</v>
      </c>
      <c r="N7" s="13">
        <v>0.97</v>
      </c>
      <c r="O7" s="13">
        <v>3.5</v>
      </c>
      <c r="P7" s="10">
        <f t="shared" si="3"/>
        <v>4.395</v>
      </c>
      <c r="Q7" s="11">
        <v>1.05</v>
      </c>
      <c r="R7" s="22">
        <f t="shared" si="4"/>
        <v>338704.858603151</v>
      </c>
      <c r="S7" s="24" t="s">
        <v>31</v>
      </c>
      <c r="T7" s="24"/>
      <c r="U7" s="25" t="s">
        <v>32</v>
      </c>
      <c r="V7" s="25"/>
      <c r="W7" s="13">
        <v>4245</v>
      </c>
      <c r="X7" s="19">
        <v>2.54</v>
      </c>
      <c r="Y7" s="14">
        <v>1.21</v>
      </c>
      <c r="Z7" s="15">
        <f t="shared" si="5"/>
        <v>13046.583</v>
      </c>
      <c r="AA7" s="13">
        <v>1.6</v>
      </c>
      <c r="AB7" s="13">
        <v>340</v>
      </c>
      <c r="AC7" s="13">
        <v>1.49</v>
      </c>
      <c r="AD7" s="20">
        <f t="shared" si="6"/>
        <v>3.36179487179487</v>
      </c>
      <c r="AE7" s="21">
        <f t="shared" si="7"/>
        <v>10227</v>
      </c>
      <c r="AF7" s="13">
        <v>0.97</v>
      </c>
      <c r="AG7" s="13">
        <v>3.5</v>
      </c>
      <c r="AH7" s="10">
        <f t="shared" si="8"/>
        <v>4.395</v>
      </c>
      <c r="AI7" s="23">
        <v>1.085</v>
      </c>
      <c r="AJ7" s="11">
        <v>1.05</v>
      </c>
      <c r="AK7" s="22">
        <f t="shared" si="9"/>
        <v>402577.608382861</v>
      </c>
      <c r="AL7" s="24" t="s">
        <v>31</v>
      </c>
      <c r="AM7" s="24"/>
      <c r="AN7" s="25" t="s">
        <v>32</v>
      </c>
      <c r="AO7" s="25"/>
      <c r="AP7" s="13">
        <v>4245</v>
      </c>
      <c r="AQ7" s="19">
        <v>2.54</v>
      </c>
      <c r="AR7" s="14">
        <v>1.21</v>
      </c>
      <c r="AS7" s="15">
        <f t="shared" si="10"/>
        <v>13046.583</v>
      </c>
      <c r="AT7" s="13">
        <v>1.6</v>
      </c>
      <c r="AU7" s="13">
        <v>340</v>
      </c>
      <c r="AV7" s="13">
        <v>1.58</v>
      </c>
      <c r="AW7" s="20">
        <f t="shared" si="11"/>
        <v>3.45179487179487</v>
      </c>
      <c r="AX7" s="21">
        <f t="shared" si="12"/>
        <v>10227</v>
      </c>
      <c r="AY7" s="13">
        <v>0.97</v>
      </c>
      <c r="AZ7" s="13">
        <v>4.3</v>
      </c>
      <c r="BA7" s="10">
        <f t="shared" si="13"/>
        <v>5.171</v>
      </c>
      <c r="BB7" s="23">
        <v>1.2</v>
      </c>
      <c r="BC7" s="11">
        <v>1.05</v>
      </c>
      <c r="BD7" s="22">
        <f t="shared" si="14"/>
        <v>536102.507873477</v>
      </c>
      <c r="BK7" s="24" t="s">
        <v>31</v>
      </c>
      <c r="BL7" s="24"/>
      <c r="BM7" s="25" t="s">
        <v>32</v>
      </c>
      <c r="BN7" s="25"/>
      <c r="BO7" s="13">
        <v>3836</v>
      </c>
      <c r="BP7" s="19">
        <v>3</v>
      </c>
      <c r="BQ7" s="14">
        <v>1.21</v>
      </c>
      <c r="BR7" s="15">
        <f t="shared" si="15"/>
        <v>13924.68</v>
      </c>
      <c r="BS7" s="13">
        <v>1.6</v>
      </c>
      <c r="BT7" s="13">
        <v>340</v>
      </c>
      <c r="BU7" s="13">
        <v>1.79</v>
      </c>
      <c r="BV7" s="20">
        <f t="shared" si="16"/>
        <v>3.66179487179487</v>
      </c>
      <c r="BW7" s="21">
        <f t="shared" si="17"/>
        <v>31079.6</v>
      </c>
      <c r="BX7" s="13">
        <v>0.97</v>
      </c>
      <c r="BY7" s="13">
        <v>3.5</v>
      </c>
      <c r="BZ7" s="10">
        <f t="shared" si="18"/>
        <v>4.395</v>
      </c>
      <c r="CA7" s="23">
        <v>1.48</v>
      </c>
      <c r="CB7" s="11">
        <v>1.05</v>
      </c>
      <c r="CC7" s="22">
        <f t="shared" si="19"/>
        <v>769465.824170989</v>
      </c>
      <c r="CD7" s="24" t="s">
        <v>31</v>
      </c>
      <c r="CE7" s="24"/>
      <c r="CF7" s="25" t="s">
        <v>32</v>
      </c>
      <c r="CG7" s="25"/>
      <c r="CH7" s="13">
        <v>4245</v>
      </c>
      <c r="CI7" s="19">
        <v>3</v>
      </c>
      <c r="CJ7" s="14">
        <v>1.21</v>
      </c>
      <c r="CK7" s="15">
        <f t="shared" si="20"/>
        <v>15409.35</v>
      </c>
      <c r="CL7" s="13">
        <v>1.6</v>
      </c>
      <c r="CM7" s="13">
        <v>340</v>
      </c>
      <c r="CN7" s="13">
        <v>1.79</v>
      </c>
      <c r="CO7" s="20">
        <f t="shared" si="21"/>
        <v>3.66179487179487</v>
      </c>
      <c r="CP7" s="21">
        <f t="shared" si="22"/>
        <v>33574.5</v>
      </c>
      <c r="CQ7" s="13">
        <v>0.97</v>
      </c>
      <c r="CR7" s="13">
        <v>3.5</v>
      </c>
      <c r="CS7" s="10">
        <f t="shared" si="23"/>
        <v>4.395</v>
      </c>
      <c r="CT7" s="23">
        <f t="shared" si="24"/>
        <v>1.565</v>
      </c>
      <c r="CU7" s="11">
        <v>1.05</v>
      </c>
      <c r="CV7" s="22">
        <f t="shared" si="25"/>
        <v>894497.726730781</v>
      </c>
      <c r="CW7" s="24" t="s">
        <v>31</v>
      </c>
      <c r="CX7" s="24"/>
      <c r="CY7" s="25" t="s">
        <v>32</v>
      </c>
      <c r="CZ7" s="25"/>
      <c r="DA7" s="13">
        <v>4245</v>
      </c>
      <c r="DB7" s="19">
        <v>3</v>
      </c>
      <c r="DC7" s="14">
        <v>1.21</v>
      </c>
      <c r="DD7" s="15">
        <f t="shared" si="26"/>
        <v>15409.35</v>
      </c>
      <c r="DE7" s="13">
        <v>1.6</v>
      </c>
      <c r="DF7" s="13">
        <v>340</v>
      </c>
      <c r="DG7" s="13">
        <v>1.88</v>
      </c>
      <c r="DH7" s="20">
        <f t="shared" si="27"/>
        <v>3.75179487179487</v>
      </c>
      <c r="DI7" s="21">
        <f t="shared" si="28"/>
        <v>33574.5</v>
      </c>
      <c r="DJ7" s="13">
        <v>0.97</v>
      </c>
      <c r="DK7" s="13">
        <v>4.3</v>
      </c>
      <c r="DL7" s="10">
        <f t="shared" si="29"/>
        <v>5.171</v>
      </c>
      <c r="DM7" s="23">
        <v>1.68</v>
      </c>
      <c r="DN7" s="11">
        <v>1.05</v>
      </c>
      <c r="DO7" s="22">
        <f t="shared" si="30"/>
        <v>1150009.92178734</v>
      </c>
    </row>
    <row r="8" s="1" customFormat="1" customHeight="1" spans="1:119">
      <c r="A8" s="24"/>
      <c r="B8" s="24"/>
      <c r="C8" s="25"/>
      <c r="D8" s="25"/>
      <c r="E8" s="13">
        <v>3836</v>
      </c>
      <c r="F8" s="19">
        <v>0</v>
      </c>
      <c r="G8" s="14">
        <v>1.21</v>
      </c>
      <c r="H8" s="15">
        <f t="shared" si="0"/>
        <v>0</v>
      </c>
      <c r="I8" s="13">
        <v>1.6</v>
      </c>
      <c r="J8" s="13">
        <v>340</v>
      </c>
      <c r="K8" s="13">
        <v>1.49</v>
      </c>
      <c r="L8" s="20">
        <f t="shared" si="1"/>
        <v>3.36179487179487</v>
      </c>
      <c r="M8" s="21">
        <v>0</v>
      </c>
      <c r="N8" s="13">
        <v>0.97</v>
      </c>
      <c r="O8" s="13">
        <v>3.5</v>
      </c>
      <c r="P8" s="10">
        <f t="shared" si="3"/>
        <v>4.395</v>
      </c>
      <c r="Q8" s="11">
        <v>1.05</v>
      </c>
      <c r="R8" s="22">
        <f t="shared" si="4"/>
        <v>0</v>
      </c>
      <c r="S8" s="24"/>
      <c r="T8" s="24"/>
      <c r="U8" s="25"/>
      <c r="V8" s="25"/>
      <c r="W8" s="13">
        <v>4245</v>
      </c>
      <c r="X8" s="19">
        <v>0</v>
      </c>
      <c r="Y8" s="14">
        <v>1.21</v>
      </c>
      <c r="Z8" s="15">
        <f t="shared" si="5"/>
        <v>0</v>
      </c>
      <c r="AA8" s="13">
        <v>1.6</v>
      </c>
      <c r="AB8" s="13">
        <v>340</v>
      </c>
      <c r="AC8" s="13">
        <v>1.49</v>
      </c>
      <c r="AD8" s="20">
        <f t="shared" si="6"/>
        <v>3.36179487179487</v>
      </c>
      <c r="AE8" s="21">
        <v>0</v>
      </c>
      <c r="AF8" s="13">
        <v>0.97</v>
      </c>
      <c r="AG8" s="13">
        <v>3.5</v>
      </c>
      <c r="AH8" s="10">
        <f t="shared" si="8"/>
        <v>4.395</v>
      </c>
      <c r="AI8" s="23">
        <v>1.085</v>
      </c>
      <c r="AJ8" s="11">
        <v>1.05</v>
      </c>
      <c r="AK8" s="22">
        <f t="shared" si="9"/>
        <v>0</v>
      </c>
      <c r="AL8" s="24"/>
      <c r="AM8" s="24"/>
      <c r="AN8" s="25"/>
      <c r="AO8" s="25"/>
      <c r="AP8" s="13">
        <v>4245</v>
      </c>
      <c r="AQ8" s="19">
        <v>0</v>
      </c>
      <c r="AR8" s="14">
        <v>1.21</v>
      </c>
      <c r="AS8" s="15">
        <f t="shared" si="10"/>
        <v>0</v>
      </c>
      <c r="AT8" s="13">
        <v>1.6</v>
      </c>
      <c r="AU8" s="13">
        <v>340</v>
      </c>
      <c r="AV8" s="13">
        <v>1.58</v>
      </c>
      <c r="AW8" s="20">
        <f t="shared" si="11"/>
        <v>3.45179487179487</v>
      </c>
      <c r="AX8" s="21">
        <v>0</v>
      </c>
      <c r="AY8" s="13">
        <v>0.97</v>
      </c>
      <c r="AZ8" s="13">
        <v>4.3</v>
      </c>
      <c r="BA8" s="10">
        <f t="shared" si="13"/>
        <v>5.171</v>
      </c>
      <c r="BB8" s="23">
        <v>1.2</v>
      </c>
      <c r="BC8" s="11">
        <v>1.05</v>
      </c>
      <c r="BD8" s="22">
        <f t="shared" si="14"/>
        <v>0</v>
      </c>
      <c r="BK8" s="24"/>
      <c r="BL8" s="24"/>
      <c r="BM8" s="25"/>
      <c r="BN8" s="25"/>
      <c r="BO8" s="13">
        <v>3836</v>
      </c>
      <c r="BP8" s="19">
        <v>3</v>
      </c>
      <c r="BQ8" s="14">
        <v>1.21</v>
      </c>
      <c r="BR8" s="15">
        <f t="shared" si="15"/>
        <v>13924.68</v>
      </c>
      <c r="BS8" s="13">
        <v>1.6</v>
      </c>
      <c r="BT8" s="13">
        <v>340</v>
      </c>
      <c r="BU8" s="13">
        <v>1.79</v>
      </c>
      <c r="BV8" s="20">
        <f t="shared" si="16"/>
        <v>3.66179487179487</v>
      </c>
      <c r="BW8" s="21">
        <f t="shared" si="17"/>
        <v>31079.6</v>
      </c>
      <c r="BX8" s="13">
        <v>0.97</v>
      </c>
      <c r="BY8" s="13">
        <v>3.5</v>
      </c>
      <c r="BZ8" s="10">
        <f t="shared" si="18"/>
        <v>4.395</v>
      </c>
      <c r="CA8" s="23">
        <v>1.48</v>
      </c>
      <c r="CB8" s="11">
        <v>1.05</v>
      </c>
      <c r="CC8" s="22">
        <f t="shared" si="19"/>
        <v>769465.824170989</v>
      </c>
      <c r="CD8" s="24"/>
      <c r="CE8" s="24"/>
      <c r="CF8" s="25"/>
      <c r="CG8" s="25"/>
      <c r="CH8" s="13">
        <v>4245</v>
      </c>
      <c r="CI8" s="19">
        <v>3</v>
      </c>
      <c r="CJ8" s="14">
        <v>1.21</v>
      </c>
      <c r="CK8" s="15">
        <f t="shared" si="20"/>
        <v>15409.35</v>
      </c>
      <c r="CL8" s="13">
        <v>1.6</v>
      </c>
      <c r="CM8" s="13">
        <v>340</v>
      </c>
      <c r="CN8" s="13">
        <v>1.79</v>
      </c>
      <c r="CO8" s="20">
        <f t="shared" si="21"/>
        <v>3.66179487179487</v>
      </c>
      <c r="CP8" s="21">
        <f t="shared" si="22"/>
        <v>33574.5</v>
      </c>
      <c r="CQ8" s="13">
        <v>0.97</v>
      </c>
      <c r="CR8" s="13">
        <v>3.5</v>
      </c>
      <c r="CS8" s="10">
        <f t="shared" si="23"/>
        <v>4.395</v>
      </c>
      <c r="CT8" s="23">
        <f t="shared" si="24"/>
        <v>1.565</v>
      </c>
      <c r="CU8" s="11">
        <v>1.05</v>
      </c>
      <c r="CV8" s="22">
        <f t="shared" si="25"/>
        <v>894497.726730781</v>
      </c>
      <c r="CW8" s="24"/>
      <c r="CX8" s="24"/>
      <c r="CY8" s="25"/>
      <c r="CZ8" s="25"/>
      <c r="DA8" s="13">
        <v>4245</v>
      </c>
      <c r="DB8" s="19">
        <v>3</v>
      </c>
      <c r="DC8" s="14">
        <v>1.21</v>
      </c>
      <c r="DD8" s="15">
        <f t="shared" si="26"/>
        <v>15409.35</v>
      </c>
      <c r="DE8" s="13">
        <v>1.6</v>
      </c>
      <c r="DF8" s="13">
        <v>340</v>
      </c>
      <c r="DG8" s="13">
        <v>1.88</v>
      </c>
      <c r="DH8" s="20">
        <f t="shared" si="27"/>
        <v>3.75179487179487</v>
      </c>
      <c r="DI8" s="21">
        <f t="shared" si="28"/>
        <v>33574.5</v>
      </c>
      <c r="DJ8" s="13">
        <v>0.97</v>
      </c>
      <c r="DK8" s="13">
        <v>4.3</v>
      </c>
      <c r="DL8" s="10">
        <f t="shared" si="29"/>
        <v>5.171</v>
      </c>
      <c r="DM8" s="23">
        <v>1.68</v>
      </c>
      <c r="DN8" s="11">
        <v>1.05</v>
      </c>
      <c r="DO8" s="22">
        <f t="shared" si="30"/>
        <v>1150009.92178734</v>
      </c>
    </row>
    <row r="9" s="1" customFormat="1" customHeight="1" spans="1:119">
      <c r="A9" s="26">
        <f>A4+B4+C4+A6+B6</f>
        <v>3868347.5805365</v>
      </c>
      <c r="B9" s="26"/>
      <c r="C9" s="27">
        <f>A9/D4</f>
        <v>188699.88197739</v>
      </c>
      <c r="D9" s="27"/>
      <c r="E9" s="13">
        <v>3836</v>
      </c>
      <c r="F9" s="8">
        <v>0.53</v>
      </c>
      <c r="G9" s="14">
        <v>1.21</v>
      </c>
      <c r="H9" s="15">
        <f t="shared" si="0"/>
        <v>2460.0268</v>
      </c>
      <c r="I9" s="13">
        <v>1.6</v>
      </c>
      <c r="J9" s="13">
        <v>340</v>
      </c>
      <c r="K9" s="13">
        <v>1.49</v>
      </c>
      <c r="L9" s="20">
        <f t="shared" si="1"/>
        <v>3.36179487179487</v>
      </c>
      <c r="M9" s="21">
        <f t="shared" ref="M9:M13" si="31">1200*(1.6+4.8)</f>
        <v>7680</v>
      </c>
      <c r="N9" s="13">
        <v>0.97</v>
      </c>
      <c r="O9" s="13">
        <v>3.5</v>
      </c>
      <c r="P9" s="10">
        <f t="shared" si="3"/>
        <v>4.395</v>
      </c>
      <c r="Q9" s="11">
        <v>1.05</v>
      </c>
      <c r="R9" s="22">
        <f t="shared" si="4"/>
        <v>96504.430827429</v>
      </c>
      <c r="S9" s="26">
        <f>S4+T4+U4+S6+T6</f>
        <v>4863811.47156732</v>
      </c>
      <c r="T9" s="26"/>
      <c r="U9" s="27">
        <f>S9/V4</f>
        <v>237259.096174015</v>
      </c>
      <c r="V9" s="27"/>
      <c r="W9" s="13">
        <v>4245</v>
      </c>
      <c r="X9" s="8">
        <v>0.53</v>
      </c>
      <c r="Y9" s="14">
        <v>1.21</v>
      </c>
      <c r="Z9" s="15">
        <f t="shared" si="5"/>
        <v>2722.3185</v>
      </c>
      <c r="AA9" s="13">
        <v>1.6</v>
      </c>
      <c r="AB9" s="13">
        <v>340</v>
      </c>
      <c r="AC9" s="13">
        <v>1.49</v>
      </c>
      <c r="AD9" s="20">
        <f t="shared" si="6"/>
        <v>3.36179487179487</v>
      </c>
      <c r="AE9" s="21">
        <f t="shared" ref="AE9:AE13" si="32">1200*(1.6+4.8)</f>
        <v>7680</v>
      </c>
      <c r="AF9" s="13">
        <v>0.97</v>
      </c>
      <c r="AG9" s="13">
        <v>3.5</v>
      </c>
      <c r="AH9" s="10">
        <f t="shared" si="8"/>
        <v>4.395</v>
      </c>
      <c r="AI9" s="23">
        <v>1.085</v>
      </c>
      <c r="AJ9" s="11">
        <v>1.05</v>
      </c>
      <c r="AK9" s="22">
        <f t="shared" si="9"/>
        <v>111771.355708171</v>
      </c>
      <c r="AL9" s="26">
        <f>AL4+AM4+AN4+AL6+AM6</f>
        <v>6846424.47766369</v>
      </c>
      <c r="AM9" s="26"/>
      <c r="AN9" s="27">
        <f>AL9/AO4</f>
        <v>333971.925739692</v>
      </c>
      <c r="AO9" s="27"/>
      <c r="AP9" s="13">
        <v>4245</v>
      </c>
      <c r="AQ9" s="8">
        <v>0.53</v>
      </c>
      <c r="AR9" s="14">
        <v>1.21</v>
      </c>
      <c r="AS9" s="15">
        <f t="shared" si="10"/>
        <v>2722.3185</v>
      </c>
      <c r="AT9" s="13">
        <v>1.6</v>
      </c>
      <c r="AU9" s="13">
        <v>340</v>
      </c>
      <c r="AV9" s="13">
        <v>1.58</v>
      </c>
      <c r="AW9" s="20">
        <f t="shared" si="11"/>
        <v>3.45179487179487</v>
      </c>
      <c r="AX9" s="21">
        <f t="shared" ref="AX9:AX13" si="33">1200*(1.6+4.8)</f>
        <v>7680</v>
      </c>
      <c r="AY9" s="13">
        <v>0.97</v>
      </c>
      <c r="AZ9" s="13">
        <v>4.3</v>
      </c>
      <c r="BA9" s="10">
        <f t="shared" si="13"/>
        <v>5.171</v>
      </c>
      <c r="BB9" s="23">
        <v>1.2</v>
      </c>
      <c r="BC9" s="11">
        <v>1.05</v>
      </c>
      <c r="BD9" s="22">
        <f t="shared" si="14"/>
        <v>147998.778540292</v>
      </c>
      <c r="BK9" s="26">
        <f>BK4+BL4+BM4+BK6+BL6</f>
        <v>8464312.26158414</v>
      </c>
      <c r="BL9" s="26"/>
      <c r="BM9" s="27">
        <f>BK9/BN4</f>
        <v>412893.281052885</v>
      </c>
      <c r="BN9" s="27"/>
      <c r="BO9" s="13">
        <v>3836</v>
      </c>
      <c r="BP9" s="8">
        <v>0.626</v>
      </c>
      <c r="BQ9" s="14">
        <f t="shared" ref="BQ9:BQ12" si="34">1.21*2.5</f>
        <v>3.025</v>
      </c>
      <c r="BR9" s="15">
        <f t="shared" si="15"/>
        <v>7264.0414</v>
      </c>
      <c r="BS9" s="13">
        <v>1.6</v>
      </c>
      <c r="BT9" s="13">
        <v>340</v>
      </c>
      <c r="BU9" s="13">
        <v>1.79</v>
      </c>
      <c r="BV9" s="20">
        <f t="shared" si="16"/>
        <v>3.66179487179487</v>
      </c>
      <c r="BW9" s="21">
        <f t="shared" ref="BW9:BW13" si="35">1200*(1.6+4.8)</f>
        <v>7680</v>
      </c>
      <c r="BX9" s="13">
        <v>0.97</v>
      </c>
      <c r="BY9" s="13">
        <v>3.5</v>
      </c>
      <c r="BZ9" s="10">
        <f t="shared" si="18"/>
        <v>4.395</v>
      </c>
      <c r="CA9" s="23">
        <v>1.48</v>
      </c>
      <c r="CB9" s="11">
        <v>1.05</v>
      </c>
      <c r="CC9" s="22">
        <f t="shared" si="19"/>
        <v>343124.425445059</v>
      </c>
      <c r="CD9" s="26">
        <f>CD4+CE4+CF4+CD6+CE6</f>
        <v>10117840.4405721</v>
      </c>
      <c r="CE9" s="26"/>
      <c r="CF9" s="27">
        <f>CD9/CG4</f>
        <v>493553.192223028</v>
      </c>
      <c r="CG9" s="27"/>
      <c r="CH9" s="13">
        <v>4245</v>
      </c>
      <c r="CI9" s="8">
        <v>0.626</v>
      </c>
      <c r="CJ9" s="14">
        <f t="shared" ref="CJ9:CJ12" si="36">1.21*2.5</f>
        <v>3.025</v>
      </c>
      <c r="CK9" s="15">
        <f t="shared" si="20"/>
        <v>8038.54425</v>
      </c>
      <c r="CL9" s="13">
        <v>1.6</v>
      </c>
      <c r="CM9" s="13">
        <v>340</v>
      </c>
      <c r="CN9" s="13">
        <v>1.79</v>
      </c>
      <c r="CO9" s="20">
        <f t="shared" si="21"/>
        <v>3.66179487179487</v>
      </c>
      <c r="CP9" s="21">
        <f t="shared" ref="CP9:CP13" si="37">1200*(1.6+4.8)</f>
        <v>7680</v>
      </c>
      <c r="CQ9" s="13">
        <v>0.97</v>
      </c>
      <c r="CR9" s="13">
        <v>3.5</v>
      </c>
      <c r="CS9" s="10">
        <f t="shared" si="23"/>
        <v>4.395</v>
      </c>
      <c r="CT9" s="23">
        <f t="shared" si="24"/>
        <v>1.565</v>
      </c>
      <c r="CU9" s="11">
        <v>1.05</v>
      </c>
      <c r="CV9" s="22">
        <f t="shared" si="25"/>
        <v>395602.638443642</v>
      </c>
      <c r="CW9" s="26">
        <f>CW4+CX4+CY4+CW6+CX6</f>
        <v>13494299.9940366</v>
      </c>
      <c r="CX9" s="26"/>
      <c r="CY9" s="27">
        <f>CW9/CZ4</f>
        <v>658258.536294469</v>
      </c>
      <c r="CZ9" s="27"/>
      <c r="DA9" s="13">
        <v>4245</v>
      </c>
      <c r="DB9" s="8">
        <v>0.626</v>
      </c>
      <c r="DC9" s="14">
        <f t="shared" ref="DC9:DC12" si="38">1.21*2.5</f>
        <v>3.025</v>
      </c>
      <c r="DD9" s="15">
        <f t="shared" si="26"/>
        <v>8038.54425</v>
      </c>
      <c r="DE9" s="13">
        <v>1.6</v>
      </c>
      <c r="DF9" s="13">
        <v>340</v>
      </c>
      <c r="DG9" s="13">
        <v>1.88</v>
      </c>
      <c r="DH9" s="20">
        <f t="shared" si="27"/>
        <v>3.75179487179487</v>
      </c>
      <c r="DI9" s="21">
        <f t="shared" ref="DI9:DI13" si="39">1200*(1.6+4.8)</f>
        <v>7680</v>
      </c>
      <c r="DJ9" s="13">
        <v>0.97</v>
      </c>
      <c r="DK9" s="13">
        <v>4.3</v>
      </c>
      <c r="DL9" s="10">
        <f t="shared" si="29"/>
        <v>5.171</v>
      </c>
      <c r="DM9" s="23">
        <v>1.68</v>
      </c>
      <c r="DN9" s="11">
        <v>1.05</v>
      </c>
      <c r="DO9" s="22">
        <f t="shared" si="30"/>
        <v>510213.233089708</v>
      </c>
    </row>
    <row r="10" s="1" customFormat="1" customHeight="1" spans="1:119">
      <c r="A10" s="26"/>
      <c r="B10" s="26"/>
      <c r="C10" s="27"/>
      <c r="D10" s="27"/>
      <c r="E10" s="13">
        <v>3836</v>
      </c>
      <c r="F10" s="8">
        <v>0.53</v>
      </c>
      <c r="G10" s="14">
        <v>1.21</v>
      </c>
      <c r="H10" s="15">
        <f t="shared" si="0"/>
        <v>2460.0268</v>
      </c>
      <c r="I10" s="13">
        <v>1.6</v>
      </c>
      <c r="J10" s="13">
        <v>340</v>
      </c>
      <c r="K10" s="13">
        <v>1.49</v>
      </c>
      <c r="L10" s="20">
        <f t="shared" si="1"/>
        <v>3.36179487179487</v>
      </c>
      <c r="M10" s="21">
        <f t="shared" si="31"/>
        <v>7680</v>
      </c>
      <c r="N10" s="13">
        <v>0.97</v>
      </c>
      <c r="O10" s="13">
        <v>3.5</v>
      </c>
      <c r="P10" s="10">
        <f t="shared" si="3"/>
        <v>4.395</v>
      </c>
      <c r="Q10" s="11">
        <v>1.05</v>
      </c>
      <c r="R10" s="22">
        <f t="shared" si="4"/>
        <v>96504.430827429</v>
      </c>
      <c r="S10" s="26"/>
      <c r="T10" s="26"/>
      <c r="U10" s="27"/>
      <c r="V10" s="27"/>
      <c r="W10" s="13">
        <v>4245</v>
      </c>
      <c r="X10" s="8">
        <v>0.53</v>
      </c>
      <c r="Y10" s="14">
        <v>1.21</v>
      </c>
      <c r="Z10" s="15">
        <f t="shared" si="5"/>
        <v>2722.3185</v>
      </c>
      <c r="AA10" s="13">
        <v>1.6</v>
      </c>
      <c r="AB10" s="13">
        <v>340</v>
      </c>
      <c r="AC10" s="13">
        <v>1.49</v>
      </c>
      <c r="AD10" s="20">
        <f t="shared" si="6"/>
        <v>3.36179487179487</v>
      </c>
      <c r="AE10" s="21">
        <f t="shared" si="32"/>
        <v>7680</v>
      </c>
      <c r="AF10" s="13">
        <v>0.97</v>
      </c>
      <c r="AG10" s="13">
        <v>3.5</v>
      </c>
      <c r="AH10" s="10">
        <f t="shared" si="8"/>
        <v>4.395</v>
      </c>
      <c r="AI10" s="23">
        <v>1.085</v>
      </c>
      <c r="AJ10" s="11">
        <v>1.05</v>
      </c>
      <c r="AK10" s="22">
        <f t="shared" si="9"/>
        <v>111771.355708171</v>
      </c>
      <c r="AL10" s="26"/>
      <c r="AM10" s="26"/>
      <c r="AN10" s="27"/>
      <c r="AO10" s="27"/>
      <c r="AP10" s="13">
        <v>4245</v>
      </c>
      <c r="AQ10" s="8">
        <v>0.53</v>
      </c>
      <c r="AR10" s="14">
        <v>1.21</v>
      </c>
      <c r="AS10" s="15">
        <f t="shared" si="10"/>
        <v>2722.3185</v>
      </c>
      <c r="AT10" s="13">
        <v>1.6</v>
      </c>
      <c r="AU10" s="13">
        <v>340</v>
      </c>
      <c r="AV10" s="13">
        <v>1.58</v>
      </c>
      <c r="AW10" s="20">
        <f t="shared" si="11"/>
        <v>3.45179487179487</v>
      </c>
      <c r="AX10" s="21">
        <f t="shared" si="33"/>
        <v>7680</v>
      </c>
      <c r="AY10" s="13">
        <v>0.97</v>
      </c>
      <c r="AZ10" s="13">
        <v>4.3</v>
      </c>
      <c r="BA10" s="10">
        <f t="shared" si="13"/>
        <v>5.171</v>
      </c>
      <c r="BB10" s="23">
        <v>1.2</v>
      </c>
      <c r="BC10" s="11">
        <v>1.05</v>
      </c>
      <c r="BD10" s="22">
        <f t="shared" si="14"/>
        <v>147998.778540292</v>
      </c>
      <c r="BK10" s="26"/>
      <c r="BL10" s="26"/>
      <c r="BM10" s="27"/>
      <c r="BN10" s="27"/>
      <c r="BO10" s="13">
        <v>3836</v>
      </c>
      <c r="BP10" s="8">
        <v>0.626</v>
      </c>
      <c r="BQ10" s="14">
        <f t="shared" si="34"/>
        <v>3.025</v>
      </c>
      <c r="BR10" s="15">
        <f t="shared" si="15"/>
        <v>7264.0414</v>
      </c>
      <c r="BS10" s="13">
        <v>1.6</v>
      </c>
      <c r="BT10" s="13">
        <v>340</v>
      </c>
      <c r="BU10" s="13">
        <v>1.79</v>
      </c>
      <c r="BV10" s="20">
        <f t="shared" si="16"/>
        <v>3.66179487179487</v>
      </c>
      <c r="BW10" s="21">
        <f t="shared" si="35"/>
        <v>7680</v>
      </c>
      <c r="BX10" s="13">
        <v>0.97</v>
      </c>
      <c r="BY10" s="13">
        <v>3.5</v>
      </c>
      <c r="BZ10" s="10">
        <f t="shared" si="18"/>
        <v>4.395</v>
      </c>
      <c r="CA10" s="23">
        <v>1.48</v>
      </c>
      <c r="CB10" s="11">
        <v>1.05</v>
      </c>
      <c r="CC10" s="22">
        <f t="shared" si="19"/>
        <v>343124.425445059</v>
      </c>
      <c r="CD10" s="26"/>
      <c r="CE10" s="26"/>
      <c r="CF10" s="27"/>
      <c r="CG10" s="27"/>
      <c r="CH10" s="13">
        <v>4245</v>
      </c>
      <c r="CI10" s="8">
        <v>0.626</v>
      </c>
      <c r="CJ10" s="14">
        <f t="shared" si="36"/>
        <v>3.025</v>
      </c>
      <c r="CK10" s="15">
        <f t="shared" si="20"/>
        <v>8038.54425</v>
      </c>
      <c r="CL10" s="13">
        <v>1.6</v>
      </c>
      <c r="CM10" s="13">
        <v>340</v>
      </c>
      <c r="CN10" s="13">
        <v>1.79</v>
      </c>
      <c r="CO10" s="20">
        <f t="shared" si="21"/>
        <v>3.66179487179487</v>
      </c>
      <c r="CP10" s="21">
        <f t="shared" si="37"/>
        <v>7680</v>
      </c>
      <c r="CQ10" s="13">
        <v>0.97</v>
      </c>
      <c r="CR10" s="13">
        <v>3.5</v>
      </c>
      <c r="CS10" s="10">
        <f t="shared" si="23"/>
        <v>4.395</v>
      </c>
      <c r="CT10" s="23">
        <f t="shared" si="24"/>
        <v>1.565</v>
      </c>
      <c r="CU10" s="11">
        <v>1.05</v>
      </c>
      <c r="CV10" s="22">
        <f t="shared" si="25"/>
        <v>395602.638443642</v>
      </c>
      <c r="CW10" s="26"/>
      <c r="CX10" s="26"/>
      <c r="CY10" s="27"/>
      <c r="CZ10" s="27"/>
      <c r="DA10" s="13">
        <v>4245</v>
      </c>
      <c r="DB10" s="8">
        <v>0.626</v>
      </c>
      <c r="DC10" s="14">
        <f t="shared" si="38"/>
        <v>3.025</v>
      </c>
      <c r="DD10" s="15">
        <f t="shared" si="26"/>
        <v>8038.54425</v>
      </c>
      <c r="DE10" s="13">
        <v>1.6</v>
      </c>
      <c r="DF10" s="13">
        <v>340</v>
      </c>
      <c r="DG10" s="13">
        <v>1.88</v>
      </c>
      <c r="DH10" s="20">
        <f t="shared" si="27"/>
        <v>3.75179487179487</v>
      </c>
      <c r="DI10" s="21">
        <f t="shared" si="39"/>
        <v>7680</v>
      </c>
      <c r="DJ10" s="13">
        <v>0.97</v>
      </c>
      <c r="DK10" s="13">
        <v>4.3</v>
      </c>
      <c r="DL10" s="10">
        <f t="shared" si="29"/>
        <v>5.171</v>
      </c>
      <c r="DM10" s="23">
        <v>1.68</v>
      </c>
      <c r="DN10" s="11">
        <v>1.05</v>
      </c>
      <c r="DO10" s="22">
        <f t="shared" si="30"/>
        <v>510213.233089708</v>
      </c>
    </row>
    <row r="11" s="1" customFormat="1" customHeight="1" spans="1:119">
      <c r="E11" s="13">
        <v>3836</v>
      </c>
      <c r="F11" s="8">
        <v>0.53</v>
      </c>
      <c r="G11" s="14">
        <v>1.21</v>
      </c>
      <c r="H11" s="15">
        <f t="shared" si="0"/>
        <v>2460.0268</v>
      </c>
      <c r="I11" s="13">
        <v>1.6</v>
      </c>
      <c r="J11" s="13">
        <v>340</v>
      </c>
      <c r="K11" s="13">
        <v>1.49</v>
      </c>
      <c r="L11" s="20">
        <f t="shared" si="1"/>
        <v>3.36179487179487</v>
      </c>
      <c r="M11" s="21">
        <f t="shared" si="31"/>
        <v>7680</v>
      </c>
      <c r="N11" s="13">
        <v>0.97</v>
      </c>
      <c r="O11" s="13">
        <v>3.5</v>
      </c>
      <c r="P11" s="10">
        <f t="shared" si="3"/>
        <v>4.395</v>
      </c>
      <c r="Q11" s="11">
        <v>1.05</v>
      </c>
      <c r="R11" s="22">
        <f t="shared" si="4"/>
        <v>96504.430827429</v>
      </c>
      <c r="W11" s="13">
        <v>4245</v>
      </c>
      <c r="X11" s="8">
        <v>0.53</v>
      </c>
      <c r="Y11" s="14">
        <v>1.21</v>
      </c>
      <c r="Z11" s="15">
        <f t="shared" si="5"/>
        <v>2722.3185</v>
      </c>
      <c r="AA11" s="13">
        <v>1.6</v>
      </c>
      <c r="AB11" s="13">
        <v>340</v>
      </c>
      <c r="AC11" s="13">
        <v>1.49</v>
      </c>
      <c r="AD11" s="20">
        <f t="shared" si="6"/>
        <v>3.36179487179487</v>
      </c>
      <c r="AE11" s="21">
        <f t="shared" si="32"/>
        <v>7680</v>
      </c>
      <c r="AF11" s="13">
        <v>0.97</v>
      </c>
      <c r="AG11" s="13">
        <v>3.5</v>
      </c>
      <c r="AH11" s="10">
        <f t="shared" si="8"/>
        <v>4.395</v>
      </c>
      <c r="AI11" s="23">
        <v>1.085</v>
      </c>
      <c r="AJ11" s="11">
        <v>1.05</v>
      </c>
      <c r="AK11" s="22">
        <f t="shared" si="9"/>
        <v>111771.355708171</v>
      </c>
      <c r="AP11" s="13">
        <v>4245</v>
      </c>
      <c r="AQ11" s="8">
        <v>0.53</v>
      </c>
      <c r="AR11" s="14">
        <v>1.21</v>
      </c>
      <c r="AS11" s="15">
        <f t="shared" si="10"/>
        <v>2722.3185</v>
      </c>
      <c r="AT11" s="13">
        <v>1.6</v>
      </c>
      <c r="AU11" s="13">
        <v>340</v>
      </c>
      <c r="AV11" s="13">
        <v>1.58</v>
      </c>
      <c r="AW11" s="20">
        <f t="shared" si="11"/>
        <v>3.45179487179487</v>
      </c>
      <c r="AX11" s="21">
        <f t="shared" si="33"/>
        <v>7680</v>
      </c>
      <c r="AY11" s="13">
        <v>0.97</v>
      </c>
      <c r="AZ11" s="13">
        <v>4.3</v>
      </c>
      <c r="BA11" s="10">
        <f t="shared" si="13"/>
        <v>5.171</v>
      </c>
      <c r="BB11" s="23">
        <v>1.2</v>
      </c>
      <c r="BC11" s="11">
        <v>1.05</v>
      </c>
      <c r="BD11" s="22">
        <f t="shared" si="14"/>
        <v>147998.778540292</v>
      </c>
      <c r="BO11" s="13">
        <v>3836</v>
      </c>
      <c r="BP11" s="8">
        <v>0.626</v>
      </c>
      <c r="BQ11" s="14">
        <f t="shared" si="34"/>
        <v>3.025</v>
      </c>
      <c r="BR11" s="15">
        <f t="shared" si="15"/>
        <v>7264.0414</v>
      </c>
      <c r="BS11" s="13">
        <v>1.6</v>
      </c>
      <c r="BT11" s="13">
        <v>340</v>
      </c>
      <c r="BU11" s="13">
        <v>1.79</v>
      </c>
      <c r="BV11" s="20">
        <f t="shared" si="16"/>
        <v>3.66179487179487</v>
      </c>
      <c r="BW11" s="21">
        <f t="shared" si="35"/>
        <v>7680</v>
      </c>
      <c r="BX11" s="13">
        <v>0.97</v>
      </c>
      <c r="BY11" s="13">
        <v>3.5</v>
      </c>
      <c r="BZ11" s="10">
        <f t="shared" si="18"/>
        <v>4.395</v>
      </c>
      <c r="CA11" s="23">
        <v>1.48</v>
      </c>
      <c r="CB11" s="11">
        <v>1.05</v>
      </c>
      <c r="CC11" s="22">
        <f t="shared" si="19"/>
        <v>343124.425445059</v>
      </c>
      <c r="CH11" s="13">
        <v>4245</v>
      </c>
      <c r="CI11" s="8">
        <v>0.626</v>
      </c>
      <c r="CJ11" s="14">
        <f t="shared" si="36"/>
        <v>3.025</v>
      </c>
      <c r="CK11" s="15">
        <f t="shared" si="20"/>
        <v>8038.54425</v>
      </c>
      <c r="CL11" s="13">
        <v>1.6</v>
      </c>
      <c r="CM11" s="13">
        <v>340</v>
      </c>
      <c r="CN11" s="13">
        <v>1.79</v>
      </c>
      <c r="CO11" s="20">
        <f t="shared" si="21"/>
        <v>3.66179487179487</v>
      </c>
      <c r="CP11" s="21">
        <f t="shared" si="37"/>
        <v>7680</v>
      </c>
      <c r="CQ11" s="13">
        <v>0.97</v>
      </c>
      <c r="CR11" s="13">
        <v>3.5</v>
      </c>
      <c r="CS11" s="10">
        <f t="shared" si="23"/>
        <v>4.395</v>
      </c>
      <c r="CT11" s="23">
        <f t="shared" si="24"/>
        <v>1.565</v>
      </c>
      <c r="CU11" s="11">
        <v>1.05</v>
      </c>
      <c r="CV11" s="22">
        <f t="shared" si="25"/>
        <v>395602.638443642</v>
      </c>
      <c r="DA11" s="13">
        <v>4245</v>
      </c>
      <c r="DB11" s="8">
        <v>0.626</v>
      </c>
      <c r="DC11" s="14">
        <f t="shared" si="38"/>
        <v>3.025</v>
      </c>
      <c r="DD11" s="15">
        <f t="shared" si="26"/>
        <v>8038.54425</v>
      </c>
      <c r="DE11" s="13">
        <v>1.6</v>
      </c>
      <c r="DF11" s="13">
        <v>340</v>
      </c>
      <c r="DG11" s="13">
        <v>1.88</v>
      </c>
      <c r="DH11" s="20">
        <f t="shared" si="27"/>
        <v>3.75179487179487</v>
      </c>
      <c r="DI11" s="21">
        <f t="shared" si="39"/>
        <v>7680</v>
      </c>
      <c r="DJ11" s="13">
        <v>0.97</v>
      </c>
      <c r="DK11" s="13">
        <v>4.3</v>
      </c>
      <c r="DL11" s="10">
        <f t="shared" si="29"/>
        <v>5.171</v>
      </c>
      <c r="DM11" s="23">
        <v>1.68</v>
      </c>
      <c r="DN11" s="11">
        <v>1.05</v>
      </c>
      <c r="DO11" s="22">
        <f t="shared" si="30"/>
        <v>510213.233089708</v>
      </c>
    </row>
    <row r="12" s="1" customFormat="1" customHeight="1" spans="1:119">
      <c r="E12" s="13">
        <v>3836</v>
      </c>
      <c r="F12" s="8">
        <v>0.53</v>
      </c>
      <c r="G12" s="14">
        <v>1.21</v>
      </c>
      <c r="H12" s="15">
        <f t="shared" si="0"/>
        <v>2460.0268</v>
      </c>
      <c r="I12" s="13">
        <v>1.6</v>
      </c>
      <c r="J12" s="13">
        <v>340</v>
      </c>
      <c r="K12" s="13">
        <v>1.49</v>
      </c>
      <c r="L12" s="20">
        <f t="shared" si="1"/>
        <v>3.36179487179487</v>
      </c>
      <c r="M12" s="21">
        <f t="shared" si="31"/>
        <v>7680</v>
      </c>
      <c r="N12" s="13">
        <v>0.97</v>
      </c>
      <c r="O12" s="13">
        <v>3.5</v>
      </c>
      <c r="P12" s="10">
        <f t="shared" si="3"/>
        <v>4.395</v>
      </c>
      <c r="Q12" s="11">
        <v>1.05</v>
      </c>
      <c r="R12" s="22">
        <f t="shared" si="4"/>
        <v>96504.430827429</v>
      </c>
      <c r="W12" s="13">
        <v>4245</v>
      </c>
      <c r="X12" s="8">
        <v>0.53</v>
      </c>
      <c r="Y12" s="14">
        <v>1.21</v>
      </c>
      <c r="Z12" s="15">
        <f t="shared" si="5"/>
        <v>2722.3185</v>
      </c>
      <c r="AA12" s="13">
        <v>1.6</v>
      </c>
      <c r="AB12" s="13">
        <v>340</v>
      </c>
      <c r="AC12" s="13">
        <v>1.49</v>
      </c>
      <c r="AD12" s="20">
        <f t="shared" si="6"/>
        <v>3.36179487179487</v>
      </c>
      <c r="AE12" s="21">
        <f t="shared" si="32"/>
        <v>7680</v>
      </c>
      <c r="AF12" s="13">
        <v>0.97</v>
      </c>
      <c r="AG12" s="13">
        <v>3.5</v>
      </c>
      <c r="AH12" s="10">
        <f t="shared" si="8"/>
        <v>4.395</v>
      </c>
      <c r="AI12" s="23">
        <v>1.085</v>
      </c>
      <c r="AJ12" s="11">
        <v>1.05</v>
      </c>
      <c r="AK12" s="22">
        <f t="shared" si="9"/>
        <v>111771.355708171</v>
      </c>
      <c r="AP12" s="13">
        <v>4245</v>
      </c>
      <c r="AQ12" s="8">
        <v>0.53</v>
      </c>
      <c r="AR12" s="14">
        <v>1.21</v>
      </c>
      <c r="AS12" s="15">
        <f t="shared" si="10"/>
        <v>2722.3185</v>
      </c>
      <c r="AT12" s="13">
        <v>1.6</v>
      </c>
      <c r="AU12" s="13">
        <v>340</v>
      </c>
      <c r="AV12" s="13">
        <v>1.58</v>
      </c>
      <c r="AW12" s="20">
        <f t="shared" si="11"/>
        <v>3.45179487179487</v>
      </c>
      <c r="AX12" s="21">
        <f t="shared" si="33"/>
        <v>7680</v>
      </c>
      <c r="AY12" s="13">
        <v>0.97</v>
      </c>
      <c r="AZ12" s="13">
        <v>4.3</v>
      </c>
      <c r="BA12" s="10">
        <f t="shared" si="13"/>
        <v>5.171</v>
      </c>
      <c r="BB12" s="23">
        <v>1.2</v>
      </c>
      <c r="BC12" s="11">
        <v>1.05</v>
      </c>
      <c r="BD12" s="22">
        <f t="shared" si="14"/>
        <v>147998.778540292</v>
      </c>
      <c r="BO12" s="13">
        <v>3836</v>
      </c>
      <c r="BP12" s="8">
        <v>0.626</v>
      </c>
      <c r="BQ12" s="14">
        <f t="shared" si="34"/>
        <v>3.025</v>
      </c>
      <c r="BR12" s="15">
        <f t="shared" si="15"/>
        <v>7264.0414</v>
      </c>
      <c r="BS12" s="13">
        <v>1.6</v>
      </c>
      <c r="BT12" s="13">
        <v>340</v>
      </c>
      <c r="BU12" s="13">
        <v>1.79</v>
      </c>
      <c r="BV12" s="20">
        <f t="shared" si="16"/>
        <v>3.66179487179487</v>
      </c>
      <c r="BW12" s="21">
        <f t="shared" si="35"/>
        <v>7680</v>
      </c>
      <c r="BX12" s="13">
        <v>0.97</v>
      </c>
      <c r="BY12" s="13">
        <v>3.5</v>
      </c>
      <c r="BZ12" s="10">
        <f t="shared" si="18"/>
        <v>4.395</v>
      </c>
      <c r="CA12" s="23">
        <v>1.48</v>
      </c>
      <c r="CB12" s="11">
        <v>1.05</v>
      </c>
      <c r="CC12" s="22">
        <f t="shared" si="19"/>
        <v>343124.425445059</v>
      </c>
      <c r="CH12" s="13">
        <v>4245</v>
      </c>
      <c r="CI12" s="8">
        <v>0.626</v>
      </c>
      <c r="CJ12" s="14">
        <f t="shared" si="36"/>
        <v>3.025</v>
      </c>
      <c r="CK12" s="15">
        <f t="shared" si="20"/>
        <v>8038.54425</v>
      </c>
      <c r="CL12" s="13">
        <v>1.6</v>
      </c>
      <c r="CM12" s="13">
        <v>340</v>
      </c>
      <c r="CN12" s="13">
        <v>1.79</v>
      </c>
      <c r="CO12" s="20">
        <f t="shared" si="21"/>
        <v>3.66179487179487</v>
      </c>
      <c r="CP12" s="21">
        <f t="shared" si="37"/>
        <v>7680</v>
      </c>
      <c r="CQ12" s="13">
        <v>0.97</v>
      </c>
      <c r="CR12" s="13">
        <v>3.5</v>
      </c>
      <c r="CS12" s="10">
        <f t="shared" si="23"/>
        <v>4.395</v>
      </c>
      <c r="CT12" s="23">
        <f t="shared" si="24"/>
        <v>1.565</v>
      </c>
      <c r="CU12" s="11">
        <v>1.05</v>
      </c>
      <c r="CV12" s="22">
        <f t="shared" si="25"/>
        <v>395602.638443642</v>
      </c>
      <c r="DA12" s="13">
        <v>4245</v>
      </c>
      <c r="DB12" s="8">
        <v>0.626</v>
      </c>
      <c r="DC12" s="14">
        <f t="shared" si="38"/>
        <v>3.025</v>
      </c>
      <c r="DD12" s="15">
        <f t="shared" si="26"/>
        <v>8038.54425</v>
      </c>
      <c r="DE12" s="13">
        <v>1.6</v>
      </c>
      <c r="DF12" s="13">
        <v>340</v>
      </c>
      <c r="DG12" s="13">
        <v>1.88</v>
      </c>
      <c r="DH12" s="20">
        <f t="shared" si="27"/>
        <v>3.75179487179487</v>
      </c>
      <c r="DI12" s="21">
        <f t="shared" si="39"/>
        <v>7680</v>
      </c>
      <c r="DJ12" s="13">
        <v>0.97</v>
      </c>
      <c r="DK12" s="13">
        <v>4.3</v>
      </c>
      <c r="DL12" s="10">
        <f t="shared" si="29"/>
        <v>5.171</v>
      </c>
      <c r="DM12" s="23">
        <v>1.68</v>
      </c>
      <c r="DN12" s="11">
        <v>1.05</v>
      </c>
      <c r="DO12" s="22">
        <f t="shared" si="30"/>
        <v>510213.233089708</v>
      </c>
    </row>
    <row r="13" s="1" customFormat="1" customHeight="1" spans="1:119">
      <c r="E13" s="13">
        <v>3836</v>
      </c>
      <c r="F13" s="23">
        <v>3.2</v>
      </c>
      <c r="G13" s="14">
        <v>1.21</v>
      </c>
      <c r="H13" s="15">
        <f t="shared" si="0"/>
        <v>14852.992</v>
      </c>
      <c r="I13" s="13">
        <v>1.6</v>
      </c>
      <c r="J13" s="13">
        <v>340</v>
      </c>
      <c r="K13" s="13">
        <v>1.49</v>
      </c>
      <c r="L13" s="20">
        <f t="shared" si="1"/>
        <v>3.36179487179487</v>
      </c>
      <c r="M13" s="21">
        <f t="shared" si="31"/>
        <v>7680</v>
      </c>
      <c r="N13" s="13">
        <v>0.97</v>
      </c>
      <c r="O13" s="13">
        <v>3.5</v>
      </c>
      <c r="P13" s="10">
        <f t="shared" si="3"/>
        <v>4.395</v>
      </c>
      <c r="Q13" s="11">
        <v>1.05</v>
      </c>
      <c r="R13" s="22">
        <f t="shared" si="4"/>
        <v>404124.454807119</v>
      </c>
      <c r="W13" s="13">
        <v>4245</v>
      </c>
      <c r="X13" s="23">
        <v>3.2</v>
      </c>
      <c r="Y13" s="14">
        <v>1.21</v>
      </c>
      <c r="Z13" s="15">
        <f t="shared" si="5"/>
        <v>16436.64</v>
      </c>
      <c r="AA13" s="13">
        <v>1.6</v>
      </c>
      <c r="AB13" s="13">
        <v>340</v>
      </c>
      <c r="AC13" s="13">
        <v>1.49</v>
      </c>
      <c r="AD13" s="20">
        <f t="shared" si="6"/>
        <v>3.36179487179487</v>
      </c>
      <c r="AE13" s="21">
        <f t="shared" si="32"/>
        <v>7680</v>
      </c>
      <c r="AF13" s="13">
        <v>0.97</v>
      </c>
      <c r="AG13" s="13">
        <v>3.5</v>
      </c>
      <c r="AH13" s="10">
        <f t="shared" si="8"/>
        <v>4.395</v>
      </c>
      <c r="AI13" s="23">
        <v>1.085</v>
      </c>
      <c r="AJ13" s="11">
        <v>1.05</v>
      </c>
      <c r="AK13" s="22">
        <f t="shared" si="9"/>
        <v>481125.890887069</v>
      </c>
      <c r="AP13" s="13">
        <v>4245</v>
      </c>
      <c r="AQ13" s="23">
        <v>3.2</v>
      </c>
      <c r="AR13" s="14">
        <v>1.21</v>
      </c>
      <c r="AS13" s="15">
        <f t="shared" si="10"/>
        <v>16436.64</v>
      </c>
      <c r="AT13" s="13">
        <v>1.6</v>
      </c>
      <c r="AU13" s="13">
        <v>340</v>
      </c>
      <c r="AV13" s="13">
        <v>1.58</v>
      </c>
      <c r="AW13" s="20">
        <f t="shared" si="11"/>
        <v>3.45179487179487</v>
      </c>
      <c r="AX13" s="21">
        <f t="shared" si="33"/>
        <v>7680</v>
      </c>
      <c r="AY13" s="13">
        <v>0.97</v>
      </c>
      <c r="AZ13" s="13">
        <v>4.3</v>
      </c>
      <c r="BA13" s="10">
        <f t="shared" si="13"/>
        <v>5.171</v>
      </c>
      <c r="BB13" s="23">
        <v>1.2</v>
      </c>
      <c r="BC13" s="11">
        <v>1.05</v>
      </c>
      <c r="BD13" s="22">
        <f t="shared" si="14"/>
        <v>641495.612741388</v>
      </c>
      <c r="BO13" s="13">
        <v>3836</v>
      </c>
      <c r="BP13" s="23">
        <v>3.78</v>
      </c>
      <c r="BQ13" s="14">
        <v>1.21</v>
      </c>
      <c r="BR13" s="15">
        <f t="shared" si="15"/>
        <v>17545.0968</v>
      </c>
      <c r="BS13" s="13">
        <v>1.6</v>
      </c>
      <c r="BT13" s="13">
        <v>340</v>
      </c>
      <c r="BU13" s="13">
        <v>1.79</v>
      </c>
      <c r="BV13" s="20">
        <f t="shared" si="16"/>
        <v>3.66179487179487</v>
      </c>
      <c r="BW13" s="21">
        <f t="shared" si="35"/>
        <v>7680</v>
      </c>
      <c r="BX13" s="13">
        <v>0.97</v>
      </c>
      <c r="BY13" s="13">
        <v>3.5</v>
      </c>
      <c r="BZ13" s="10">
        <f t="shared" si="18"/>
        <v>4.395</v>
      </c>
      <c r="CA13" s="23">
        <v>1.48</v>
      </c>
      <c r="CB13" s="11">
        <v>1.05</v>
      </c>
      <c r="CC13" s="22">
        <f t="shared" si="19"/>
        <v>754521.868425766</v>
      </c>
      <c r="CH13" s="13">
        <v>4245</v>
      </c>
      <c r="CI13" s="23">
        <v>3.78</v>
      </c>
      <c r="CJ13" s="14">
        <v>1.21</v>
      </c>
      <c r="CK13" s="15">
        <f t="shared" si="20"/>
        <v>19415.781</v>
      </c>
      <c r="CL13" s="13">
        <v>1.6</v>
      </c>
      <c r="CM13" s="13">
        <v>340</v>
      </c>
      <c r="CN13" s="13">
        <v>1.79</v>
      </c>
      <c r="CO13" s="20">
        <f t="shared" si="21"/>
        <v>3.66179487179487</v>
      </c>
      <c r="CP13" s="21">
        <f t="shared" si="37"/>
        <v>7680</v>
      </c>
      <c r="CQ13" s="13">
        <v>0.97</v>
      </c>
      <c r="CR13" s="13">
        <v>3.5</v>
      </c>
      <c r="CS13" s="10">
        <f t="shared" si="23"/>
        <v>4.395</v>
      </c>
      <c r="CT13" s="23">
        <f t="shared" si="24"/>
        <v>1.565</v>
      </c>
      <c r="CU13" s="11">
        <v>1.05</v>
      </c>
      <c r="CV13" s="22">
        <f t="shared" si="25"/>
        <v>877010.646791672</v>
      </c>
      <c r="DA13" s="13">
        <v>4245</v>
      </c>
      <c r="DB13" s="23">
        <v>3.78</v>
      </c>
      <c r="DC13" s="14">
        <v>1.21</v>
      </c>
      <c r="DD13" s="15">
        <f t="shared" si="26"/>
        <v>19415.781</v>
      </c>
      <c r="DE13" s="13">
        <v>1.6</v>
      </c>
      <c r="DF13" s="13">
        <v>340</v>
      </c>
      <c r="DG13" s="13">
        <v>1.88</v>
      </c>
      <c r="DH13" s="20">
        <f t="shared" si="27"/>
        <v>3.75179487179487</v>
      </c>
      <c r="DI13" s="21">
        <f t="shared" si="39"/>
        <v>7680</v>
      </c>
      <c r="DJ13" s="13">
        <v>0.97</v>
      </c>
      <c r="DK13" s="13">
        <v>4.3</v>
      </c>
      <c r="DL13" s="10">
        <f t="shared" si="29"/>
        <v>5.171</v>
      </c>
      <c r="DM13" s="23">
        <v>1.68</v>
      </c>
      <c r="DN13" s="11">
        <v>1.05</v>
      </c>
      <c r="DO13" s="22">
        <f t="shared" si="30"/>
        <v>1133185.88540977</v>
      </c>
    </row>
    <row r="14" s="1" customFormat="1" customHeight="1" spans="1:119">
      <c r="E14" s="28" t="s">
        <v>33</v>
      </c>
      <c r="F14" s="29"/>
      <c r="G14" s="29"/>
      <c r="H14" s="30"/>
      <c r="I14" s="29"/>
      <c r="J14" s="29"/>
      <c r="K14" s="29"/>
      <c r="L14" s="31">
        <f>SUM(R4:R13)</f>
        <v>2144961.61252944</v>
      </c>
      <c r="M14" s="31"/>
      <c r="N14" s="31"/>
      <c r="O14" s="31"/>
      <c r="P14" s="31"/>
      <c r="Q14" s="31"/>
      <c r="R14" s="31"/>
      <c r="W14" s="28" t="s">
        <v>33</v>
      </c>
      <c r="X14" s="29"/>
      <c r="Y14" s="29"/>
      <c r="Z14" s="30"/>
      <c r="AA14" s="29"/>
      <c r="AB14" s="29"/>
      <c r="AC14" s="29"/>
      <c r="AD14" s="31">
        <f>SUM(AK4:AK13)</f>
        <v>2538521.7472512</v>
      </c>
      <c r="AE14" s="31"/>
      <c r="AF14" s="31"/>
      <c r="AG14" s="31"/>
      <c r="AH14" s="31"/>
      <c r="AI14" s="31"/>
      <c r="AJ14" s="31"/>
      <c r="AK14" s="31"/>
      <c r="AP14" s="28" t="s">
        <v>33</v>
      </c>
      <c r="AQ14" s="29"/>
      <c r="AR14" s="29"/>
      <c r="AS14" s="30"/>
      <c r="AT14" s="29"/>
      <c r="AU14" s="29"/>
      <c r="AV14" s="29"/>
      <c r="AW14" s="31">
        <f>SUM(BD4:BD13)</f>
        <v>3377900.75839646</v>
      </c>
      <c r="AX14" s="31"/>
      <c r="AY14" s="31"/>
      <c r="AZ14" s="31"/>
      <c r="BA14" s="31"/>
      <c r="BB14" s="31"/>
      <c r="BC14" s="31"/>
      <c r="BD14" s="31"/>
      <c r="BO14" s="28" t="s">
        <v>33</v>
      </c>
      <c r="BP14" s="29"/>
      <c r="BQ14" s="29"/>
      <c r="BR14" s="30"/>
      <c r="BS14" s="29"/>
      <c r="BT14" s="29"/>
      <c r="BU14" s="29"/>
      <c r="BV14" s="31">
        <f>SUM(CC4:CC13)</f>
        <v>6309111.94522044</v>
      </c>
      <c r="BW14" s="31"/>
      <c r="BX14" s="31"/>
      <c r="BY14" s="31"/>
      <c r="BZ14" s="31"/>
      <c r="CA14" s="31"/>
      <c r="CB14" s="31"/>
      <c r="CC14" s="31"/>
      <c r="CH14" s="28" t="s">
        <v>33</v>
      </c>
      <c r="CI14" s="29"/>
      <c r="CJ14" s="29"/>
      <c r="CK14" s="30"/>
      <c r="CL14" s="29"/>
      <c r="CM14" s="29"/>
      <c r="CN14" s="29"/>
      <c r="CO14" s="31">
        <f>SUM(CV4:CV13)</f>
        <v>7323642.24336053</v>
      </c>
      <c r="CP14" s="31"/>
      <c r="CQ14" s="31"/>
      <c r="CR14" s="31"/>
      <c r="CS14" s="31"/>
      <c r="CT14" s="31"/>
      <c r="CU14" s="31"/>
      <c r="CV14" s="31"/>
      <c r="DA14" s="28" t="s">
        <v>33</v>
      </c>
      <c r="DB14" s="29"/>
      <c r="DC14" s="29"/>
      <c r="DD14" s="30"/>
      <c r="DE14" s="29"/>
      <c r="DF14" s="29"/>
      <c r="DG14" s="29"/>
      <c r="DH14" s="31">
        <f>SUM(DO4:DO13)</f>
        <v>9418854.71620465</v>
      </c>
      <c r="DI14" s="31"/>
      <c r="DJ14" s="31"/>
      <c r="DK14" s="31"/>
      <c r="DL14" s="31"/>
      <c r="DM14" s="31"/>
      <c r="DN14" s="31"/>
      <c r="DO14" s="31"/>
    </row>
    <row r="15" s="1" customFormat="1" customHeight="1" spans="1:119">
      <c r="E15" s="29"/>
      <c r="F15" s="29"/>
      <c r="G15" s="29"/>
      <c r="H15" s="30"/>
      <c r="I15" s="29"/>
      <c r="J15" s="29"/>
      <c r="K15" s="29"/>
      <c r="L15" s="31"/>
      <c r="M15" s="31"/>
      <c r="N15" s="31"/>
      <c r="O15" s="31"/>
      <c r="P15" s="31"/>
      <c r="Q15" s="31"/>
      <c r="R15" s="31"/>
      <c r="W15" s="29"/>
      <c r="X15" s="29"/>
      <c r="Y15" s="29"/>
      <c r="Z15" s="30"/>
      <c r="AA15" s="29"/>
      <c r="AB15" s="29"/>
      <c r="AC15" s="29"/>
      <c r="AD15" s="31"/>
      <c r="AE15" s="31"/>
      <c r="AF15" s="31"/>
      <c r="AG15" s="31"/>
      <c r="AH15" s="31"/>
      <c r="AI15" s="31"/>
      <c r="AJ15" s="31"/>
      <c r="AK15" s="31"/>
      <c r="AP15" s="29"/>
      <c r="AQ15" s="29"/>
      <c r="AR15" s="29"/>
      <c r="AS15" s="30"/>
      <c r="AT15" s="29"/>
      <c r="AU15" s="29"/>
      <c r="AV15" s="29"/>
      <c r="AW15" s="31"/>
      <c r="AX15" s="31"/>
      <c r="AY15" s="31"/>
      <c r="AZ15" s="31"/>
      <c r="BA15" s="31"/>
      <c r="BB15" s="31"/>
      <c r="BC15" s="31"/>
      <c r="BD15" s="31"/>
      <c r="BO15" s="29"/>
      <c r="BP15" s="29"/>
      <c r="BQ15" s="29"/>
      <c r="BR15" s="30"/>
      <c r="BS15" s="29"/>
      <c r="BT15" s="29"/>
      <c r="BU15" s="29"/>
      <c r="BV15" s="31"/>
      <c r="BW15" s="31"/>
      <c r="BX15" s="31"/>
      <c r="BY15" s="31"/>
      <c r="BZ15" s="31"/>
      <c r="CA15" s="31"/>
      <c r="CB15" s="31"/>
      <c r="CC15" s="31"/>
      <c r="CH15" s="29"/>
      <c r="CI15" s="29"/>
      <c r="CJ15" s="29"/>
      <c r="CK15" s="30"/>
      <c r="CL15" s="29"/>
      <c r="CM15" s="29"/>
      <c r="CN15" s="29"/>
      <c r="CO15" s="31"/>
      <c r="CP15" s="31"/>
      <c r="CQ15" s="31"/>
      <c r="CR15" s="31"/>
      <c r="CS15" s="31"/>
      <c r="CT15" s="31"/>
      <c r="CU15" s="31"/>
      <c r="CV15" s="31"/>
      <c r="DA15" s="29"/>
      <c r="DB15" s="29"/>
      <c r="DC15" s="29"/>
      <c r="DD15" s="30"/>
      <c r="DE15" s="29"/>
      <c r="DF15" s="29"/>
      <c r="DG15" s="29"/>
      <c r="DH15" s="31"/>
      <c r="DI15" s="31"/>
      <c r="DJ15" s="31"/>
      <c r="DK15" s="31"/>
      <c r="DL15" s="31"/>
      <c r="DM15" s="31"/>
      <c r="DN15" s="31"/>
      <c r="DO15" s="31"/>
    </row>
    <row r="16" s="1" customFormat="1" customHeight="1" spans="1:119">
      <c r="E16" s="3" t="s">
        <v>34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W16" s="3" t="s">
        <v>34</v>
      </c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P16" s="3" t="s">
        <v>34</v>
      </c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O16" s="3" t="s">
        <v>34</v>
      </c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H16" s="3" t="s">
        <v>34</v>
      </c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DA16" s="3" t="s">
        <v>34</v>
      </c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</row>
    <row r="17" s="1" customFormat="1" customHeight="1" spans="5:119">
      <c r="E17" s="32" t="s">
        <v>35</v>
      </c>
      <c r="F17" s="23" t="s">
        <v>7</v>
      </c>
      <c r="G17" s="23"/>
      <c r="H17" s="23"/>
      <c r="I17" s="23"/>
      <c r="J17" s="8" t="s">
        <v>24</v>
      </c>
      <c r="K17" s="8"/>
      <c r="L17" s="8"/>
      <c r="M17" s="10" t="s">
        <v>10</v>
      </c>
      <c r="N17" s="10"/>
      <c r="O17" s="10"/>
      <c r="P17" s="11" t="s">
        <v>36</v>
      </c>
      <c r="Q17" s="33" t="s">
        <v>12</v>
      </c>
      <c r="R17" s="13" t="s">
        <v>37</v>
      </c>
      <c r="W17" s="32" t="s">
        <v>35</v>
      </c>
      <c r="X17" s="23" t="s">
        <v>7</v>
      </c>
      <c r="Y17" s="23"/>
      <c r="Z17" s="23"/>
      <c r="AA17" s="23"/>
      <c r="AB17" s="8" t="s">
        <v>24</v>
      </c>
      <c r="AC17" s="8"/>
      <c r="AD17" s="8"/>
      <c r="AE17" s="10" t="s">
        <v>10</v>
      </c>
      <c r="AF17" s="10"/>
      <c r="AG17" s="10"/>
      <c r="AH17" s="11" t="s">
        <v>36</v>
      </c>
      <c r="AI17" s="9" t="s">
        <v>13</v>
      </c>
      <c r="AJ17" s="33" t="s">
        <v>12</v>
      </c>
      <c r="AK17" s="13" t="s">
        <v>37</v>
      </c>
      <c r="AP17" s="32" t="s">
        <v>35</v>
      </c>
      <c r="AQ17" s="23" t="s">
        <v>7</v>
      </c>
      <c r="AR17" s="23"/>
      <c r="AS17" s="23"/>
      <c r="AT17" s="23"/>
      <c r="AU17" s="8" t="s">
        <v>24</v>
      </c>
      <c r="AV17" s="8"/>
      <c r="AW17" s="8"/>
      <c r="AX17" s="10" t="s">
        <v>10</v>
      </c>
      <c r="AY17" s="10"/>
      <c r="AZ17" s="10"/>
      <c r="BA17" s="11" t="s">
        <v>36</v>
      </c>
      <c r="BB17" s="9" t="s">
        <v>13</v>
      </c>
      <c r="BC17" s="33" t="s">
        <v>12</v>
      </c>
      <c r="BD17" s="13" t="s">
        <v>37</v>
      </c>
      <c r="BO17" s="32" t="s">
        <v>35</v>
      </c>
      <c r="BP17" s="23" t="s">
        <v>7</v>
      </c>
      <c r="BQ17" s="23"/>
      <c r="BR17" s="23"/>
      <c r="BS17" s="23"/>
      <c r="BT17" s="8" t="s">
        <v>24</v>
      </c>
      <c r="BU17" s="8"/>
      <c r="BV17" s="8"/>
      <c r="BW17" s="10" t="s">
        <v>10</v>
      </c>
      <c r="BX17" s="10"/>
      <c r="BY17" s="10"/>
      <c r="BZ17" s="11" t="s">
        <v>36</v>
      </c>
      <c r="CA17" s="9" t="s">
        <v>13</v>
      </c>
      <c r="CB17" s="33" t="s">
        <v>12</v>
      </c>
      <c r="CC17" s="13" t="s">
        <v>37</v>
      </c>
      <c r="CH17" s="32" t="s">
        <v>35</v>
      </c>
      <c r="CI17" s="23" t="s">
        <v>7</v>
      </c>
      <c r="CJ17" s="23"/>
      <c r="CK17" s="23"/>
      <c r="CL17" s="23"/>
      <c r="CM17" s="8" t="s">
        <v>24</v>
      </c>
      <c r="CN17" s="8"/>
      <c r="CO17" s="8"/>
      <c r="CP17" s="10" t="s">
        <v>10</v>
      </c>
      <c r="CQ17" s="10"/>
      <c r="CR17" s="10"/>
      <c r="CS17" s="11" t="s">
        <v>36</v>
      </c>
      <c r="CT17" s="9" t="s">
        <v>13</v>
      </c>
      <c r="CU17" s="33" t="s">
        <v>12</v>
      </c>
      <c r="CV17" s="13" t="s">
        <v>37</v>
      </c>
      <c r="DA17" s="32" t="s">
        <v>35</v>
      </c>
      <c r="DB17" s="23" t="s">
        <v>7</v>
      </c>
      <c r="DC17" s="23"/>
      <c r="DD17" s="23"/>
      <c r="DE17" s="23"/>
      <c r="DF17" s="8" t="s">
        <v>24</v>
      </c>
      <c r="DG17" s="8"/>
      <c r="DH17" s="8"/>
      <c r="DI17" s="10" t="s">
        <v>10</v>
      </c>
      <c r="DJ17" s="10"/>
      <c r="DK17" s="10"/>
      <c r="DL17" s="11" t="s">
        <v>36</v>
      </c>
      <c r="DM17" s="9" t="s">
        <v>13</v>
      </c>
      <c r="DN17" s="33" t="s">
        <v>12</v>
      </c>
      <c r="DO17" s="13" t="s">
        <v>37</v>
      </c>
    </row>
    <row r="18" s="1" customFormat="1" customHeight="1" spans="5:119">
      <c r="E18" s="34"/>
      <c r="F18" s="13" t="s">
        <v>38</v>
      </c>
      <c r="G18" s="13" t="s">
        <v>39</v>
      </c>
      <c r="H18" s="13" t="s">
        <v>40</v>
      </c>
      <c r="I18" s="23" t="s">
        <v>7</v>
      </c>
      <c r="J18" s="13" t="s">
        <v>22</v>
      </c>
      <c r="K18" s="13" t="s">
        <v>23</v>
      </c>
      <c r="L18" s="8" t="s">
        <v>24</v>
      </c>
      <c r="M18" s="13" t="s">
        <v>25</v>
      </c>
      <c r="N18" s="13" t="s">
        <v>26</v>
      </c>
      <c r="O18" s="10" t="s">
        <v>27</v>
      </c>
      <c r="P18" s="11" t="s">
        <v>28</v>
      </c>
      <c r="Q18" s="33"/>
      <c r="R18" s="13"/>
      <c r="W18" s="34"/>
      <c r="X18" s="13" t="s">
        <v>38</v>
      </c>
      <c r="Y18" s="13" t="s">
        <v>39</v>
      </c>
      <c r="Z18" s="13" t="s">
        <v>40</v>
      </c>
      <c r="AA18" s="23" t="s">
        <v>7</v>
      </c>
      <c r="AB18" s="13" t="s">
        <v>22</v>
      </c>
      <c r="AC18" s="13" t="s">
        <v>23</v>
      </c>
      <c r="AD18" s="8" t="s">
        <v>24</v>
      </c>
      <c r="AE18" s="13" t="s">
        <v>25</v>
      </c>
      <c r="AF18" s="13" t="s">
        <v>26</v>
      </c>
      <c r="AG18" s="10" t="s">
        <v>27</v>
      </c>
      <c r="AH18" s="11" t="s">
        <v>28</v>
      </c>
      <c r="AI18" s="16"/>
      <c r="AJ18" s="33"/>
      <c r="AK18" s="13"/>
      <c r="AP18" s="34"/>
      <c r="AQ18" s="13" t="s">
        <v>38</v>
      </c>
      <c r="AR18" s="13" t="s">
        <v>39</v>
      </c>
      <c r="AS18" s="13" t="s">
        <v>40</v>
      </c>
      <c r="AT18" s="23" t="s">
        <v>7</v>
      </c>
      <c r="AU18" s="13" t="s">
        <v>22</v>
      </c>
      <c r="AV18" s="13" t="s">
        <v>23</v>
      </c>
      <c r="AW18" s="8" t="s">
        <v>24</v>
      </c>
      <c r="AX18" s="13" t="s">
        <v>25</v>
      </c>
      <c r="AY18" s="13" t="s">
        <v>26</v>
      </c>
      <c r="AZ18" s="10" t="s">
        <v>27</v>
      </c>
      <c r="BA18" s="11" t="s">
        <v>28</v>
      </c>
      <c r="BB18" s="16"/>
      <c r="BC18" s="33"/>
      <c r="BD18" s="13"/>
      <c r="BO18" s="34"/>
      <c r="BP18" s="13" t="s">
        <v>38</v>
      </c>
      <c r="BQ18" s="13" t="s">
        <v>39</v>
      </c>
      <c r="BR18" s="13" t="s">
        <v>40</v>
      </c>
      <c r="BS18" s="23" t="s">
        <v>7</v>
      </c>
      <c r="BT18" s="13" t="s">
        <v>22</v>
      </c>
      <c r="BU18" s="13" t="s">
        <v>23</v>
      </c>
      <c r="BV18" s="8" t="s">
        <v>24</v>
      </c>
      <c r="BW18" s="13" t="s">
        <v>25</v>
      </c>
      <c r="BX18" s="13" t="s">
        <v>26</v>
      </c>
      <c r="BY18" s="10" t="s">
        <v>27</v>
      </c>
      <c r="BZ18" s="11" t="s">
        <v>28</v>
      </c>
      <c r="CA18" s="16"/>
      <c r="CB18" s="33"/>
      <c r="CC18" s="13"/>
      <c r="CH18" s="34"/>
      <c r="CI18" s="13" t="s">
        <v>38</v>
      </c>
      <c r="CJ18" s="13" t="s">
        <v>39</v>
      </c>
      <c r="CK18" s="13" t="s">
        <v>40</v>
      </c>
      <c r="CL18" s="23" t="s">
        <v>7</v>
      </c>
      <c r="CM18" s="13" t="s">
        <v>22</v>
      </c>
      <c r="CN18" s="13" t="s">
        <v>23</v>
      </c>
      <c r="CO18" s="8" t="s">
        <v>24</v>
      </c>
      <c r="CP18" s="13" t="s">
        <v>25</v>
      </c>
      <c r="CQ18" s="13" t="s">
        <v>26</v>
      </c>
      <c r="CR18" s="10" t="s">
        <v>27</v>
      </c>
      <c r="CS18" s="11" t="s">
        <v>28</v>
      </c>
      <c r="CT18" s="16"/>
      <c r="CU18" s="33"/>
      <c r="CV18" s="13"/>
      <c r="DA18" s="34"/>
      <c r="DB18" s="13" t="s">
        <v>38</v>
      </c>
      <c r="DC18" s="13" t="s">
        <v>39</v>
      </c>
      <c r="DD18" s="13" t="s">
        <v>40</v>
      </c>
      <c r="DE18" s="23" t="s">
        <v>7</v>
      </c>
      <c r="DF18" s="13" t="s">
        <v>22</v>
      </c>
      <c r="DG18" s="13" t="s">
        <v>23</v>
      </c>
      <c r="DH18" s="8" t="s">
        <v>24</v>
      </c>
      <c r="DI18" s="13" t="s">
        <v>25</v>
      </c>
      <c r="DJ18" s="13" t="s">
        <v>26</v>
      </c>
      <c r="DK18" s="10" t="s">
        <v>27</v>
      </c>
      <c r="DL18" s="11" t="s">
        <v>28</v>
      </c>
      <c r="DM18" s="16"/>
      <c r="DN18" s="33"/>
      <c r="DO18" s="13"/>
    </row>
    <row r="19" s="1" customFormat="1" customHeight="1" spans="5:119">
      <c r="E19" s="13">
        <f>_xlfn.RANK.EQ(Q19,Q19:Q22,0)</f>
        <v>1</v>
      </c>
      <c r="F19" s="13">
        <v>1446.85</v>
      </c>
      <c r="G19" s="13">
        <v>0.96</v>
      </c>
      <c r="H19" s="14">
        <v>1.21</v>
      </c>
      <c r="I19" s="23">
        <f t="shared" ref="I19:I22" si="40">F19*G19*H19</f>
        <v>1680.66096</v>
      </c>
      <c r="J19" s="13">
        <v>340</v>
      </c>
      <c r="K19" s="13">
        <v>1.49</v>
      </c>
      <c r="L19" s="35">
        <f t="shared" ref="L19:L22" si="41">1+6*J19/(J19+2000)+K19</f>
        <v>3.36179487179487</v>
      </c>
      <c r="M19" s="13">
        <v>0.97</v>
      </c>
      <c r="N19" s="13">
        <v>3.5</v>
      </c>
      <c r="O19" s="10">
        <f t="shared" ref="O19:O22" si="42">1+M19*N19</f>
        <v>4.395</v>
      </c>
      <c r="P19" s="11">
        <v>1.05</v>
      </c>
      <c r="Q19" s="22">
        <f t="shared" ref="Q19:Q22" si="43">I19*L19*P19*O19</f>
        <v>26073.5100757469</v>
      </c>
      <c r="R19" s="13">
        <f t="shared" ref="R19:R22" si="44">IF(E19=1,1,(IF(E19=2,2,12)))</f>
        <v>1</v>
      </c>
      <c r="W19" s="13">
        <f>_xlfn.RANK.EQ(AJ19,AJ19:AJ22,0)</f>
        <v>1</v>
      </c>
      <c r="X19" s="13">
        <v>1446.85</v>
      </c>
      <c r="Y19" s="13">
        <v>0.96</v>
      </c>
      <c r="Z19" s="14">
        <v>1.21</v>
      </c>
      <c r="AA19" s="23">
        <f t="shared" ref="AA19:AA22" si="45">X19*Y19*Z19</f>
        <v>1680.66096</v>
      </c>
      <c r="AB19" s="13">
        <v>340</v>
      </c>
      <c r="AC19" s="13">
        <v>1.49</v>
      </c>
      <c r="AD19" s="35">
        <f t="shared" ref="AD19:AD22" si="46">1+6*AB19/(AB19+2000)+AC19</f>
        <v>3.36179487179487</v>
      </c>
      <c r="AE19" s="13">
        <v>0.97</v>
      </c>
      <c r="AF19" s="13">
        <v>3.5</v>
      </c>
      <c r="AG19" s="10">
        <f t="shared" ref="AG19:AG22" si="47">1+AE19*AF19</f>
        <v>4.395</v>
      </c>
      <c r="AH19" s="11">
        <v>1.05</v>
      </c>
      <c r="AI19" s="23">
        <v>1.085</v>
      </c>
      <c r="AJ19" s="22">
        <f t="shared" ref="AJ19:AJ22" si="48">AA19*AD19*AH19*AG19*AI19</f>
        <v>28289.7584321853</v>
      </c>
      <c r="AK19" s="13">
        <f t="shared" ref="AK19:AK22" si="49">IF(W19=1,1,(IF(W19=2,2,12)))</f>
        <v>1</v>
      </c>
      <c r="AP19" s="13">
        <f>_xlfn.RANK.EQ(BC19,BC19:BC22,0)</f>
        <v>1</v>
      </c>
      <c r="AQ19" s="13">
        <v>1446.85</v>
      </c>
      <c r="AR19" s="13">
        <v>0.96</v>
      </c>
      <c r="AS19" s="14">
        <v>1.21</v>
      </c>
      <c r="AT19" s="23">
        <f t="shared" ref="AT19:AT22" si="50">AQ19*AR19*AS19</f>
        <v>1680.66096</v>
      </c>
      <c r="AU19" s="13">
        <v>340</v>
      </c>
      <c r="AV19" s="13">
        <v>1.58</v>
      </c>
      <c r="AW19" s="35">
        <f t="shared" ref="AW19:AW22" si="51">1+6*AU19/(AU19+2000)+AV19</f>
        <v>3.45179487179487</v>
      </c>
      <c r="AX19" s="13">
        <v>0.97</v>
      </c>
      <c r="AY19" s="13">
        <v>4.3</v>
      </c>
      <c r="AZ19" s="10">
        <f t="shared" ref="AZ19:AZ22" si="52">1+AX19*AY19</f>
        <v>5.171</v>
      </c>
      <c r="BA19" s="11">
        <v>1.05</v>
      </c>
      <c r="BB19" s="23">
        <v>1.2</v>
      </c>
      <c r="BC19" s="22">
        <f t="shared" ref="BC19:BC22" si="53">AT19*AW19*BA19*AZ19*BB19</f>
        <v>37798.1177890105</v>
      </c>
      <c r="BD19" s="13">
        <f t="shared" ref="BD19:BD22" si="54">IF(AP19=1,1,(IF(AP19=2,2,12)))</f>
        <v>1</v>
      </c>
      <c r="BO19" s="13">
        <f>_xlfn.RANK.EQ(CB19,CB19:CB22,0)</f>
        <v>1</v>
      </c>
      <c r="BP19" s="13">
        <v>1446.85</v>
      </c>
      <c r="BQ19" s="13">
        <v>0.96</v>
      </c>
      <c r="BR19" s="14">
        <v>1.21</v>
      </c>
      <c r="BS19" s="23">
        <f t="shared" ref="BS19:BS22" si="55">BP19*BQ19*BR19</f>
        <v>1680.66096</v>
      </c>
      <c r="BT19" s="13">
        <v>340</v>
      </c>
      <c r="BU19" s="13">
        <v>1.79</v>
      </c>
      <c r="BV19" s="35">
        <f t="shared" ref="BV19:BV22" si="56">1+6*BT19/(BT19+2000)+BU19</f>
        <v>3.66179487179487</v>
      </c>
      <c r="BW19" s="13">
        <v>0.97</v>
      </c>
      <c r="BX19" s="13">
        <v>3.5</v>
      </c>
      <c r="BY19" s="10">
        <f t="shared" ref="BY19:BY22" si="57">1+BW19*BX19</f>
        <v>4.395</v>
      </c>
      <c r="BZ19" s="11">
        <v>1.05</v>
      </c>
      <c r="CA19" s="23">
        <v>1.48</v>
      </c>
      <c r="CB19" s="22">
        <f t="shared" ref="CB19:CB22" si="58">BS19*BV19*BZ19*BY19*CA19</f>
        <v>42032.3835054364</v>
      </c>
      <c r="CC19" s="13">
        <f t="shared" ref="CC19:CC22" si="59">IF(BO19=1,1,(IF(BO19=2,2,12)))</f>
        <v>1</v>
      </c>
      <c r="CH19" s="13">
        <f>_xlfn.RANK.EQ(CU19,CU19:CU22,0)</f>
        <v>1</v>
      </c>
      <c r="CI19" s="13">
        <v>1446.85</v>
      </c>
      <c r="CJ19" s="13">
        <v>0.96</v>
      </c>
      <c r="CK19" s="14">
        <v>1.21</v>
      </c>
      <c r="CL19" s="23">
        <f t="shared" ref="CL19:CL22" si="60">CI19*CJ19*CK19</f>
        <v>1680.66096</v>
      </c>
      <c r="CM19" s="13">
        <v>340</v>
      </c>
      <c r="CN19" s="13">
        <v>1.79</v>
      </c>
      <c r="CO19" s="35">
        <f t="shared" ref="CO19:CO22" si="61">1+6*CM19/(CM19+2000)+CN19</f>
        <v>3.66179487179487</v>
      </c>
      <c r="CP19" s="13">
        <v>0.97</v>
      </c>
      <c r="CQ19" s="13">
        <v>3.5</v>
      </c>
      <c r="CR19" s="10">
        <f t="shared" ref="CR19:CR22" si="62">1+CP19*CQ19</f>
        <v>4.395</v>
      </c>
      <c r="CS19" s="11">
        <v>1.05</v>
      </c>
      <c r="CT19" s="23">
        <f>1.085+0.48</f>
        <v>1.565</v>
      </c>
      <c r="CU19" s="22">
        <f t="shared" ref="CU19:CU22" si="63">CL19*CO19*CS19*CR19*CT19</f>
        <v>44446.4055310864</v>
      </c>
      <c r="CV19" s="13">
        <f t="shared" ref="CV19:CV22" si="64">IF(CH19=1,1,(IF(CH19=2,2,12)))</f>
        <v>1</v>
      </c>
      <c r="DA19" s="13">
        <f>_xlfn.RANK.EQ(DN19,DN19:DN22,0)</f>
        <v>1</v>
      </c>
      <c r="DB19" s="13">
        <v>1446.85</v>
      </c>
      <c r="DC19" s="13">
        <v>0.96</v>
      </c>
      <c r="DD19" s="14">
        <v>1.21</v>
      </c>
      <c r="DE19" s="23">
        <f t="shared" ref="DE19:DE22" si="65">DB19*DC19*DD19</f>
        <v>1680.66096</v>
      </c>
      <c r="DF19" s="13">
        <v>340</v>
      </c>
      <c r="DG19" s="13">
        <v>1.88</v>
      </c>
      <c r="DH19" s="35">
        <f t="shared" ref="DH19:DH22" si="66">1+6*DF19/(DF19+2000)+DG19</f>
        <v>3.75179487179487</v>
      </c>
      <c r="DI19" s="13">
        <v>0.97</v>
      </c>
      <c r="DJ19" s="13">
        <v>4.3</v>
      </c>
      <c r="DK19" s="10">
        <f t="shared" ref="DK19:DK22" si="67">1+DI19*DJ19</f>
        <v>5.171</v>
      </c>
      <c r="DL19" s="11">
        <v>1.05</v>
      </c>
      <c r="DM19" s="23">
        <v>1.68</v>
      </c>
      <c r="DN19" s="22">
        <f t="shared" ref="DN19:DN22" si="68">DE19*DH19*DL19*DK19*DM19</f>
        <v>57516.4821931601</v>
      </c>
      <c r="DO19" s="13">
        <f t="shared" ref="DO19:DO22" si="69">IF(DA19=1,1,(IF(DA19=2,2,12)))</f>
        <v>1</v>
      </c>
    </row>
    <row r="20" s="1" customFormat="1" customHeight="1" spans="5:119">
      <c r="E20" s="13">
        <f>_xlfn.RANK.EQ(Q20,Q19:Q22,0)</f>
        <v>2</v>
      </c>
      <c r="F20" s="13">
        <v>1446.85</v>
      </c>
      <c r="G20" s="13">
        <v>0.96</v>
      </c>
      <c r="H20" s="14">
        <v>1.21</v>
      </c>
      <c r="I20" s="23">
        <f t="shared" si="40"/>
        <v>1680.66096</v>
      </c>
      <c r="J20" s="13">
        <v>280</v>
      </c>
      <c r="K20" s="13">
        <v>1.45</v>
      </c>
      <c r="L20" s="35">
        <f t="shared" si="41"/>
        <v>3.18684210526316</v>
      </c>
      <c r="M20" s="13">
        <v>0.98</v>
      </c>
      <c r="N20" s="13">
        <v>3.08</v>
      </c>
      <c r="O20" s="10">
        <f t="shared" si="42"/>
        <v>4.0184</v>
      </c>
      <c r="P20" s="11">
        <v>1.05</v>
      </c>
      <c r="Q20" s="22">
        <f t="shared" si="43"/>
        <v>22598.6826118838</v>
      </c>
      <c r="R20" s="13">
        <f t="shared" si="44"/>
        <v>2</v>
      </c>
      <c r="W20" s="13">
        <f>_xlfn.RANK.EQ(AJ20,AJ19:AJ22,0)</f>
        <v>2</v>
      </c>
      <c r="X20" s="13">
        <v>1446.85</v>
      </c>
      <c r="Y20" s="13">
        <v>0.96</v>
      </c>
      <c r="Z20" s="14">
        <v>1.21</v>
      </c>
      <c r="AA20" s="23">
        <f t="shared" si="45"/>
        <v>1680.66096</v>
      </c>
      <c r="AB20" s="13">
        <v>280</v>
      </c>
      <c r="AC20" s="13">
        <v>1.45</v>
      </c>
      <c r="AD20" s="35">
        <f t="shared" si="46"/>
        <v>3.18684210526316</v>
      </c>
      <c r="AE20" s="13">
        <v>0.98</v>
      </c>
      <c r="AF20" s="13">
        <v>3.08</v>
      </c>
      <c r="AG20" s="10">
        <f t="shared" si="47"/>
        <v>4.0184</v>
      </c>
      <c r="AH20" s="11">
        <v>1.05</v>
      </c>
      <c r="AI20" s="23">
        <v>1.085</v>
      </c>
      <c r="AJ20" s="22">
        <f t="shared" si="48"/>
        <v>24519.570633894</v>
      </c>
      <c r="AK20" s="13">
        <f t="shared" si="49"/>
        <v>2</v>
      </c>
      <c r="AP20" s="13">
        <f>_xlfn.RANK.EQ(BC20,BC19:BC22,0)</f>
        <v>2</v>
      </c>
      <c r="AQ20" s="13">
        <v>1446.85</v>
      </c>
      <c r="AR20" s="13">
        <v>0.96</v>
      </c>
      <c r="AS20" s="14">
        <v>1.21</v>
      </c>
      <c r="AT20" s="23">
        <f t="shared" si="50"/>
        <v>1680.66096</v>
      </c>
      <c r="AU20" s="13">
        <v>280</v>
      </c>
      <c r="AV20" s="13">
        <v>1.54</v>
      </c>
      <c r="AW20" s="35">
        <f t="shared" si="51"/>
        <v>3.27684210526316</v>
      </c>
      <c r="AX20" s="13">
        <v>0.98</v>
      </c>
      <c r="AY20" s="13">
        <v>3.88</v>
      </c>
      <c r="AZ20" s="10">
        <f t="shared" si="52"/>
        <v>4.8024</v>
      </c>
      <c r="BA20" s="11">
        <v>1.05</v>
      </c>
      <c r="BB20" s="23">
        <v>1.2</v>
      </c>
      <c r="BC20" s="22">
        <f t="shared" si="53"/>
        <v>33324.5660551728</v>
      </c>
      <c r="BD20" s="13">
        <f t="shared" si="54"/>
        <v>2</v>
      </c>
      <c r="BO20" s="13">
        <f>_xlfn.RANK.EQ(CB20,CB19:CB22,0)</f>
        <v>2</v>
      </c>
      <c r="BP20" s="13">
        <v>1446.85</v>
      </c>
      <c r="BQ20" s="13">
        <v>0.96</v>
      </c>
      <c r="BR20" s="14">
        <v>1.21</v>
      </c>
      <c r="BS20" s="23">
        <f t="shared" si="55"/>
        <v>1680.66096</v>
      </c>
      <c r="BT20" s="13">
        <v>280</v>
      </c>
      <c r="BU20" s="13">
        <v>1.75</v>
      </c>
      <c r="BV20" s="35">
        <f t="shared" si="56"/>
        <v>3.48684210526316</v>
      </c>
      <c r="BW20" s="13">
        <v>0.98</v>
      </c>
      <c r="BX20" s="13">
        <v>3.08</v>
      </c>
      <c r="BY20" s="10">
        <f t="shared" si="57"/>
        <v>4.0184</v>
      </c>
      <c r="BZ20" s="11">
        <v>1.05</v>
      </c>
      <c r="CA20" s="23">
        <v>1</v>
      </c>
      <c r="CB20" s="22">
        <f t="shared" si="58"/>
        <v>24726.056532408</v>
      </c>
      <c r="CC20" s="13">
        <f t="shared" si="59"/>
        <v>2</v>
      </c>
      <c r="CH20" s="13">
        <f>_xlfn.RANK.EQ(CU20,CU19:CU22,0)</f>
        <v>2</v>
      </c>
      <c r="CI20" s="13">
        <v>1446.85</v>
      </c>
      <c r="CJ20" s="13">
        <v>0.96</v>
      </c>
      <c r="CK20" s="14">
        <v>1.21</v>
      </c>
      <c r="CL20" s="23">
        <f t="shared" si="60"/>
        <v>1680.66096</v>
      </c>
      <c r="CM20" s="13">
        <v>280</v>
      </c>
      <c r="CN20" s="13">
        <v>1.75</v>
      </c>
      <c r="CO20" s="35">
        <f t="shared" si="61"/>
        <v>3.48684210526316</v>
      </c>
      <c r="CP20" s="13">
        <v>0.98</v>
      </c>
      <c r="CQ20" s="13">
        <v>3.08</v>
      </c>
      <c r="CR20" s="10">
        <f t="shared" si="62"/>
        <v>4.0184</v>
      </c>
      <c r="CS20" s="11">
        <v>1.05</v>
      </c>
      <c r="CT20" s="23">
        <v>1.085</v>
      </c>
      <c r="CU20" s="22">
        <f t="shared" si="63"/>
        <v>26827.7713376627</v>
      </c>
      <c r="CV20" s="13">
        <f t="shared" si="64"/>
        <v>2</v>
      </c>
      <c r="DA20" s="13">
        <f>_xlfn.RANK.EQ(DN20,DN19:DN22,0)</f>
        <v>2</v>
      </c>
      <c r="DB20" s="13">
        <v>1446.85</v>
      </c>
      <c r="DC20" s="13">
        <v>0.96</v>
      </c>
      <c r="DD20" s="14">
        <v>1.21</v>
      </c>
      <c r="DE20" s="23">
        <f t="shared" si="65"/>
        <v>1680.66096</v>
      </c>
      <c r="DF20" s="13">
        <v>280</v>
      </c>
      <c r="DG20" s="13">
        <v>1.84</v>
      </c>
      <c r="DH20" s="35">
        <f t="shared" si="66"/>
        <v>3.57684210526316</v>
      </c>
      <c r="DI20" s="13">
        <v>0.98</v>
      </c>
      <c r="DJ20" s="13">
        <v>3.88</v>
      </c>
      <c r="DK20" s="10">
        <f t="shared" si="67"/>
        <v>4.8024</v>
      </c>
      <c r="DL20" s="11">
        <v>1.05</v>
      </c>
      <c r="DM20" s="23">
        <v>1.2</v>
      </c>
      <c r="DN20" s="22">
        <f t="shared" si="68"/>
        <v>36375.4819966197</v>
      </c>
      <c r="DO20" s="13">
        <f t="shared" si="69"/>
        <v>2</v>
      </c>
    </row>
    <row r="21" s="1" customFormat="1" customHeight="1" spans="5:119">
      <c r="E21" s="13">
        <f>_xlfn.RANK.EQ(Q21,Q19:Q22,0)</f>
        <v>3</v>
      </c>
      <c r="F21" s="13">
        <v>1446.85</v>
      </c>
      <c r="G21" s="13">
        <v>0.96</v>
      </c>
      <c r="H21" s="14">
        <v>1.21</v>
      </c>
      <c r="I21" s="23">
        <f t="shared" si="40"/>
        <v>1680.66096</v>
      </c>
      <c r="J21" s="13">
        <v>1200</v>
      </c>
      <c r="K21" s="13">
        <v>0.83</v>
      </c>
      <c r="L21" s="35">
        <f t="shared" si="41"/>
        <v>4.08</v>
      </c>
      <c r="M21" s="13">
        <v>0.2</v>
      </c>
      <c r="N21" s="13">
        <v>0.6</v>
      </c>
      <c r="O21" s="10">
        <f t="shared" si="42"/>
        <v>1.12</v>
      </c>
      <c r="P21" s="11">
        <v>1.05</v>
      </c>
      <c r="Q21" s="22">
        <f t="shared" si="43"/>
        <v>8063.9457389568</v>
      </c>
      <c r="R21" s="13">
        <f t="shared" si="44"/>
        <v>12</v>
      </c>
      <c r="W21" s="13">
        <f>_xlfn.RANK.EQ(AJ21,AJ19:AJ22,0)</f>
        <v>3</v>
      </c>
      <c r="X21" s="13">
        <v>1446.85</v>
      </c>
      <c r="Y21" s="13">
        <v>0.96</v>
      </c>
      <c r="Z21" s="14">
        <v>1.21</v>
      </c>
      <c r="AA21" s="23">
        <f t="shared" si="45"/>
        <v>1680.66096</v>
      </c>
      <c r="AB21" s="13">
        <v>1200</v>
      </c>
      <c r="AC21" s="13">
        <v>0.83</v>
      </c>
      <c r="AD21" s="35">
        <f t="shared" si="46"/>
        <v>4.08</v>
      </c>
      <c r="AE21" s="13">
        <v>0.2</v>
      </c>
      <c r="AF21" s="13">
        <v>0.6</v>
      </c>
      <c r="AG21" s="10">
        <f t="shared" si="47"/>
        <v>1.12</v>
      </c>
      <c r="AH21" s="11">
        <v>1.05</v>
      </c>
      <c r="AI21" s="23">
        <v>1.085</v>
      </c>
      <c r="AJ21" s="22">
        <f t="shared" si="48"/>
        <v>8749.38112676813</v>
      </c>
      <c r="AK21" s="13">
        <f t="shared" si="49"/>
        <v>12</v>
      </c>
      <c r="AP21" s="13">
        <f>_xlfn.RANK.EQ(BC21,BC19:BC22,0)</f>
        <v>3</v>
      </c>
      <c r="AQ21" s="13">
        <v>1446.85</v>
      </c>
      <c r="AR21" s="13">
        <v>0.96</v>
      </c>
      <c r="AS21" s="14">
        <v>1.21</v>
      </c>
      <c r="AT21" s="23">
        <f t="shared" si="50"/>
        <v>1680.66096</v>
      </c>
      <c r="AU21" s="13">
        <v>1200</v>
      </c>
      <c r="AV21" s="13">
        <v>0.83</v>
      </c>
      <c r="AW21" s="35">
        <f t="shared" si="51"/>
        <v>4.08</v>
      </c>
      <c r="AX21" s="13">
        <v>0.2</v>
      </c>
      <c r="AY21" s="13">
        <v>0.6</v>
      </c>
      <c r="AZ21" s="10">
        <f t="shared" si="52"/>
        <v>1.12</v>
      </c>
      <c r="BA21" s="11">
        <v>1.05</v>
      </c>
      <c r="BB21" s="23">
        <v>1.2</v>
      </c>
      <c r="BC21" s="22">
        <f t="shared" si="53"/>
        <v>9676.73488674816</v>
      </c>
      <c r="BD21" s="13">
        <f t="shared" si="54"/>
        <v>12</v>
      </c>
      <c r="BO21" s="13">
        <f>_xlfn.RANK.EQ(CB21,CB19:CB22,0)</f>
        <v>3</v>
      </c>
      <c r="BP21" s="13">
        <v>1446.85</v>
      </c>
      <c r="BQ21" s="13">
        <v>0.96</v>
      </c>
      <c r="BR21" s="14">
        <v>1.21</v>
      </c>
      <c r="BS21" s="23">
        <f t="shared" si="55"/>
        <v>1680.66096</v>
      </c>
      <c r="BT21" s="13">
        <v>1200</v>
      </c>
      <c r="BU21" s="13">
        <v>1.13</v>
      </c>
      <c r="BV21" s="35">
        <f t="shared" si="56"/>
        <v>4.38</v>
      </c>
      <c r="BW21" s="13">
        <v>0.2</v>
      </c>
      <c r="BX21" s="13">
        <v>0.6</v>
      </c>
      <c r="BY21" s="10">
        <f t="shared" si="57"/>
        <v>1.12</v>
      </c>
      <c r="BZ21" s="11">
        <v>1.05</v>
      </c>
      <c r="CA21" s="23">
        <v>1</v>
      </c>
      <c r="CB21" s="22">
        <f t="shared" si="58"/>
        <v>8656.8829256448</v>
      </c>
      <c r="CC21" s="13">
        <f t="shared" si="59"/>
        <v>12</v>
      </c>
      <c r="CH21" s="13">
        <f>_xlfn.RANK.EQ(CU21,CU19:CU22,0)</f>
        <v>3</v>
      </c>
      <c r="CI21" s="13">
        <v>1446.85</v>
      </c>
      <c r="CJ21" s="13">
        <v>0.96</v>
      </c>
      <c r="CK21" s="14">
        <v>1.21</v>
      </c>
      <c r="CL21" s="23">
        <f t="shared" si="60"/>
        <v>1680.66096</v>
      </c>
      <c r="CM21" s="13">
        <v>1200</v>
      </c>
      <c r="CN21" s="13">
        <v>1.13</v>
      </c>
      <c r="CO21" s="35">
        <f t="shared" si="61"/>
        <v>4.38</v>
      </c>
      <c r="CP21" s="13">
        <v>0.2</v>
      </c>
      <c r="CQ21" s="13">
        <v>0.6</v>
      </c>
      <c r="CR21" s="10">
        <f t="shared" si="62"/>
        <v>1.12</v>
      </c>
      <c r="CS21" s="11">
        <v>1.05</v>
      </c>
      <c r="CT21" s="23">
        <v>1.085</v>
      </c>
      <c r="CU21" s="22">
        <f t="shared" si="63"/>
        <v>9392.71797432461</v>
      </c>
      <c r="CV21" s="13">
        <f t="shared" si="64"/>
        <v>12</v>
      </c>
      <c r="DA21" s="13">
        <f>_xlfn.RANK.EQ(DN21,DN19:DN22,0)</f>
        <v>3</v>
      </c>
      <c r="DB21" s="13">
        <v>1446.85</v>
      </c>
      <c r="DC21" s="13">
        <v>0.96</v>
      </c>
      <c r="DD21" s="14">
        <v>1.21</v>
      </c>
      <c r="DE21" s="23">
        <f t="shared" si="65"/>
        <v>1680.66096</v>
      </c>
      <c r="DF21" s="13">
        <v>1200</v>
      </c>
      <c r="DG21" s="13">
        <v>1.13</v>
      </c>
      <c r="DH21" s="35">
        <f t="shared" si="66"/>
        <v>4.38</v>
      </c>
      <c r="DI21" s="13">
        <v>0.2</v>
      </c>
      <c r="DJ21" s="13">
        <v>0.6</v>
      </c>
      <c r="DK21" s="10">
        <f t="shared" si="67"/>
        <v>1.12</v>
      </c>
      <c r="DL21" s="11">
        <v>1.05</v>
      </c>
      <c r="DM21" s="23">
        <v>1.2</v>
      </c>
      <c r="DN21" s="22">
        <f t="shared" si="68"/>
        <v>10388.2595107738</v>
      </c>
      <c r="DO21" s="13">
        <f t="shared" si="69"/>
        <v>12</v>
      </c>
    </row>
    <row r="22" s="1" customFormat="1" customHeight="1" spans="5:119">
      <c r="E22" s="13">
        <f>_xlfn.RANK.EQ(Q22,Q19:Q22,0)</f>
        <v>4</v>
      </c>
      <c r="F22" s="13">
        <v>1446.85</v>
      </c>
      <c r="G22" s="13">
        <v>0.96</v>
      </c>
      <c r="H22" s="14">
        <v>1.21</v>
      </c>
      <c r="I22" s="23">
        <f t="shared" si="40"/>
        <v>1680.66096</v>
      </c>
      <c r="J22" s="13">
        <v>0</v>
      </c>
      <c r="K22" s="13">
        <v>0.2</v>
      </c>
      <c r="L22" s="35">
        <f t="shared" si="41"/>
        <v>1.2</v>
      </c>
      <c r="M22" s="13">
        <v>0.2</v>
      </c>
      <c r="N22" s="13">
        <v>0.6</v>
      </c>
      <c r="O22" s="10">
        <f t="shared" si="42"/>
        <v>1.12</v>
      </c>
      <c r="P22" s="11">
        <v>1.05</v>
      </c>
      <c r="Q22" s="22">
        <f t="shared" si="43"/>
        <v>2371.748746752</v>
      </c>
      <c r="R22" s="32">
        <f t="shared" si="44"/>
        <v>12</v>
      </c>
      <c r="W22" s="13">
        <f>_xlfn.RANK.EQ(AJ22,AJ19:AJ22,0)</f>
        <v>4</v>
      </c>
      <c r="X22" s="13">
        <v>1446.85</v>
      </c>
      <c r="Y22" s="13">
        <v>0.96</v>
      </c>
      <c r="Z22" s="14">
        <v>1.21</v>
      </c>
      <c r="AA22" s="23">
        <f t="shared" si="45"/>
        <v>1680.66096</v>
      </c>
      <c r="AB22" s="13">
        <v>0</v>
      </c>
      <c r="AC22" s="13">
        <v>0.2</v>
      </c>
      <c r="AD22" s="35">
        <f t="shared" si="46"/>
        <v>1.2</v>
      </c>
      <c r="AE22" s="13">
        <v>0.2</v>
      </c>
      <c r="AF22" s="13">
        <v>0.6</v>
      </c>
      <c r="AG22" s="10">
        <f t="shared" si="47"/>
        <v>1.12</v>
      </c>
      <c r="AH22" s="11">
        <v>1.05</v>
      </c>
      <c r="AI22" s="23">
        <v>1.085</v>
      </c>
      <c r="AJ22" s="22">
        <f t="shared" si="48"/>
        <v>2573.34739022592</v>
      </c>
      <c r="AK22" s="32">
        <f t="shared" si="49"/>
        <v>12</v>
      </c>
      <c r="AP22" s="13">
        <f>_xlfn.RANK.EQ(BC22,BC19:BC22,0)</f>
        <v>4</v>
      </c>
      <c r="AQ22" s="13">
        <v>1446.85</v>
      </c>
      <c r="AR22" s="13">
        <v>0.96</v>
      </c>
      <c r="AS22" s="14">
        <v>1.21</v>
      </c>
      <c r="AT22" s="23">
        <f t="shared" si="50"/>
        <v>1680.66096</v>
      </c>
      <c r="AU22" s="13">
        <v>0</v>
      </c>
      <c r="AV22" s="13">
        <v>0.2</v>
      </c>
      <c r="AW22" s="35">
        <f t="shared" si="51"/>
        <v>1.2</v>
      </c>
      <c r="AX22" s="13">
        <v>0.2</v>
      </c>
      <c r="AY22" s="13">
        <v>0.6</v>
      </c>
      <c r="AZ22" s="10">
        <f t="shared" si="52"/>
        <v>1.12</v>
      </c>
      <c r="BA22" s="11">
        <v>1.05</v>
      </c>
      <c r="BB22" s="23">
        <v>1.2</v>
      </c>
      <c r="BC22" s="22">
        <f t="shared" si="53"/>
        <v>2846.0984961024</v>
      </c>
      <c r="BD22" s="32">
        <f t="shared" si="54"/>
        <v>12</v>
      </c>
      <c r="BO22" s="13">
        <f>_xlfn.RANK.EQ(CB22,CB19:CB22,0)</f>
        <v>4</v>
      </c>
      <c r="BP22" s="13">
        <v>1446.85</v>
      </c>
      <c r="BQ22" s="13">
        <v>0.96</v>
      </c>
      <c r="BR22" s="14">
        <v>1.21</v>
      </c>
      <c r="BS22" s="23">
        <f t="shared" si="55"/>
        <v>1680.66096</v>
      </c>
      <c r="BT22" s="13">
        <v>0</v>
      </c>
      <c r="BU22" s="13">
        <v>0.5</v>
      </c>
      <c r="BV22" s="35">
        <f t="shared" si="56"/>
        <v>1.5</v>
      </c>
      <c r="BW22" s="13">
        <v>0.2</v>
      </c>
      <c r="BX22" s="13">
        <v>0.6</v>
      </c>
      <c r="BY22" s="10">
        <f t="shared" si="57"/>
        <v>1.12</v>
      </c>
      <c r="BZ22" s="11">
        <v>1.05</v>
      </c>
      <c r="CA22" s="23">
        <v>1</v>
      </c>
      <c r="CB22" s="22">
        <f t="shared" si="58"/>
        <v>2964.68593344</v>
      </c>
      <c r="CC22" s="32">
        <f t="shared" si="59"/>
        <v>12</v>
      </c>
      <c r="CH22" s="13">
        <f>_xlfn.RANK.EQ(CU22,CU19:CU22,0)</f>
        <v>4</v>
      </c>
      <c r="CI22" s="13">
        <v>1446.85</v>
      </c>
      <c r="CJ22" s="13">
        <v>0.96</v>
      </c>
      <c r="CK22" s="14">
        <v>1.21</v>
      </c>
      <c r="CL22" s="23">
        <f t="shared" si="60"/>
        <v>1680.66096</v>
      </c>
      <c r="CM22" s="13">
        <v>0</v>
      </c>
      <c r="CN22" s="13">
        <v>0.5</v>
      </c>
      <c r="CO22" s="35">
        <f t="shared" si="61"/>
        <v>1.5</v>
      </c>
      <c r="CP22" s="13">
        <v>0.2</v>
      </c>
      <c r="CQ22" s="13">
        <v>0.6</v>
      </c>
      <c r="CR22" s="10">
        <f t="shared" si="62"/>
        <v>1.12</v>
      </c>
      <c r="CS22" s="11">
        <v>1.05</v>
      </c>
      <c r="CT22" s="23">
        <v>1.085</v>
      </c>
      <c r="CU22" s="22">
        <f t="shared" si="63"/>
        <v>3216.6842377824</v>
      </c>
      <c r="CV22" s="32">
        <f t="shared" si="64"/>
        <v>12</v>
      </c>
      <c r="DA22" s="13">
        <f>_xlfn.RANK.EQ(DN22,DN19:DN22,0)</f>
        <v>4</v>
      </c>
      <c r="DB22" s="13">
        <v>1446.85</v>
      </c>
      <c r="DC22" s="13">
        <v>0.96</v>
      </c>
      <c r="DD22" s="14">
        <v>1.21</v>
      </c>
      <c r="DE22" s="23">
        <f t="shared" si="65"/>
        <v>1680.66096</v>
      </c>
      <c r="DF22" s="13">
        <v>0</v>
      </c>
      <c r="DG22" s="13">
        <v>0.5</v>
      </c>
      <c r="DH22" s="35">
        <f t="shared" si="66"/>
        <v>1.5</v>
      </c>
      <c r="DI22" s="13">
        <v>0.2</v>
      </c>
      <c r="DJ22" s="13">
        <v>0.6</v>
      </c>
      <c r="DK22" s="10">
        <f t="shared" si="67"/>
        <v>1.12</v>
      </c>
      <c r="DL22" s="11">
        <v>1.05</v>
      </c>
      <c r="DM22" s="23">
        <v>1.2</v>
      </c>
      <c r="DN22" s="22">
        <f t="shared" si="68"/>
        <v>3557.623120128</v>
      </c>
      <c r="DO22" s="32">
        <f t="shared" si="69"/>
        <v>12</v>
      </c>
    </row>
    <row r="23" s="1" customFormat="1" customHeight="1" spans="5:119">
      <c r="E23" s="19" t="s">
        <v>41</v>
      </c>
      <c r="F23" s="36">
        <f>LARGE(Q19:Q22,1)/1</f>
        <v>26073.5100757469</v>
      </c>
      <c r="G23" s="19" t="s">
        <v>42</v>
      </c>
      <c r="H23" s="36">
        <f>LARGE(Q19:Q22,2)/2</f>
        <v>11299.3413059419</v>
      </c>
      <c r="I23" s="19" t="s">
        <v>43</v>
      </c>
      <c r="J23" s="36">
        <f>LARGE(Q19:Q22,3)/12</f>
        <v>671.9954782464</v>
      </c>
      <c r="K23" s="19" t="s">
        <v>44</v>
      </c>
      <c r="L23" s="37">
        <f>LARGE(Q19:Q22,4)/12</f>
        <v>197.645728896</v>
      </c>
      <c r="M23" s="38" t="s">
        <v>45</v>
      </c>
      <c r="N23" s="39">
        <f>F23+H23+J23+L23</f>
        <v>38242.4925888312</v>
      </c>
      <c r="O23" s="38" t="s">
        <v>46</v>
      </c>
      <c r="P23" s="38">
        <v>20</v>
      </c>
      <c r="Q23" s="38" t="s">
        <v>47</v>
      </c>
      <c r="R23" s="39">
        <f>N23*P23</f>
        <v>764849.851776623</v>
      </c>
      <c r="W23" s="19" t="s">
        <v>41</v>
      </c>
      <c r="X23" s="36">
        <f>LARGE(AJ19:AJ22,1)/1</f>
        <v>28289.7584321853</v>
      </c>
      <c r="Y23" s="19" t="s">
        <v>42</v>
      </c>
      <c r="Z23" s="36">
        <f>LARGE(AJ19:AJ22,2)/2</f>
        <v>12259.785316947</v>
      </c>
      <c r="AA23" s="19" t="s">
        <v>43</v>
      </c>
      <c r="AB23" s="36">
        <f>LARGE(AJ19:AJ22,3)/12</f>
        <v>729.115093897344</v>
      </c>
      <c r="AC23" s="19" t="s">
        <v>44</v>
      </c>
      <c r="AD23" s="37">
        <f>LARGE(AJ19:AJ22,4)/12</f>
        <v>214.44561585216</v>
      </c>
      <c r="AE23" s="38" t="s">
        <v>45</v>
      </c>
      <c r="AF23" s="39">
        <f>X23+Z23+AB23+AD23</f>
        <v>41493.1044588818</v>
      </c>
      <c r="AG23" s="38" t="s">
        <v>46</v>
      </c>
      <c r="AH23" s="38">
        <v>20</v>
      </c>
      <c r="AI23" s="40" t="s">
        <v>48</v>
      </c>
      <c r="AJ23" s="38" t="s">
        <v>47</v>
      </c>
      <c r="AK23" s="39">
        <f>AF23*AH23</f>
        <v>829862.089177636</v>
      </c>
      <c r="AP23" s="19" t="s">
        <v>41</v>
      </c>
      <c r="AQ23" s="36">
        <f>LARGE(BC19:BC22,1)/1</f>
        <v>37798.1177890105</v>
      </c>
      <c r="AR23" s="19" t="s">
        <v>42</v>
      </c>
      <c r="AS23" s="36">
        <f>LARGE(BC19:BC22,2)/2</f>
        <v>16662.2830275864</v>
      </c>
      <c r="AT23" s="19" t="s">
        <v>43</v>
      </c>
      <c r="AU23" s="36">
        <f>LARGE(BC19:BC22,3)/12</f>
        <v>806.39457389568</v>
      </c>
      <c r="AV23" s="19" t="s">
        <v>44</v>
      </c>
      <c r="AW23" s="37">
        <f>LARGE(BC19:BC22,4)/12</f>
        <v>237.1748746752</v>
      </c>
      <c r="AX23" s="38" t="s">
        <v>45</v>
      </c>
      <c r="AY23" s="39">
        <f>AQ23+AS23+AU23+AW23</f>
        <v>55503.9702651677</v>
      </c>
      <c r="AZ23" s="38" t="s">
        <v>46</v>
      </c>
      <c r="BA23" s="38">
        <v>20</v>
      </c>
      <c r="BB23" s="40" t="s">
        <v>48</v>
      </c>
      <c r="BC23" s="38" t="s">
        <v>47</v>
      </c>
      <c r="BD23" s="39">
        <f>AY23*BA23</f>
        <v>1110079.40530335</v>
      </c>
      <c r="BO23" s="19" t="s">
        <v>41</v>
      </c>
      <c r="BP23" s="36">
        <f>LARGE(CB19:CB22,1)/1</f>
        <v>42032.3835054364</v>
      </c>
      <c r="BQ23" s="19" t="s">
        <v>42</v>
      </c>
      <c r="BR23" s="36">
        <f>LARGE(CB19:CB22,2)/2</f>
        <v>12363.028266204</v>
      </c>
      <c r="BS23" s="19" t="s">
        <v>43</v>
      </c>
      <c r="BT23" s="36">
        <f>LARGE(CB19:CB22,3)/12</f>
        <v>721.4069104704</v>
      </c>
      <c r="BU23" s="19" t="s">
        <v>44</v>
      </c>
      <c r="BV23" s="37">
        <f>LARGE(CB19:CB22,4)/12</f>
        <v>247.05716112</v>
      </c>
      <c r="BW23" s="38" t="s">
        <v>45</v>
      </c>
      <c r="BX23" s="39">
        <f>BP23+BR23+BT23+BV23</f>
        <v>55363.8758432308</v>
      </c>
      <c r="BY23" s="38" t="s">
        <v>46</v>
      </c>
      <c r="BZ23" s="38">
        <v>20</v>
      </c>
      <c r="CA23" s="40" t="s">
        <v>48</v>
      </c>
      <c r="CB23" s="38" t="s">
        <v>47</v>
      </c>
      <c r="CC23" s="39">
        <f>BX23*BZ23</f>
        <v>1107277.51686462</v>
      </c>
      <c r="CH23" s="19" t="s">
        <v>41</v>
      </c>
      <c r="CI23" s="36">
        <f>LARGE(CU19:CU22,1)/1</f>
        <v>44446.4055310864</v>
      </c>
      <c r="CJ23" s="19" t="s">
        <v>42</v>
      </c>
      <c r="CK23" s="36">
        <f>LARGE(CU19:CU22,2)/2</f>
        <v>13413.8856688313</v>
      </c>
      <c r="CL23" s="19" t="s">
        <v>43</v>
      </c>
      <c r="CM23" s="36">
        <f>LARGE(CU19:CU22,3)/12</f>
        <v>782.726497860384</v>
      </c>
      <c r="CN23" s="19" t="s">
        <v>44</v>
      </c>
      <c r="CO23" s="37">
        <f>LARGE(CU19:CU22,4)/12</f>
        <v>268.0570198152</v>
      </c>
      <c r="CP23" s="38" t="s">
        <v>45</v>
      </c>
      <c r="CQ23" s="39">
        <f>CI23+CK23+CM23+CO23</f>
        <v>58911.0747175934</v>
      </c>
      <c r="CR23" s="38" t="s">
        <v>46</v>
      </c>
      <c r="CS23" s="38">
        <v>20</v>
      </c>
      <c r="CT23" s="40" t="s">
        <v>48</v>
      </c>
      <c r="CU23" s="38" t="s">
        <v>47</v>
      </c>
      <c r="CV23" s="39">
        <f>CQ23*CS23</f>
        <v>1178221.49435187</v>
      </c>
      <c r="DA23" s="19" t="s">
        <v>41</v>
      </c>
      <c r="DB23" s="36">
        <f>LARGE(DN19:DN22,1)/1</f>
        <v>57516.4821931601</v>
      </c>
      <c r="DC23" s="19" t="s">
        <v>42</v>
      </c>
      <c r="DD23" s="36">
        <f>LARGE(DN19:DN22,2)/2</f>
        <v>18187.7409983098</v>
      </c>
      <c r="DE23" s="19" t="s">
        <v>43</v>
      </c>
      <c r="DF23" s="36">
        <f>LARGE(DN19:DN22,3)/12</f>
        <v>865.68829256448</v>
      </c>
      <c r="DG23" s="19" t="s">
        <v>44</v>
      </c>
      <c r="DH23" s="37">
        <f>LARGE(DN19:DN22,4)/12</f>
        <v>296.468593344</v>
      </c>
      <c r="DI23" s="38" t="s">
        <v>45</v>
      </c>
      <c r="DJ23" s="39">
        <f>DB23+DD23+DF23+DH23</f>
        <v>76866.3800773784</v>
      </c>
      <c r="DK23" s="38" t="s">
        <v>46</v>
      </c>
      <c r="DL23" s="38">
        <v>20</v>
      </c>
      <c r="DM23" s="40" t="s">
        <v>48</v>
      </c>
      <c r="DN23" s="38" t="s">
        <v>47</v>
      </c>
      <c r="DO23" s="39">
        <f>DJ23*DL23</f>
        <v>1537327.60154757</v>
      </c>
    </row>
    <row r="24" s="1" customFormat="1" customHeight="1" spans="5:119">
      <c r="E24" s="19"/>
      <c r="F24" s="36"/>
      <c r="G24" s="19"/>
      <c r="H24" s="36"/>
      <c r="I24" s="19"/>
      <c r="J24" s="36"/>
      <c r="K24" s="19"/>
      <c r="L24" s="37"/>
      <c r="M24" s="38"/>
      <c r="N24" s="39"/>
      <c r="O24" s="38"/>
      <c r="P24" s="38"/>
      <c r="Q24" s="38"/>
      <c r="R24" s="39"/>
      <c r="W24" s="19"/>
      <c r="X24" s="36"/>
      <c r="Y24" s="19"/>
      <c r="Z24" s="36"/>
      <c r="AA24" s="19"/>
      <c r="AB24" s="36"/>
      <c r="AC24" s="19"/>
      <c r="AD24" s="37"/>
      <c r="AE24" s="38"/>
      <c r="AF24" s="39"/>
      <c r="AG24" s="38"/>
      <c r="AH24" s="38"/>
      <c r="AI24" s="41"/>
      <c r="AJ24" s="38"/>
      <c r="AK24" s="39"/>
      <c r="AP24" s="19"/>
      <c r="AQ24" s="36"/>
      <c r="AR24" s="19"/>
      <c r="AS24" s="36"/>
      <c r="AT24" s="19"/>
      <c r="AU24" s="36"/>
      <c r="AV24" s="19"/>
      <c r="AW24" s="37"/>
      <c r="AX24" s="38"/>
      <c r="AY24" s="39"/>
      <c r="AZ24" s="38"/>
      <c r="BA24" s="38"/>
      <c r="BB24" s="41"/>
      <c r="BC24" s="38"/>
      <c r="BD24" s="39"/>
      <c r="BO24" s="19"/>
      <c r="BP24" s="36"/>
      <c r="BQ24" s="19"/>
      <c r="BR24" s="36"/>
      <c r="BS24" s="19"/>
      <c r="BT24" s="36"/>
      <c r="BU24" s="19"/>
      <c r="BV24" s="37"/>
      <c r="BW24" s="38"/>
      <c r="BX24" s="39"/>
      <c r="BY24" s="38"/>
      <c r="BZ24" s="38"/>
      <c r="CA24" s="41"/>
      <c r="CB24" s="38"/>
      <c r="CC24" s="39"/>
      <c r="CH24" s="19"/>
      <c r="CI24" s="36"/>
      <c r="CJ24" s="19"/>
      <c r="CK24" s="36"/>
      <c r="CL24" s="19"/>
      <c r="CM24" s="36"/>
      <c r="CN24" s="19"/>
      <c r="CO24" s="37"/>
      <c r="CP24" s="38"/>
      <c r="CQ24" s="39"/>
      <c r="CR24" s="38"/>
      <c r="CS24" s="38"/>
      <c r="CT24" s="41"/>
      <c r="CU24" s="38"/>
      <c r="CV24" s="39"/>
      <c r="DA24" s="19"/>
      <c r="DB24" s="36"/>
      <c r="DC24" s="19"/>
      <c r="DD24" s="36"/>
      <c r="DE24" s="19"/>
      <c r="DF24" s="36"/>
      <c r="DG24" s="19"/>
      <c r="DH24" s="37"/>
      <c r="DI24" s="38"/>
      <c r="DJ24" s="39"/>
      <c r="DK24" s="38"/>
      <c r="DL24" s="38"/>
      <c r="DM24" s="41"/>
      <c r="DN24" s="38"/>
      <c r="DO24" s="39"/>
    </row>
    <row r="25" s="1" customFormat="1" customHeight="1" spans="5:119">
      <c r="E25" s="3" t="s">
        <v>49</v>
      </c>
      <c r="F25" s="3"/>
      <c r="G25" s="3"/>
      <c r="H25" s="4"/>
      <c r="I25" s="3"/>
      <c r="J25" s="3"/>
      <c r="K25" s="3"/>
      <c r="L25" s="3"/>
      <c r="M25" s="3"/>
      <c r="N25" s="3"/>
      <c r="O25" s="3"/>
      <c r="P25" s="3"/>
      <c r="Q25" s="3"/>
      <c r="R25" s="3"/>
      <c r="W25" s="3" t="s">
        <v>49</v>
      </c>
      <c r="X25" s="3"/>
      <c r="Y25" s="3"/>
      <c r="Z25" s="4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P25" s="3" t="s">
        <v>49</v>
      </c>
      <c r="AQ25" s="3"/>
      <c r="AR25" s="3"/>
      <c r="AS25" s="4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O25" s="3" t="s">
        <v>49</v>
      </c>
      <c r="BP25" s="3"/>
      <c r="BQ25" s="3"/>
      <c r="BR25" s="4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H25" s="3" t="s">
        <v>49</v>
      </c>
      <c r="CI25" s="3"/>
      <c r="CJ25" s="3"/>
      <c r="CK25" s="4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DA25" s="3" t="s">
        <v>49</v>
      </c>
      <c r="DB25" s="3"/>
      <c r="DC25" s="3"/>
      <c r="DD25" s="4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</row>
    <row r="26" s="1" customFormat="1" customHeight="1" spans="5:119">
      <c r="E26" s="5" t="s">
        <v>7</v>
      </c>
      <c r="F26" s="6"/>
      <c r="G26" s="6"/>
      <c r="H26" s="7"/>
      <c r="I26" s="8" t="s">
        <v>8</v>
      </c>
      <c r="J26" s="8"/>
      <c r="K26" s="8"/>
      <c r="L26" s="8"/>
      <c r="M26" s="9" t="s">
        <v>9</v>
      </c>
      <c r="N26" s="10" t="s">
        <v>10</v>
      </c>
      <c r="O26" s="10"/>
      <c r="P26" s="10"/>
      <c r="Q26" s="11" t="s">
        <v>11</v>
      </c>
      <c r="R26" s="12" t="s">
        <v>12</v>
      </c>
      <c r="W26" s="5" t="s">
        <v>7</v>
      </c>
      <c r="X26" s="6"/>
      <c r="Y26" s="6"/>
      <c r="Z26" s="7"/>
      <c r="AA26" s="8" t="s">
        <v>8</v>
      </c>
      <c r="AB26" s="8"/>
      <c r="AC26" s="8"/>
      <c r="AD26" s="8"/>
      <c r="AE26" s="9" t="s">
        <v>9</v>
      </c>
      <c r="AF26" s="10" t="s">
        <v>10</v>
      </c>
      <c r="AG26" s="10"/>
      <c r="AH26" s="10"/>
      <c r="AI26" s="9" t="s">
        <v>13</v>
      </c>
      <c r="AJ26" s="11" t="s">
        <v>11</v>
      </c>
      <c r="AK26" s="12" t="s">
        <v>12</v>
      </c>
      <c r="AP26" s="5" t="s">
        <v>7</v>
      </c>
      <c r="AQ26" s="6"/>
      <c r="AR26" s="6"/>
      <c r="AS26" s="7"/>
      <c r="AT26" s="8" t="s">
        <v>8</v>
      </c>
      <c r="AU26" s="8"/>
      <c r="AV26" s="8"/>
      <c r="AW26" s="8"/>
      <c r="AX26" s="9" t="s">
        <v>9</v>
      </c>
      <c r="AY26" s="10" t="s">
        <v>10</v>
      </c>
      <c r="AZ26" s="10"/>
      <c r="BA26" s="10"/>
      <c r="BB26" s="9" t="s">
        <v>13</v>
      </c>
      <c r="BC26" s="11" t="s">
        <v>11</v>
      </c>
      <c r="BD26" s="12" t="s">
        <v>12</v>
      </c>
      <c r="BO26" s="5" t="s">
        <v>7</v>
      </c>
      <c r="BP26" s="6"/>
      <c r="BQ26" s="6"/>
      <c r="BR26" s="7"/>
      <c r="BS26" s="8" t="s">
        <v>8</v>
      </c>
      <c r="BT26" s="8"/>
      <c r="BU26" s="8"/>
      <c r="BV26" s="8"/>
      <c r="BW26" s="9" t="s">
        <v>9</v>
      </c>
      <c r="BX26" s="10" t="s">
        <v>10</v>
      </c>
      <c r="BY26" s="10"/>
      <c r="BZ26" s="10"/>
      <c r="CA26" s="9" t="s">
        <v>13</v>
      </c>
      <c r="CB26" s="11" t="s">
        <v>11</v>
      </c>
      <c r="CC26" s="12" t="s">
        <v>12</v>
      </c>
      <c r="CH26" s="5" t="s">
        <v>7</v>
      </c>
      <c r="CI26" s="6"/>
      <c r="CJ26" s="6"/>
      <c r="CK26" s="7"/>
      <c r="CL26" s="8" t="s">
        <v>8</v>
      </c>
      <c r="CM26" s="8"/>
      <c r="CN26" s="8"/>
      <c r="CO26" s="8"/>
      <c r="CP26" s="9" t="s">
        <v>9</v>
      </c>
      <c r="CQ26" s="10" t="s">
        <v>10</v>
      </c>
      <c r="CR26" s="10"/>
      <c r="CS26" s="10"/>
      <c r="CT26" s="9" t="s">
        <v>13</v>
      </c>
      <c r="CU26" s="11" t="s">
        <v>11</v>
      </c>
      <c r="CV26" s="12" t="s">
        <v>12</v>
      </c>
      <c r="DA26" s="5" t="s">
        <v>7</v>
      </c>
      <c r="DB26" s="6"/>
      <c r="DC26" s="6"/>
      <c r="DD26" s="7"/>
      <c r="DE26" s="8" t="s">
        <v>8</v>
      </c>
      <c r="DF26" s="8"/>
      <c r="DG26" s="8"/>
      <c r="DH26" s="8"/>
      <c r="DI26" s="9" t="s">
        <v>9</v>
      </c>
      <c r="DJ26" s="10" t="s">
        <v>10</v>
      </c>
      <c r="DK26" s="10"/>
      <c r="DL26" s="10"/>
      <c r="DM26" s="9" t="s">
        <v>13</v>
      </c>
      <c r="DN26" s="11" t="s">
        <v>11</v>
      </c>
      <c r="DO26" s="12" t="s">
        <v>12</v>
      </c>
    </row>
    <row r="27" s="1" customFormat="1" customHeight="1" spans="5:119">
      <c r="E27" s="13" t="s">
        <v>18</v>
      </c>
      <c r="F27" s="13" t="s">
        <v>19</v>
      </c>
      <c r="G27" s="14" t="s">
        <v>20</v>
      </c>
      <c r="H27" s="15" t="s">
        <v>7</v>
      </c>
      <c r="I27" s="13" t="s">
        <v>21</v>
      </c>
      <c r="J27" s="13" t="s">
        <v>22</v>
      </c>
      <c r="K27" s="13" t="s">
        <v>23</v>
      </c>
      <c r="L27" s="8" t="s">
        <v>24</v>
      </c>
      <c r="M27" s="16"/>
      <c r="N27" s="13" t="s">
        <v>25</v>
      </c>
      <c r="O27" s="13" t="s">
        <v>26</v>
      </c>
      <c r="P27" s="10" t="s">
        <v>27</v>
      </c>
      <c r="Q27" s="11" t="s">
        <v>28</v>
      </c>
      <c r="R27" s="17"/>
      <c r="W27" s="13" t="s">
        <v>18</v>
      </c>
      <c r="X27" s="13" t="s">
        <v>19</v>
      </c>
      <c r="Y27" s="14" t="s">
        <v>20</v>
      </c>
      <c r="Z27" s="15" t="s">
        <v>7</v>
      </c>
      <c r="AA27" s="13" t="s">
        <v>21</v>
      </c>
      <c r="AB27" s="13" t="s">
        <v>22</v>
      </c>
      <c r="AC27" s="13" t="s">
        <v>23</v>
      </c>
      <c r="AD27" s="8" t="s">
        <v>24</v>
      </c>
      <c r="AE27" s="16"/>
      <c r="AF27" s="13" t="s">
        <v>25</v>
      </c>
      <c r="AG27" s="13" t="s">
        <v>26</v>
      </c>
      <c r="AH27" s="10" t="s">
        <v>27</v>
      </c>
      <c r="AI27" s="16"/>
      <c r="AJ27" s="11" t="s">
        <v>28</v>
      </c>
      <c r="AK27" s="17"/>
      <c r="AP27" s="13" t="s">
        <v>18</v>
      </c>
      <c r="AQ27" s="13" t="s">
        <v>19</v>
      </c>
      <c r="AR27" s="14" t="s">
        <v>20</v>
      </c>
      <c r="AS27" s="15" t="s">
        <v>7</v>
      </c>
      <c r="AT27" s="13" t="s">
        <v>21</v>
      </c>
      <c r="AU27" s="13" t="s">
        <v>22</v>
      </c>
      <c r="AV27" s="13" t="s">
        <v>23</v>
      </c>
      <c r="AW27" s="8" t="s">
        <v>24</v>
      </c>
      <c r="AX27" s="16"/>
      <c r="AY27" s="13" t="s">
        <v>25</v>
      </c>
      <c r="AZ27" s="13" t="s">
        <v>26</v>
      </c>
      <c r="BA27" s="10" t="s">
        <v>27</v>
      </c>
      <c r="BB27" s="16"/>
      <c r="BC27" s="11" t="s">
        <v>28</v>
      </c>
      <c r="BD27" s="17"/>
      <c r="BO27" s="13" t="s">
        <v>18</v>
      </c>
      <c r="BP27" s="13" t="s">
        <v>19</v>
      </c>
      <c r="BQ27" s="14" t="s">
        <v>20</v>
      </c>
      <c r="BR27" s="15" t="s">
        <v>7</v>
      </c>
      <c r="BS27" s="13" t="s">
        <v>21</v>
      </c>
      <c r="BT27" s="13" t="s">
        <v>22</v>
      </c>
      <c r="BU27" s="13" t="s">
        <v>23</v>
      </c>
      <c r="BV27" s="8" t="s">
        <v>24</v>
      </c>
      <c r="BW27" s="16"/>
      <c r="BX27" s="13" t="s">
        <v>25</v>
      </c>
      <c r="BY27" s="13" t="s">
        <v>26</v>
      </c>
      <c r="BZ27" s="10" t="s">
        <v>27</v>
      </c>
      <c r="CA27" s="16"/>
      <c r="CB27" s="11" t="s">
        <v>28</v>
      </c>
      <c r="CC27" s="17"/>
      <c r="CH27" s="13" t="s">
        <v>18</v>
      </c>
      <c r="CI27" s="13" t="s">
        <v>19</v>
      </c>
      <c r="CJ27" s="14" t="s">
        <v>20</v>
      </c>
      <c r="CK27" s="15" t="s">
        <v>7</v>
      </c>
      <c r="CL27" s="13" t="s">
        <v>21</v>
      </c>
      <c r="CM27" s="13" t="s">
        <v>22</v>
      </c>
      <c r="CN27" s="13" t="s">
        <v>23</v>
      </c>
      <c r="CO27" s="8" t="s">
        <v>24</v>
      </c>
      <c r="CP27" s="16"/>
      <c r="CQ27" s="13" t="s">
        <v>25</v>
      </c>
      <c r="CR27" s="13" t="s">
        <v>26</v>
      </c>
      <c r="CS27" s="10" t="s">
        <v>27</v>
      </c>
      <c r="CT27" s="16"/>
      <c r="CU27" s="11" t="s">
        <v>28</v>
      </c>
      <c r="CV27" s="17"/>
      <c r="DA27" s="13" t="s">
        <v>18</v>
      </c>
      <c r="DB27" s="13" t="s">
        <v>19</v>
      </c>
      <c r="DC27" s="14" t="s">
        <v>20</v>
      </c>
      <c r="DD27" s="15" t="s">
        <v>7</v>
      </c>
      <c r="DE27" s="13" t="s">
        <v>21</v>
      </c>
      <c r="DF27" s="13" t="s">
        <v>22</v>
      </c>
      <c r="DG27" s="13" t="s">
        <v>23</v>
      </c>
      <c r="DH27" s="8" t="s">
        <v>24</v>
      </c>
      <c r="DI27" s="16"/>
      <c r="DJ27" s="13" t="s">
        <v>25</v>
      </c>
      <c r="DK27" s="13" t="s">
        <v>26</v>
      </c>
      <c r="DL27" s="10" t="s">
        <v>27</v>
      </c>
      <c r="DM27" s="16"/>
      <c r="DN27" s="11" t="s">
        <v>28</v>
      </c>
      <c r="DO27" s="17"/>
    </row>
    <row r="28" s="1" customFormat="1" customHeight="1" spans="5:119">
      <c r="E28" s="13">
        <v>34993</v>
      </c>
      <c r="F28" s="19">
        <v>0.1588</v>
      </c>
      <c r="G28" s="14">
        <v>1.21</v>
      </c>
      <c r="H28" s="15">
        <f t="shared" ref="H28:H32" si="70">E28*F28*G28</f>
        <v>6723.834964</v>
      </c>
      <c r="I28" s="13">
        <v>1.6</v>
      </c>
      <c r="J28" s="13">
        <v>280</v>
      </c>
      <c r="K28" s="13">
        <v>1.45</v>
      </c>
      <c r="L28" s="20">
        <f t="shared" ref="L28:L32" si="71">1+6*J28/(J28+2000)+K28</f>
        <v>3.18684210526316</v>
      </c>
      <c r="M28" s="21">
        <v>0</v>
      </c>
      <c r="N28" s="13">
        <v>0.98</v>
      </c>
      <c r="O28" s="13">
        <v>3.08</v>
      </c>
      <c r="P28" s="10">
        <f t="shared" ref="P28:P32" si="72">1+N28*O28</f>
        <v>4.0184</v>
      </c>
      <c r="Q28" s="11">
        <v>1.05</v>
      </c>
      <c r="R28" s="22">
        <f t="shared" ref="R28:R32" si="73">((H28*I28*L28)+M28)*P28*Q28</f>
        <v>144657.194665721</v>
      </c>
      <c r="W28" s="13">
        <v>40871</v>
      </c>
      <c r="X28" s="19">
        <v>0.1588</v>
      </c>
      <c r="Y28" s="14">
        <v>1.21</v>
      </c>
      <c r="Z28" s="15">
        <f t="shared" ref="Z28:Z32" si="74">W28*X28*Y28</f>
        <v>7853.280908</v>
      </c>
      <c r="AA28" s="13">
        <v>1.6</v>
      </c>
      <c r="AB28" s="13">
        <v>280</v>
      </c>
      <c r="AC28" s="13">
        <v>1.45</v>
      </c>
      <c r="AD28" s="20">
        <f t="shared" ref="AD28:AD32" si="75">1+6*AB28/(AB28+2000)+AC28</f>
        <v>3.18684210526316</v>
      </c>
      <c r="AE28" s="21">
        <v>0</v>
      </c>
      <c r="AF28" s="13">
        <v>0.98</v>
      </c>
      <c r="AG28" s="13">
        <v>3.08</v>
      </c>
      <c r="AH28" s="10">
        <f t="shared" ref="AH28:AH32" si="76">1+AF28*AG28</f>
        <v>4.0184</v>
      </c>
      <c r="AI28" s="23">
        <v>1.085</v>
      </c>
      <c r="AJ28" s="11">
        <v>1.05</v>
      </c>
      <c r="AK28" s="22">
        <f t="shared" ref="AK28:AK32" si="77">((Z28*AA28*AD28)+AE28)*AH28*AJ28*AI28</f>
        <v>183317.473793422</v>
      </c>
      <c r="AP28" s="13">
        <v>40871</v>
      </c>
      <c r="AQ28" s="19">
        <v>0.3125</v>
      </c>
      <c r="AR28" s="14">
        <v>1.21</v>
      </c>
      <c r="AS28" s="15">
        <f t="shared" ref="AS28:AS32" si="78">AP28*AQ28*AR28</f>
        <v>15454.346875</v>
      </c>
      <c r="AT28" s="13">
        <v>1.6</v>
      </c>
      <c r="AU28" s="13">
        <v>280</v>
      </c>
      <c r="AV28" s="13">
        <v>1.54</v>
      </c>
      <c r="AW28" s="20">
        <f t="shared" ref="AW28:AW32" si="79">1+6*AU28/(AU28+2000)+AV28</f>
        <v>3.27684210526316</v>
      </c>
      <c r="AX28" s="21">
        <v>0</v>
      </c>
      <c r="AY28" s="13">
        <v>0.98</v>
      </c>
      <c r="AZ28" s="13">
        <v>3.88</v>
      </c>
      <c r="BA28" s="10">
        <f t="shared" ref="BA28:BA32" si="80">1+AY28*AZ28</f>
        <v>4.8024</v>
      </c>
      <c r="BB28" s="23">
        <v>1.2</v>
      </c>
      <c r="BC28" s="11">
        <v>1.05</v>
      </c>
      <c r="BD28" s="22">
        <f t="shared" ref="BD28:BD32" si="81">((AS28*AT28*AW28)+AX28)*BA28*BC28*BB28</f>
        <v>490292.250996765</v>
      </c>
      <c r="BO28" s="13">
        <v>34993</v>
      </c>
      <c r="BP28" s="19">
        <v>0.1588</v>
      </c>
      <c r="BQ28" s="14">
        <v>1.21</v>
      </c>
      <c r="BR28" s="15">
        <f t="shared" ref="BR28:BR32" si="82">BO28*BP28*BQ28</f>
        <v>6723.834964</v>
      </c>
      <c r="BS28" s="13">
        <v>1.6</v>
      </c>
      <c r="BT28" s="13">
        <v>280</v>
      </c>
      <c r="BU28" s="13">
        <v>1.75</v>
      </c>
      <c r="BV28" s="20">
        <f t="shared" ref="BV28:BV32" si="83">1+6*BT28/(BT28+2000)+BU28</f>
        <v>3.48684210526316</v>
      </c>
      <c r="BW28" s="21">
        <v>0</v>
      </c>
      <c r="BX28" s="13">
        <v>0.98</v>
      </c>
      <c r="BY28" s="13">
        <v>3.08</v>
      </c>
      <c r="BZ28" s="10">
        <f t="shared" ref="BZ28:BZ32" si="84">1+BX28*BY28</f>
        <v>4.0184</v>
      </c>
      <c r="CA28" s="23">
        <v>1</v>
      </c>
      <c r="CB28" s="11">
        <v>1.05</v>
      </c>
      <c r="CC28" s="22">
        <f t="shared" ref="CC28:CC32" si="85">((BR28*BS28*BV28)+BW28)*BZ28*CB28*CA28</f>
        <v>158274.800109067</v>
      </c>
      <c r="CH28" s="13">
        <v>40871</v>
      </c>
      <c r="CI28" s="19">
        <v>0.1588</v>
      </c>
      <c r="CJ28" s="14">
        <v>1.21</v>
      </c>
      <c r="CK28" s="15">
        <f t="shared" ref="CK28:CK32" si="86">CH28*CI28*CJ28</f>
        <v>7853.280908</v>
      </c>
      <c r="CL28" s="13">
        <v>1.6</v>
      </c>
      <c r="CM28" s="13">
        <v>280</v>
      </c>
      <c r="CN28" s="13">
        <v>1.75</v>
      </c>
      <c r="CO28" s="20">
        <f t="shared" ref="CO28:CO32" si="87">1+6*CM28/(CM28+2000)+CN28</f>
        <v>3.48684210526316</v>
      </c>
      <c r="CP28" s="21">
        <v>0</v>
      </c>
      <c r="CQ28" s="13">
        <v>0.98</v>
      </c>
      <c r="CR28" s="13">
        <v>3.08</v>
      </c>
      <c r="CS28" s="10">
        <f t="shared" ref="CS28:CS32" si="88">1+CQ28*CR28</f>
        <v>4.0184</v>
      </c>
      <c r="CT28" s="23">
        <v>1.085</v>
      </c>
      <c r="CU28" s="11">
        <v>1.05</v>
      </c>
      <c r="CV28" s="22">
        <f t="shared" ref="CV28:CV32" si="89">((CK28*CL28*CO28)+CP28)*CS28*CU28*CT28</f>
        <v>200574.444901968</v>
      </c>
      <c r="DA28" s="13">
        <v>40871</v>
      </c>
      <c r="DB28" s="19">
        <v>0.3125</v>
      </c>
      <c r="DC28" s="14">
        <v>1.21</v>
      </c>
      <c r="DD28" s="15">
        <f t="shared" ref="DD28:DD32" si="90">DA28*DB28*DC28</f>
        <v>15454.346875</v>
      </c>
      <c r="DE28" s="13">
        <v>1.6</v>
      </c>
      <c r="DF28" s="13">
        <v>280</v>
      </c>
      <c r="DG28" s="13">
        <v>1.84</v>
      </c>
      <c r="DH28" s="20">
        <f t="shared" ref="DH28:DH32" si="91">1+6*DF28/(DF28+2000)+DG28</f>
        <v>3.57684210526316</v>
      </c>
      <c r="DI28" s="21">
        <v>0</v>
      </c>
      <c r="DJ28" s="13">
        <v>0.98</v>
      </c>
      <c r="DK28" s="13">
        <v>3.88</v>
      </c>
      <c r="DL28" s="10">
        <f t="shared" ref="DL28:DL32" si="92">1+DJ28*DK28</f>
        <v>4.8024</v>
      </c>
      <c r="DM28" s="23">
        <v>1.2</v>
      </c>
      <c r="DN28" s="11">
        <v>1.05</v>
      </c>
      <c r="DO28" s="22">
        <f t="shared" ref="DO28:DO32" si="93">((DD28*DE28*DH28)+DI28)*DL28*DN28*DM28</f>
        <v>535179.270442341</v>
      </c>
    </row>
    <row r="29" s="1" customFormat="1" customHeight="1" spans="5:119">
      <c r="E29" s="13">
        <v>34993</v>
      </c>
      <c r="F29" s="19">
        <v>0.1588</v>
      </c>
      <c r="G29" s="14">
        <v>1.21</v>
      </c>
      <c r="H29" s="15">
        <f t="shared" si="70"/>
        <v>6723.834964</v>
      </c>
      <c r="I29" s="13">
        <v>1.6</v>
      </c>
      <c r="J29" s="13">
        <v>280</v>
      </c>
      <c r="K29" s="13">
        <v>1.45</v>
      </c>
      <c r="L29" s="20">
        <f t="shared" si="71"/>
        <v>3.18684210526316</v>
      </c>
      <c r="M29" s="21">
        <v>0</v>
      </c>
      <c r="N29" s="13">
        <v>0.98</v>
      </c>
      <c r="O29" s="13">
        <v>3.08</v>
      </c>
      <c r="P29" s="10">
        <f t="shared" si="72"/>
        <v>4.0184</v>
      </c>
      <c r="Q29" s="11">
        <v>1.05</v>
      </c>
      <c r="R29" s="22">
        <f t="shared" si="73"/>
        <v>144657.194665721</v>
      </c>
      <c r="W29" s="13">
        <v>40871</v>
      </c>
      <c r="X29" s="19">
        <v>0.1588</v>
      </c>
      <c r="Y29" s="14">
        <v>1.21</v>
      </c>
      <c r="Z29" s="15">
        <f t="shared" si="74"/>
        <v>7853.280908</v>
      </c>
      <c r="AA29" s="13">
        <v>1.6</v>
      </c>
      <c r="AB29" s="13">
        <v>280</v>
      </c>
      <c r="AC29" s="13">
        <v>1.45</v>
      </c>
      <c r="AD29" s="20">
        <f t="shared" si="75"/>
        <v>3.18684210526316</v>
      </c>
      <c r="AE29" s="21">
        <v>0</v>
      </c>
      <c r="AF29" s="13">
        <v>0.98</v>
      </c>
      <c r="AG29" s="13">
        <v>3.08</v>
      </c>
      <c r="AH29" s="10">
        <f t="shared" si="76"/>
        <v>4.0184</v>
      </c>
      <c r="AI29" s="23">
        <v>1.085</v>
      </c>
      <c r="AJ29" s="11">
        <v>1.05</v>
      </c>
      <c r="AK29" s="22">
        <f t="shared" si="77"/>
        <v>183317.473793422</v>
      </c>
      <c r="AP29" s="13">
        <v>40871</v>
      </c>
      <c r="AQ29" s="19">
        <v>0.1875</v>
      </c>
      <c r="AR29" s="14">
        <v>1.21</v>
      </c>
      <c r="AS29" s="15">
        <f t="shared" si="78"/>
        <v>9272.608125</v>
      </c>
      <c r="AT29" s="13">
        <v>1.6</v>
      </c>
      <c r="AU29" s="13">
        <v>280</v>
      </c>
      <c r="AV29" s="13">
        <v>1.54</v>
      </c>
      <c r="AW29" s="20">
        <f t="shared" si="79"/>
        <v>3.27684210526316</v>
      </c>
      <c r="AX29" s="21">
        <v>0</v>
      </c>
      <c r="AY29" s="13">
        <v>0.98</v>
      </c>
      <c r="AZ29" s="13">
        <v>3.88</v>
      </c>
      <c r="BA29" s="10">
        <f t="shared" si="80"/>
        <v>4.8024</v>
      </c>
      <c r="BB29" s="23">
        <v>1.2</v>
      </c>
      <c r="BC29" s="11">
        <v>1.05</v>
      </c>
      <c r="BD29" s="22">
        <f t="shared" si="81"/>
        <v>294175.350598059</v>
      </c>
      <c r="BO29" s="13">
        <v>34993</v>
      </c>
      <c r="BP29" s="19">
        <v>0.1588</v>
      </c>
      <c r="BQ29" s="14">
        <v>1.21</v>
      </c>
      <c r="BR29" s="15">
        <f t="shared" si="82"/>
        <v>6723.834964</v>
      </c>
      <c r="BS29" s="13">
        <v>1.6</v>
      </c>
      <c r="BT29" s="13">
        <v>280</v>
      </c>
      <c r="BU29" s="13">
        <v>1.75</v>
      </c>
      <c r="BV29" s="20">
        <f t="shared" si="83"/>
        <v>3.48684210526316</v>
      </c>
      <c r="BW29" s="21">
        <v>0</v>
      </c>
      <c r="BX29" s="13">
        <v>0.98</v>
      </c>
      <c r="BY29" s="13">
        <v>3.08</v>
      </c>
      <c r="BZ29" s="10">
        <f t="shared" si="84"/>
        <v>4.0184</v>
      </c>
      <c r="CA29" s="23">
        <v>1</v>
      </c>
      <c r="CB29" s="11">
        <v>1.05</v>
      </c>
      <c r="CC29" s="22">
        <f t="shared" si="85"/>
        <v>158274.800109067</v>
      </c>
      <c r="CH29" s="13">
        <v>40871</v>
      </c>
      <c r="CI29" s="19">
        <v>0.1588</v>
      </c>
      <c r="CJ29" s="14">
        <v>1.21</v>
      </c>
      <c r="CK29" s="15">
        <f t="shared" si="86"/>
        <v>7853.280908</v>
      </c>
      <c r="CL29" s="13">
        <v>1.6</v>
      </c>
      <c r="CM29" s="13">
        <v>280</v>
      </c>
      <c r="CN29" s="13">
        <v>1.75</v>
      </c>
      <c r="CO29" s="20">
        <f t="shared" si="87"/>
        <v>3.48684210526316</v>
      </c>
      <c r="CP29" s="21">
        <v>0</v>
      </c>
      <c r="CQ29" s="13">
        <v>0.98</v>
      </c>
      <c r="CR29" s="13">
        <v>3.08</v>
      </c>
      <c r="CS29" s="10">
        <f t="shared" si="88"/>
        <v>4.0184</v>
      </c>
      <c r="CT29" s="23">
        <v>1.085</v>
      </c>
      <c r="CU29" s="11">
        <v>1.05</v>
      </c>
      <c r="CV29" s="22">
        <f t="shared" si="89"/>
        <v>200574.444901968</v>
      </c>
      <c r="DA29" s="13">
        <v>40871</v>
      </c>
      <c r="DB29" s="19">
        <v>0.1875</v>
      </c>
      <c r="DC29" s="14">
        <v>1.21</v>
      </c>
      <c r="DD29" s="15">
        <f t="shared" si="90"/>
        <v>9272.608125</v>
      </c>
      <c r="DE29" s="13">
        <v>1.6</v>
      </c>
      <c r="DF29" s="13">
        <v>280</v>
      </c>
      <c r="DG29" s="13">
        <v>1.84</v>
      </c>
      <c r="DH29" s="20">
        <f t="shared" si="91"/>
        <v>3.57684210526316</v>
      </c>
      <c r="DI29" s="21">
        <v>0</v>
      </c>
      <c r="DJ29" s="13">
        <v>0.98</v>
      </c>
      <c r="DK29" s="13">
        <v>3.88</v>
      </c>
      <c r="DL29" s="10">
        <f t="shared" si="92"/>
        <v>4.8024</v>
      </c>
      <c r="DM29" s="23">
        <v>1.2</v>
      </c>
      <c r="DN29" s="11">
        <v>1.05</v>
      </c>
      <c r="DO29" s="22">
        <f t="shared" si="93"/>
        <v>321107.562265405</v>
      </c>
    </row>
    <row r="30" s="1" customFormat="1" customHeight="1" spans="5:119">
      <c r="E30" s="13">
        <v>34993</v>
      </c>
      <c r="F30" s="19">
        <v>0.1588</v>
      </c>
      <c r="G30" s="14">
        <v>1.21</v>
      </c>
      <c r="H30" s="15">
        <f t="shared" si="70"/>
        <v>6723.834964</v>
      </c>
      <c r="I30" s="13">
        <v>1.6</v>
      </c>
      <c r="J30" s="13">
        <v>280</v>
      </c>
      <c r="K30" s="13">
        <v>1.45</v>
      </c>
      <c r="L30" s="20">
        <f t="shared" si="71"/>
        <v>3.18684210526316</v>
      </c>
      <c r="M30" s="21">
        <v>0</v>
      </c>
      <c r="N30" s="13">
        <v>0.98</v>
      </c>
      <c r="O30" s="13">
        <v>3.08</v>
      </c>
      <c r="P30" s="10">
        <f t="shared" si="72"/>
        <v>4.0184</v>
      </c>
      <c r="Q30" s="11">
        <v>1.05</v>
      </c>
      <c r="R30" s="22">
        <f t="shared" si="73"/>
        <v>144657.194665721</v>
      </c>
      <c r="W30" s="13">
        <v>40871</v>
      </c>
      <c r="X30" s="19">
        <v>0.1588</v>
      </c>
      <c r="Y30" s="14">
        <v>1.21</v>
      </c>
      <c r="Z30" s="15">
        <f t="shared" si="74"/>
        <v>7853.280908</v>
      </c>
      <c r="AA30" s="13">
        <v>1.6</v>
      </c>
      <c r="AB30" s="13">
        <v>280</v>
      </c>
      <c r="AC30" s="13">
        <v>1.45</v>
      </c>
      <c r="AD30" s="20">
        <f t="shared" si="75"/>
        <v>3.18684210526316</v>
      </c>
      <c r="AE30" s="21">
        <v>0</v>
      </c>
      <c r="AF30" s="13">
        <v>0.98</v>
      </c>
      <c r="AG30" s="13">
        <v>3.08</v>
      </c>
      <c r="AH30" s="10">
        <f t="shared" si="76"/>
        <v>4.0184</v>
      </c>
      <c r="AI30" s="23">
        <v>1.085</v>
      </c>
      <c r="AJ30" s="11">
        <v>1.05</v>
      </c>
      <c r="AK30" s="22">
        <f t="shared" si="77"/>
        <v>183317.473793422</v>
      </c>
      <c r="AP30" s="13">
        <v>40871</v>
      </c>
      <c r="AQ30" s="19">
        <v>0.1875</v>
      </c>
      <c r="AR30" s="14">
        <v>1.21</v>
      </c>
      <c r="AS30" s="15">
        <f t="shared" si="78"/>
        <v>9272.608125</v>
      </c>
      <c r="AT30" s="13">
        <v>1.6</v>
      </c>
      <c r="AU30" s="13">
        <v>280</v>
      </c>
      <c r="AV30" s="13">
        <v>1.54</v>
      </c>
      <c r="AW30" s="20">
        <f t="shared" si="79"/>
        <v>3.27684210526316</v>
      </c>
      <c r="AX30" s="21">
        <v>0</v>
      </c>
      <c r="AY30" s="13">
        <v>0.98</v>
      </c>
      <c r="AZ30" s="13">
        <v>3.88</v>
      </c>
      <c r="BA30" s="10">
        <f t="shared" si="80"/>
        <v>4.8024</v>
      </c>
      <c r="BB30" s="23">
        <v>1.2</v>
      </c>
      <c r="BC30" s="11">
        <v>1.05</v>
      </c>
      <c r="BD30" s="22">
        <f t="shared" si="81"/>
        <v>294175.350598059</v>
      </c>
      <c r="BO30" s="13">
        <v>34993</v>
      </c>
      <c r="BP30" s="19">
        <v>0.1588</v>
      </c>
      <c r="BQ30" s="14">
        <v>1.21</v>
      </c>
      <c r="BR30" s="15">
        <f t="shared" si="82"/>
        <v>6723.834964</v>
      </c>
      <c r="BS30" s="13">
        <v>1.6</v>
      </c>
      <c r="BT30" s="13">
        <v>280</v>
      </c>
      <c r="BU30" s="13">
        <v>1.45</v>
      </c>
      <c r="BV30" s="20">
        <f t="shared" si="83"/>
        <v>3.18684210526316</v>
      </c>
      <c r="BW30" s="21">
        <v>0</v>
      </c>
      <c r="BX30" s="13">
        <v>0.98</v>
      </c>
      <c r="BY30" s="13">
        <v>3.08</v>
      </c>
      <c r="BZ30" s="10">
        <f t="shared" si="84"/>
        <v>4.0184</v>
      </c>
      <c r="CA30" s="23">
        <v>1</v>
      </c>
      <c r="CB30" s="11">
        <v>1.05</v>
      </c>
      <c r="CC30" s="22">
        <f t="shared" si="85"/>
        <v>144657.194665721</v>
      </c>
      <c r="CH30" s="13">
        <v>40871</v>
      </c>
      <c r="CI30" s="19">
        <v>0.1588</v>
      </c>
      <c r="CJ30" s="14">
        <v>1.21</v>
      </c>
      <c r="CK30" s="15">
        <f t="shared" si="86"/>
        <v>7853.280908</v>
      </c>
      <c r="CL30" s="13">
        <v>1.6</v>
      </c>
      <c r="CM30" s="13">
        <v>280</v>
      </c>
      <c r="CN30" s="13">
        <v>1.75</v>
      </c>
      <c r="CO30" s="20">
        <f t="shared" si="87"/>
        <v>3.48684210526316</v>
      </c>
      <c r="CP30" s="21">
        <v>0</v>
      </c>
      <c r="CQ30" s="13">
        <v>0.98</v>
      </c>
      <c r="CR30" s="13">
        <v>3.08</v>
      </c>
      <c r="CS30" s="10">
        <f t="shared" si="88"/>
        <v>4.0184</v>
      </c>
      <c r="CT30" s="23">
        <v>1.085</v>
      </c>
      <c r="CU30" s="11">
        <v>1.05</v>
      </c>
      <c r="CV30" s="22">
        <f t="shared" si="89"/>
        <v>200574.444901968</v>
      </c>
      <c r="DA30" s="13">
        <v>40871</v>
      </c>
      <c r="DB30" s="19">
        <v>0.1875</v>
      </c>
      <c r="DC30" s="14">
        <v>1.21</v>
      </c>
      <c r="DD30" s="15">
        <f t="shared" si="90"/>
        <v>9272.608125</v>
      </c>
      <c r="DE30" s="13">
        <v>1.6</v>
      </c>
      <c r="DF30" s="13">
        <v>280</v>
      </c>
      <c r="DG30" s="13">
        <v>1.84</v>
      </c>
      <c r="DH30" s="20">
        <f t="shared" si="91"/>
        <v>3.57684210526316</v>
      </c>
      <c r="DI30" s="21">
        <v>0</v>
      </c>
      <c r="DJ30" s="13">
        <v>0.98</v>
      </c>
      <c r="DK30" s="13">
        <v>3.88</v>
      </c>
      <c r="DL30" s="10">
        <f t="shared" si="92"/>
        <v>4.8024</v>
      </c>
      <c r="DM30" s="23">
        <v>1.2</v>
      </c>
      <c r="DN30" s="11">
        <v>1.05</v>
      </c>
      <c r="DO30" s="22">
        <f t="shared" si="93"/>
        <v>321107.562265405</v>
      </c>
    </row>
    <row r="31" s="1" customFormat="1" customHeight="1" spans="5:119">
      <c r="E31" s="13">
        <v>34993</v>
      </c>
      <c r="F31" s="19">
        <v>0</v>
      </c>
      <c r="G31" s="14">
        <v>1.21</v>
      </c>
      <c r="H31" s="15">
        <f t="shared" si="70"/>
        <v>0</v>
      </c>
      <c r="I31" s="13">
        <v>1.6</v>
      </c>
      <c r="J31" s="13">
        <v>280</v>
      </c>
      <c r="K31" s="13">
        <v>1.45</v>
      </c>
      <c r="L31" s="20">
        <f t="shared" si="71"/>
        <v>3.18684210526316</v>
      </c>
      <c r="M31" s="21">
        <v>0</v>
      </c>
      <c r="N31" s="13">
        <v>0.98</v>
      </c>
      <c r="O31" s="13">
        <v>3.08</v>
      </c>
      <c r="P31" s="10">
        <f t="shared" si="72"/>
        <v>4.0184</v>
      </c>
      <c r="Q31" s="11">
        <v>1.05</v>
      </c>
      <c r="R31" s="22">
        <f t="shared" si="73"/>
        <v>0</v>
      </c>
      <c r="W31" s="13">
        <v>40871</v>
      </c>
      <c r="X31" s="19">
        <v>0.1588</v>
      </c>
      <c r="Y31" s="14">
        <v>1.21</v>
      </c>
      <c r="Z31" s="15">
        <f t="shared" si="74"/>
        <v>7853.280908</v>
      </c>
      <c r="AA31" s="13">
        <v>1.6</v>
      </c>
      <c r="AB31" s="13">
        <v>280</v>
      </c>
      <c r="AC31" s="13">
        <v>1.45</v>
      </c>
      <c r="AD31" s="20">
        <f t="shared" si="75"/>
        <v>3.18684210526316</v>
      </c>
      <c r="AE31" s="21">
        <v>0</v>
      </c>
      <c r="AF31" s="13">
        <v>0.98</v>
      </c>
      <c r="AG31" s="13">
        <v>3.08</v>
      </c>
      <c r="AH31" s="10">
        <f t="shared" si="76"/>
        <v>4.0184</v>
      </c>
      <c r="AI31" s="23">
        <v>1.085</v>
      </c>
      <c r="AJ31" s="11">
        <v>1.05</v>
      </c>
      <c r="AK31" s="22">
        <f t="shared" si="77"/>
        <v>183317.473793422</v>
      </c>
      <c r="AP31" s="13">
        <v>40871</v>
      </c>
      <c r="AQ31" s="19">
        <v>0.1875</v>
      </c>
      <c r="AR31" s="14">
        <v>1.21</v>
      </c>
      <c r="AS31" s="15">
        <f t="shared" si="78"/>
        <v>9272.608125</v>
      </c>
      <c r="AT31" s="13">
        <v>1.6</v>
      </c>
      <c r="AU31" s="13">
        <v>280</v>
      </c>
      <c r="AV31" s="13">
        <v>1.54</v>
      </c>
      <c r="AW31" s="20">
        <f t="shared" si="79"/>
        <v>3.27684210526316</v>
      </c>
      <c r="AX31" s="21">
        <v>0</v>
      </c>
      <c r="AY31" s="13">
        <v>0.98</v>
      </c>
      <c r="AZ31" s="13">
        <v>3.88</v>
      </c>
      <c r="BA31" s="10">
        <f t="shared" si="80"/>
        <v>4.8024</v>
      </c>
      <c r="BB31" s="23">
        <v>1.2</v>
      </c>
      <c r="BC31" s="11">
        <v>1.05</v>
      </c>
      <c r="BD31" s="22">
        <f t="shared" si="81"/>
        <v>294175.350598059</v>
      </c>
      <c r="BO31" s="13">
        <v>34993</v>
      </c>
      <c r="BP31" s="19">
        <v>0</v>
      </c>
      <c r="BQ31" s="14">
        <v>1.21</v>
      </c>
      <c r="BR31" s="15">
        <f t="shared" si="82"/>
        <v>0</v>
      </c>
      <c r="BS31" s="13">
        <v>1.6</v>
      </c>
      <c r="BT31" s="13">
        <v>280</v>
      </c>
      <c r="BU31" s="13">
        <v>1.45</v>
      </c>
      <c r="BV31" s="20">
        <f t="shared" si="83"/>
        <v>3.18684210526316</v>
      </c>
      <c r="BW31" s="21">
        <v>0</v>
      </c>
      <c r="BX31" s="13">
        <v>0.98</v>
      </c>
      <c r="BY31" s="13">
        <v>3.08</v>
      </c>
      <c r="BZ31" s="10">
        <f t="shared" si="84"/>
        <v>4.0184</v>
      </c>
      <c r="CA31" s="23">
        <v>1</v>
      </c>
      <c r="CB31" s="11">
        <v>1.05</v>
      </c>
      <c r="CC31" s="22">
        <f t="shared" si="85"/>
        <v>0</v>
      </c>
      <c r="CH31" s="13">
        <v>40871</v>
      </c>
      <c r="CI31" s="19">
        <v>0.1588</v>
      </c>
      <c r="CJ31" s="14">
        <v>1.21</v>
      </c>
      <c r="CK31" s="15">
        <f t="shared" si="86"/>
        <v>7853.280908</v>
      </c>
      <c r="CL31" s="13">
        <v>1.6</v>
      </c>
      <c r="CM31" s="13">
        <v>280</v>
      </c>
      <c r="CN31" s="13">
        <v>1.45</v>
      </c>
      <c r="CO31" s="20">
        <f t="shared" si="87"/>
        <v>3.18684210526316</v>
      </c>
      <c r="CP31" s="21">
        <v>0</v>
      </c>
      <c r="CQ31" s="13">
        <v>0.98</v>
      </c>
      <c r="CR31" s="13">
        <v>3.08</v>
      </c>
      <c r="CS31" s="10">
        <f t="shared" si="88"/>
        <v>4.0184</v>
      </c>
      <c r="CT31" s="23">
        <v>1.085</v>
      </c>
      <c r="CU31" s="11">
        <v>1.05</v>
      </c>
      <c r="CV31" s="22">
        <f t="shared" si="89"/>
        <v>183317.473793422</v>
      </c>
      <c r="DA31" s="13">
        <v>40871</v>
      </c>
      <c r="DB31" s="19">
        <v>0.1875</v>
      </c>
      <c r="DC31" s="14">
        <v>1.21</v>
      </c>
      <c r="DD31" s="15">
        <f t="shared" si="90"/>
        <v>9272.608125</v>
      </c>
      <c r="DE31" s="13">
        <v>1.6</v>
      </c>
      <c r="DF31" s="13">
        <v>280</v>
      </c>
      <c r="DG31" s="13">
        <v>1.54</v>
      </c>
      <c r="DH31" s="20">
        <f t="shared" si="91"/>
        <v>3.27684210526316</v>
      </c>
      <c r="DI31" s="21">
        <v>0</v>
      </c>
      <c r="DJ31" s="13">
        <v>0.98</v>
      </c>
      <c r="DK31" s="13">
        <v>3.88</v>
      </c>
      <c r="DL31" s="10">
        <f t="shared" si="92"/>
        <v>4.8024</v>
      </c>
      <c r="DM31" s="23">
        <v>1.2</v>
      </c>
      <c r="DN31" s="11">
        <v>1.05</v>
      </c>
      <c r="DO31" s="22">
        <f t="shared" si="93"/>
        <v>294175.350598059</v>
      </c>
    </row>
    <row r="32" s="1" customFormat="1" customHeight="1" spans="5:119">
      <c r="E32" s="13">
        <v>34993</v>
      </c>
      <c r="F32" s="19">
        <v>0</v>
      </c>
      <c r="G32" s="14">
        <v>1.21</v>
      </c>
      <c r="H32" s="15">
        <f t="shared" si="70"/>
        <v>0</v>
      </c>
      <c r="I32" s="13">
        <v>1.6</v>
      </c>
      <c r="J32" s="13">
        <v>280</v>
      </c>
      <c r="K32" s="13">
        <v>1.45</v>
      </c>
      <c r="L32" s="20">
        <f t="shared" si="71"/>
        <v>3.18684210526316</v>
      </c>
      <c r="M32" s="21">
        <v>0</v>
      </c>
      <c r="N32" s="13">
        <v>0.98</v>
      </c>
      <c r="O32" s="13">
        <v>3.08</v>
      </c>
      <c r="P32" s="10">
        <f t="shared" si="72"/>
        <v>4.0184</v>
      </c>
      <c r="Q32" s="11">
        <v>1.05</v>
      </c>
      <c r="R32" s="22">
        <f t="shared" si="73"/>
        <v>0</v>
      </c>
      <c r="W32" s="13">
        <v>40871</v>
      </c>
      <c r="X32" s="19">
        <v>0.1588</v>
      </c>
      <c r="Y32" s="14">
        <v>1.21</v>
      </c>
      <c r="Z32" s="15">
        <f t="shared" si="74"/>
        <v>7853.280908</v>
      </c>
      <c r="AA32" s="13">
        <v>1.6</v>
      </c>
      <c r="AB32" s="13">
        <v>280</v>
      </c>
      <c r="AC32" s="13">
        <v>1.45</v>
      </c>
      <c r="AD32" s="20">
        <f t="shared" si="75"/>
        <v>3.18684210526316</v>
      </c>
      <c r="AE32" s="21">
        <v>0</v>
      </c>
      <c r="AF32" s="13">
        <v>0.98</v>
      </c>
      <c r="AG32" s="13">
        <v>3.08</v>
      </c>
      <c r="AH32" s="10">
        <f t="shared" si="76"/>
        <v>4.0184</v>
      </c>
      <c r="AI32" s="23">
        <v>1.085</v>
      </c>
      <c r="AJ32" s="11">
        <v>1.05</v>
      </c>
      <c r="AK32" s="22">
        <f t="shared" si="77"/>
        <v>183317.473793422</v>
      </c>
      <c r="AP32" s="13">
        <v>40871</v>
      </c>
      <c r="AQ32" s="19">
        <v>0.1875</v>
      </c>
      <c r="AR32" s="14">
        <v>1.21</v>
      </c>
      <c r="AS32" s="15">
        <f t="shared" si="78"/>
        <v>9272.608125</v>
      </c>
      <c r="AT32" s="13">
        <v>1.6</v>
      </c>
      <c r="AU32" s="13">
        <v>280</v>
      </c>
      <c r="AV32" s="13">
        <v>1.54</v>
      </c>
      <c r="AW32" s="20">
        <f t="shared" si="79"/>
        <v>3.27684210526316</v>
      </c>
      <c r="AX32" s="21">
        <v>0</v>
      </c>
      <c r="AY32" s="13">
        <v>0.98</v>
      </c>
      <c r="AZ32" s="13">
        <v>3.88</v>
      </c>
      <c r="BA32" s="10">
        <f t="shared" si="80"/>
        <v>4.8024</v>
      </c>
      <c r="BB32" s="23">
        <v>1.2</v>
      </c>
      <c r="BC32" s="11">
        <v>1.05</v>
      </c>
      <c r="BD32" s="22">
        <f t="shared" si="81"/>
        <v>294175.350598059</v>
      </c>
      <c r="BO32" s="13">
        <v>34993</v>
      </c>
      <c r="BP32" s="19">
        <v>0</v>
      </c>
      <c r="BQ32" s="14">
        <v>1.21</v>
      </c>
      <c r="BR32" s="15">
        <f t="shared" si="82"/>
        <v>0</v>
      </c>
      <c r="BS32" s="13">
        <v>1.6</v>
      </c>
      <c r="BT32" s="13">
        <v>280</v>
      </c>
      <c r="BU32" s="13">
        <v>1.45</v>
      </c>
      <c r="BV32" s="20">
        <f t="shared" si="83"/>
        <v>3.18684210526316</v>
      </c>
      <c r="BW32" s="21">
        <v>0</v>
      </c>
      <c r="BX32" s="13">
        <v>0.98</v>
      </c>
      <c r="BY32" s="13">
        <v>3.08</v>
      </c>
      <c r="BZ32" s="10">
        <f t="shared" si="84"/>
        <v>4.0184</v>
      </c>
      <c r="CA32" s="23">
        <v>1</v>
      </c>
      <c r="CB32" s="11">
        <v>1.05</v>
      </c>
      <c r="CC32" s="22">
        <f t="shared" si="85"/>
        <v>0</v>
      </c>
      <c r="CH32" s="13">
        <v>40871</v>
      </c>
      <c r="CI32" s="19">
        <v>0.1588</v>
      </c>
      <c r="CJ32" s="14">
        <v>1.21</v>
      </c>
      <c r="CK32" s="15">
        <f t="shared" si="86"/>
        <v>7853.280908</v>
      </c>
      <c r="CL32" s="13">
        <v>1.6</v>
      </c>
      <c r="CM32" s="13">
        <v>280</v>
      </c>
      <c r="CN32" s="13">
        <v>1.45</v>
      </c>
      <c r="CO32" s="20">
        <f t="shared" si="87"/>
        <v>3.18684210526316</v>
      </c>
      <c r="CP32" s="21">
        <v>0</v>
      </c>
      <c r="CQ32" s="13">
        <v>0.98</v>
      </c>
      <c r="CR32" s="13">
        <v>3.08</v>
      </c>
      <c r="CS32" s="10">
        <f t="shared" si="88"/>
        <v>4.0184</v>
      </c>
      <c r="CT32" s="23">
        <v>1.085</v>
      </c>
      <c r="CU32" s="11">
        <v>1.05</v>
      </c>
      <c r="CV32" s="22">
        <f t="shared" si="89"/>
        <v>183317.473793422</v>
      </c>
      <c r="DA32" s="13">
        <v>40871</v>
      </c>
      <c r="DB32" s="19">
        <v>0.1875</v>
      </c>
      <c r="DC32" s="14">
        <v>1.21</v>
      </c>
      <c r="DD32" s="15">
        <f t="shared" si="90"/>
        <v>9272.608125</v>
      </c>
      <c r="DE32" s="13">
        <v>1.6</v>
      </c>
      <c r="DF32" s="13">
        <v>280</v>
      </c>
      <c r="DG32" s="13">
        <v>1.54</v>
      </c>
      <c r="DH32" s="20">
        <f t="shared" si="91"/>
        <v>3.27684210526316</v>
      </c>
      <c r="DI32" s="21">
        <v>0</v>
      </c>
      <c r="DJ32" s="13">
        <v>0.98</v>
      </c>
      <c r="DK32" s="13">
        <v>3.88</v>
      </c>
      <c r="DL32" s="10">
        <f t="shared" si="92"/>
        <v>4.8024</v>
      </c>
      <c r="DM32" s="23">
        <v>1.2</v>
      </c>
      <c r="DN32" s="11">
        <v>1.05</v>
      </c>
      <c r="DO32" s="22">
        <f t="shared" si="93"/>
        <v>294175.350598059</v>
      </c>
    </row>
    <row r="33" s="1" customFormat="1" customHeight="1" spans="5:119">
      <c r="E33" s="28" t="s">
        <v>49</v>
      </c>
      <c r="F33" s="29"/>
      <c r="G33" s="29"/>
      <c r="H33" s="30"/>
      <c r="I33" s="29"/>
      <c r="J33" s="29"/>
      <c r="K33" s="29"/>
      <c r="L33" s="31">
        <f>SUM(R28:R32)</f>
        <v>433971.583997163</v>
      </c>
      <c r="M33" s="31"/>
      <c r="N33" s="31"/>
      <c r="O33" s="31"/>
      <c r="P33" s="31"/>
      <c r="Q33" s="31"/>
      <c r="R33" s="31"/>
      <c r="W33" s="28" t="s">
        <v>49</v>
      </c>
      <c r="X33" s="29"/>
      <c r="Y33" s="29"/>
      <c r="Z33" s="30"/>
      <c r="AA33" s="29"/>
      <c r="AB33" s="29"/>
      <c r="AC33" s="29"/>
      <c r="AD33" s="31">
        <f>SUM(AK28:AK32)</f>
        <v>916587.368967109</v>
      </c>
      <c r="AE33" s="31"/>
      <c r="AF33" s="31"/>
      <c r="AG33" s="31"/>
      <c r="AH33" s="31"/>
      <c r="AI33" s="31"/>
      <c r="AJ33" s="31"/>
      <c r="AK33" s="31"/>
      <c r="AP33" s="28" t="s">
        <v>49</v>
      </c>
      <c r="AQ33" s="29"/>
      <c r="AR33" s="29"/>
      <c r="AS33" s="30"/>
      <c r="AT33" s="29"/>
      <c r="AU33" s="29"/>
      <c r="AV33" s="29"/>
      <c r="AW33" s="31">
        <f>SUM(BD28:BD32)</f>
        <v>1666993.653389</v>
      </c>
      <c r="AX33" s="31"/>
      <c r="AY33" s="31"/>
      <c r="AZ33" s="31"/>
      <c r="BA33" s="31"/>
      <c r="BB33" s="31"/>
      <c r="BC33" s="31"/>
      <c r="BD33" s="31"/>
      <c r="BO33" s="28" t="s">
        <v>49</v>
      </c>
      <c r="BP33" s="29"/>
      <c r="BQ33" s="29"/>
      <c r="BR33" s="30"/>
      <c r="BS33" s="29"/>
      <c r="BT33" s="29"/>
      <c r="BU33" s="29"/>
      <c r="BV33" s="31">
        <f>SUM(CC28:CC32)</f>
        <v>461206.794883855</v>
      </c>
      <c r="BW33" s="31"/>
      <c r="BX33" s="31"/>
      <c r="BY33" s="31"/>
      <c r="BZ33" s="31"/>
      <c r="CA33" s="31"/>
      <c r="CB33" s="31"/>
      <c r="CC33" s="31"/>
      <c r="CH33" s="28" t="s">
        <v>49</v>
      </c>
      <c r="CI33" s="29"/>
      <c r="CJ33" s="29"/>
      <c r="CK33" s="30"/>
      <c r="CL33" s="29"/>
      <c r="CM33" s="29"/>
      <c r="CN33" s="29"/>
      <c r="CO33" s="31">
        <f>SUM(CV28:CV32)</f>
        <v>968358.282292749</v>
      </c>
      <c r="CP33" s="31"/>
      <c r="CQ33" s="31"/>
      <c r="CR33" s="31"/>
      <c r="CS33" s="31"/>
      <c r="CT33" s="31"/>
      <c r="CU33" s="31"/>
      <c r="CV33" s="31"/>
      <c r="DA33" s="28" t="s">
        <v>49</v>
      </c>
      <c r="DB33" s="29"/>
      <c r="DC33" s="29"/>
      <c r="DD33" s="30"/>
      <c r="DE33" s="29"/>
      <c r="DF33" s="29"/>
      <c r="DG33" s="29"/>
      <c r="DH33" s="31">
        <f>SUM(DO28:DO32)</f>
        <v>1765745.09616927</v>
      </c>
      <c r="DI33" s="31"/>
      <c r="DJ33" s="31"/>
      <c r="DK33" s="31"/>
      <c r="DL33" s="31"/>
      <c r="DM33" s="31"/>
      <c r="DN33" s="31"/>
      <c r="DO33" s="31"/>
    </row>
    <row r="34" s="1" customFormat="1" customHeight="1" spans="5:119">
      <c r="E34" s="29"/>
      <c r="F34" s="29"/>
      <c r="G34" s="29"/>
      <c r="H34" s="30"/>
      <c r="I34" s="29"/>
      <c r="J34" s="29"/>
      <c r="K34" s="29"/>
      <c r="L34" s="31"/>
      <c r="M34" s="31"/>
      <c r="N34" s="31"/>
      <c r="O34" s="31"/>
      <c r="P34" s="31"/>
      <c r="Q34" s="31"/>
      <c r="R34" s="31"/>
      <c r="W34" s="29"/>
      <c r="X34" s="29"/>
      <c r="Y34" s="29"/>
      <c r="Z34" s="30"/>
      <c r="AA34" s="29"/>
      <c r="AB34" s="29"/>
      <c r="AC34" s="29"/>
      <c r="AD34" s="31"/>
      <c r="AE34" s="31"/>
      <c r="AF34" s="31"/>
      <c r="AG34" s="31"/>
      <c r="AH34" s="31"/>
      <c r="AI34" s="31"/>
      <c r="AJ34" s="31"/>
      <c r="AK34" s="31"/>
      <c r="AP34" s="29"/>
      <c r="AQ34" s="29"/>
      <c r="AR34" s="29"/>
      <c r="AS34" s="30"/>
      <c r="AT34" s="29"/>
      <c r="AU34" s="29"/>
      <c r="AV34" s="29"/>
      <c r="AW34" s="31"/>
      <c r="AX34" s="31"/>
      <c r="AY34" s="31"/>
      <c r="AZ34" s="31"/>
      <c r="BA34" s="31"/>
      <c r="BB34" s="31"/>
      <c r="BC34" s="31"/>
      <c r="BD34" s="31"/>
      <c r="BO34" s="29"/>
      <c r="BP34" s="29"/>
      <c r="BQ34" s="29"/>
      <c r="BR34" s="30"/>
      <c r="BS34" s="29"/>
      <c r="BT34" s="29"/>
      <c r="BU34" s="29"/>
      <c r="BV34" s="31"/>
      <c r="BW34" s="31"/>
      <c r="BX34" s="31"/>
      <c r="BY34" s="31"/>
      <c r="BZ34" s="31"/>
      <c r="CA34" s="31"/>
      <c r="CB34" s="31"/>
      <c r="CC34" s="31"/>
      <c r="CH34" s="29"/>
      <c r="CI34" s="29"/>
      <c r="CJ34" s="29"/>
      <c r="CK34" s="30"/>
      <c r="CL34" s="29"/>
      <c r="CM34" s="29"/>
      <c r="CN34" s="29"/>
      <c r="CO34" s="31"/>
      <c r="CP34" s="31"/>
      <c r="CQ34" s="31"/>
      <c r="CR34" s="31"/>
      <c r="CS34" s="31"/>
      <c r="CT34" s="31"/>
      <c r="CU34" s="31"/>
      <c r="CV34" s="31"/>
      <c r="DA34" s="29"/>
      <c r="DB34" s="29"/>
      <c r="DC34" s="29"/>
      <c r="DD34" s="30"/>
      <c r="DE34" s="29"/>
      <c r="DF34" s="29"/>
      <c r="DG34" s="29"/>
      <c r="DH34" s="31"/>
      <c r="DI34" s="31"/>
      <c r="DJ34" s="31"/>
      <c r="DK34" s="31"/>
      <c r="DL34" s="31"/>
      <c r="DM34" s="31"/>
      <c r="DN34" s="31"/>
      <c r="DO34" s="31"/>
    </row>
    <row r="35" s="1" customFormat="1" customHeight="1" spans="5:119">
      <c r="E35" s="38" t="s">
        <v>50</v>
      </c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W35" s="38" t="s">
        <v>50</v>
      </c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P35" s="38" t="s">
        <v>50</v>
      </c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O35" s="38" t="s">
        <v>50</v>
      </c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42"/>
      <c r="CH35" s="38" t="s">
        <v>50</v>
      </c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DA35" s="38" t="s">
        <v>50</v>
      </c>
      <c r="DB35" s="38"/>
      <c r="DC35" s="38"/>
      <c r="DD35" s="38"/>
      <c r="DE35" s="38"/>
      <c r="DF35" s="38"/>
      <c r="DG35" s="38"/>
      <c r="DH35" s="38"/>
      <c r="DI35" s="38"/>
      <c r="DJ35" s="38"/>
      <c r="DK35" s="38"/>
      <c r="DL35" s="38"/>
    </row>
    <row r="36" s="1" customFormat="1" customHeight="1" spans="5:119">
      <c r="E36" s="23" t="s">
        <v>7</v>
      </c>
      <c r="F36" s="23"/>
      <c r="G36" s="23"/>
      <c r="H36" s="23"/>
      <c r="I36" s="23"/>
      <c r="J36" s="10" t="s">
        <v>51</v>
      </c>
      <c r="K36" s="10"/>
      <c r="L36" s="10"/>
      <c r="M36" s="10"/>
      <c r="N36" s="11" t="s">
        <v>36</v>
      </c>
      <c r="O36" s="11"/>
      <c r="P36" s="43" t="s">
        <v>12</v>
      </c>
      <c r="W36" s="23" t="s">
        <v>7</v>
      </c>
      <c r="X36" s="23"/>
      <c r="Y36" s="23"/>
      <c r="Z36" s="23"/>
      <c r="AA36" s="23"/>
      <c r="AB36" s="10" t="s">
        <v>51</v>
      </c>
      <c r="AC36" s="10"/>
      <c r="AD36" s="10"/>
      <c r="AE36" s="10"/>
      <c r="AF36" s="11" t="s">
        <v>36</v>
      </c>
      <c r="AG36" s="11"/>
      <c r="AH36" s="43" t="s">
        <v>12</v>
      </c>
      <c r="AP36" s="23" t="s">
        <v>7</v>
      </c>
      <c r="AQ36" s="23"/>
      <c r="AR36" s="23"/>
      <c r="AS36" s="23"/>
      <c r="AT36" s="23"/>
      <c r="AU36" s="10" t="s">
        <v>51</v>
      </c>
      <c r="AV36" s="10"/>
      <c r="AW36" s="10"/>
      <c r="AX36" s="10"/>
      <c r="AY36" s="11" t="s">
        <v>36</v>
      </c>
      <c r="AZ36" s="11"/>
      <c r="BA36" s="43" t="s">
        <v>12</v>
      </c>
      <c r="BO36" s="23" t="s">
        <v>7</v>
      </c>
      <c r="BP36" s="23"/>
      <c r="BQ36" s="23"/>
      <c r="BR36" s="23"/>
      <c r="BS36" s="23"/>
      <c r="BT36" s="10" t="s">
        <v>51</v>
      </c>
      <c r="BU36" s="10"/>
      <c r="BV36" s="10"/>
      <c r="BW36" s="10"/>
      <c r="BX36" s="11" t="s">
        <v>36</v>
      </c>
      <c r="BY36" s="11"/>
      <c r="BZ36" s="43" t="s">
        <v>12</v>
      </c>
      <c r="CA36" s="44"/>
      <c r="CH36" s="23" t="s">
        <v>7</v>
      </c>
      <c r="CI36" s="23"/>
      <c r="CJ36" s="23"/>
      <c r="CK36" s="23"/>
      <c r="CL36" s="23"/>
      <c r="CM36" s="10" t="s">
        <v>51</v>
      </c>
      <c r="CN36" s="10"/>
      <c r="CO36" s="10"/>
      <c r="CP36" s="10"/>
      <c r="CQ36" s="11" t="s">
        <v>36</v>
      </c>
      <c r="CR36" s="11"/>
      <c r="CS36" s="43" t="s">
        <v>12</v>
      </c>
      <c r="DA36" s="23" t="s">
        <v>7</v>
      </c>
      <c r="DB36" s="23"/>
      <c r="DC36" s="23"/>
      <c r="DD36" s="23"/>
      <c r="DE36" s="23"/>
      <c r="DF36" s="10" t="s">
        <v>51</v>
      </c>
      <c r="DG36" s="10"/>
      <c r="DH36" s="10"/>
      <c r="DI36" s="10"/>
      <c r="DJ36" s="11" t="s">
        <v>36</v>
      </c>
      <c r="DK36" s="11"/>
      <c r="DL36" s="43" t="s">
        <v>12</v>
      </c>
    </row>
    <row r="37" s="1" customFormat="1" customHeight="1" spans="5:119">
      <c r="E37" s="23" t="s">
        <v>18</v>
      </c>
      <c r="F37" s="23" t="s">
        <v>52</v>
      </c>
      <c r="G37" s="23" t="s">
        <v>53</v>
      </c>
      <c r="H37" s="23" t="s">
        <v>54</v>
      </c>
      <c r="I37" s="23" t="s">
        <v>7</v>
      </c>
      <c r="J37" s="10" t="s">
        <v>55</v>
      </c>
      <c r="K37" s="10" t="s">
        <v>26</v>
      </c>
      <c r="L37" s="10" t="s">
        <v>25</v>
      </c>
      <c r="M37" s="45" t="s">
        <v>27</v>
      </c>
      <c r="N37" s="11" t="s">
        <v>56</v>
      </c>
      <c r="O37" s="11" t="s">
        <v>57</v>
      </c>
      <c r="P37" s="43"/>
      <c r="W37" s="23" t="s">
        <v>18</v>
      </c>
      <c r="X37" s="23" t="s">
        <v>52</v>
      </c>
      <c r="Y37" s="23" t="s">
        <v>53</v>
      </c>
      <c r="Z37" s="23" t="s">
        <v>54</v>
      </c>
      <c r="AA37" s="23" t="s">
        <v>7</v>
      </c>
      <c r="AB37" s="10" t="s">
        <v>55</v>
      </c>
      <c r="AC37" s="10" t="s">
        <v>26</v>
      </c>
      <c r="AD37" s="10" t="s">
        <v>25</v>
      </c>
      <c r="AE37" s="45" t="s">
        <v>27</v>
      </c>
      <c r="AF37" s="11" t="s">
        <v>56</v>
      </c>
      <c r="AG37" s="11" t="s">
        <v>57</v>
      </c>
      <c r="AH37" s="43"/>
      <c r="AP37" s="23" t="s">
        <v>18</v>
      </c>
      <c r="AQ37" s="23" t="s">
        <v>52</v>
      </c>
      <c r="AR37" s="23" t="s">
        <v>53</v>
      </c>
      <c r="AS37" s="23" t="s">
        <v>54</v>
      </c>
      <c r="AT37" s="23" t="s">
        <v>7</v>
      </c>
      <c r="AU37" s="10" t="s">
        <v>55</v>
      </c>
      <c r="AV37" s="10" t="s">
        <v>26</v>
      </c>
      <c r="AW37" s="10" t="s">
        <v>25</v>
      </c>
      <c r="AX37" s="45" t="s">
        <v>27</v>
      </c>
      <c r="AY37" s="11" t="s">
        <v>56</v>
      </c>
      <c r="AZ37" s="11" t="s">
        <v>57</v>
      </c>
      <c r="BA37" s="43"/>
      <c r="BO37" s="23" t="s">
        <v>18</v>
      </c>
      <c r="BP37" s="23" t="s">
        <v>52</v>
      </c>
      <c r="BQ37" s="23" t="s">
        <v>53</v>
      </c>
      <c r="BR37" s="23" t="s">
        <v>54</v>
      </c>
      <c r="BS37" s="23" t="s">
        <v>7</v>
      </c>
      <c r="BT37" s="10" t="s">
        <v>55</v>
      </c>
      <c r="BU37" s="10" t="s">
        <v>26</v>
      </c>
      <c r="BV37" s="10" t="s">
        <v>25</v>
      </c>
      <c r="BW37" s="45" t="s">
        <v>27</v>
      </c>
      <c r="BX37" s="11" t="s">
        <v>56</v>
      </c>
      <c r="BY37" s="11" t="s">
        <v>57</v>
      </c>
      <c r="BZ37" s="43"/>
      <c r="CA37" s="44"/>
      <c r="CH37" s="23" t="s">
        <v>18</v>
      </c>
      <c r="CI37" s="23" t="s">
        <v>52</v>
      </c>
      <c r="CJ37" s="23" t="s">
        <v>53</v>
      </c>
      <c r="CK37" s="23" t="s">
        <v>54</v>
      </c>
      <c r="CL37" s="23" t="s">
        <v>7</v>
      </c>
      <c r="CM37" s="10" t="s">
        <v>55</v>
      </c>
      <c r="CN37" s="10" t="s">
        <v>26</v>
      </c>
      <c r="CO37" s="10" t="s">
        <v>25</v>
      </c>
      <c r="CP37" s="45" t="s">
        <v>27</v>
      </c>
      <c r="CQ37" s="11" t="s">
        <v>56</v>
      </c>
      <c r="CR37" s="11" t="s">
        <v>57</v>
      </c>
      <c r="CS37" s="43"/>
      <c r="DA37" s="23" t="s">
        <v>18</v>
      </c>
      <c r="DB37" s="23" t="s">
        <v>52</v>
      </c>
      <c r="DC37" s="23" t="s">
        <v>53</v>
      </c>
      <c r="DD37" s="23" t="s">
        <v>54</v>
      </c>
      <c r="DE37" s="23" t="s">
        <v>7</v>
      </c>
      <c r="DF37" s="10" t="s">
        <v>55</v>
      </c>
      <c r="DG37" s="10" t="s">
        <v>26</v>
      </c>
      <c r="DH37" s="10" t="s">
        <v>25</v>
      </c>
      <c r="DI37" s="45" t="s">
        <v>27</v>
      </c>
      <c r="DJ37" s="11" t="s">
        <v>56</v>
      </c>
      <c r="DK37" s="11" t="s">
        <v>57</v>
      </c>
      <c r="DL37" s="43"/>
    </row>
    <row r="38" s="1" customFormat="1" customHeight="1" spans="5:119">
      <c r="E38" s="13">
        <v>3836</v>
      </c>
      <c r="F38" s="10">
        <v>1.02</v>
      </c>
      <c r="G38" s="13">
        <v>1</v>
      </c>
      <c r="H38" s="13">
        <v>1145</v>
      </c>
      <c r="I38" s="23">
        <f t="shared" ref="I38:I62" si="94">E38*F38*G38+H38</f>
        <v>5057.72</v>
      </c>
      <c r="J38" s="13">
        <v>1.15</v>
      </c>
      <c r="K38" s="13">
        <v>3.5</v>
      </c>
      <c r="L38" s="13">
        <v>0.97</v>
      </c>
      <c r="M38" s="45">
        <f t="shared" ref="M38:M62" si="95">K38*L38+1</f>
        <v>4.395</v>
      </c>
      <c r="N38" s="13">
        <v>1.05</v>
      </c>
      <c r="O38" s="11">
        <v>0.5</v>
      </c>
      <c r="P38" s="46">
        <f t="shared" ref="P38:P62" si="96">I38*J38*M38*N38*O38</f>
        <v>13420.56518775</v>
      </c>
      <c r="W38" s="13">
        <v>4245</v>
      </c>
      <c r="X38" s="10">
        <v>1.02</v>
      </c>
      <c r="Y38" s="13">
        <v>1</v>
      </c>
      <c r="Z38" s="13">
        <v>1145</v>
      </c>
      <c r="AA38" s="23">
        <f t="shared" ref="AA38:AA62" si="97">W38*X38*Y38+Z38</f>
        <v>5474.9</v>
      </c>
      <c r="AB38" s="13">
        <v>1.15</v>
      </c>
      <c r="AC38" s="13">
        <v>3.5</v>
      </c>
      <c r="AD38" s="13">
        <v>0.97</v>
      </c>
      <c r="AE38" s="45">
        <f t="shared" ref="AE38:AE62" si="98">AC38*AD38+1</f>
        <v>4.395</v>
      </c>
      <c r="AF38" s="13">
        <v>1.05</v>
      </c>
      <c r="AG38" s="11">
        <v>0.5</v>
      </c>
      <c r="AH38" s="46">
        <f t="shared" ref="AH38:AH62" si="99">AA38*AB38*AE38*AF38*AG38</f>
        <v>14527.544495625</v>
      </c>
      <c r="AP38" s="13">
        <v>4245</v>
      </c>
      <c r="AQ38" s="10">
        <v>1.02</v>
      </c>
      <c r="AR38" s="13">
        <v>1</v>
      </c>
      <c r="AS38" s="13">
        <v>1145</v>
      </c>
      <c r="AT38" s="23">
        <f t="shared" ref="AT38:AT62" si="100">AP38*AQ38*AR38+AS38</f>
        <v>5474.9</v>
      </c>
      <c r="AU38" s="13">
        <v>1.15</v>
      </c>
      <c r="AV38" s="13">
        <v>4.3</v>
      </c>
      <c r="AW38" s="13">
        <v>0.97</v>
      </c>
      <c r="AX38" s="45">
        <f t="shared" ref="AX38:AX62" si="101">AV38*AW38+1</f>
        <v>5.171</v>
      </c>
      <c r="AY38" s="13">
        <v>1.05</v>
      </c>
      <c r="AZ38" s="11">
        <v>0.5</v>
      </c>
      <c r="BA38" s="46">
        <f t="shared" ref="BA38:BA62" si="102">AT38*AU38*AX38*AY38*AZ38</f>
        <v>17092.589894625</v>
      </c>
      <c r="BO38" s="13">
        <v>3836</v>
      </c>
      <c r="BP38" s="10">
        <v>1.2</v>
      </c>
      <c r="BQ38" s="13">
        <v>1</v>
      </c>
      <c r="BR38" s="13">
        <v>1145</v>
      </c>
      <c r="BS38" s="23">
        <f t="shared" ref="BS38:BS62" si="103">BO38*BP38*BQ38+BR38</f>
        <v>5748.2</v>
      </c>
      <c r="BT38" s="13">
        <v>1.15</v>
      </c>
      <c r="BU38" s="13">
        <v>3.5</v>
      </c>
      <c r="BV38" s="13">
        <v>0.97</v>
      </c>
      <c r="BW38" s="45">
        <f t="shared" ref="BW38:BW62" si="104">BU38*BV38+1</f>
        <v>4.395</v>
      </c>
      <c r="BX38" s="13">
        <v>1.05</v>
      </c>
      <c r="BY38" s="11">
        <v>0.5</v>
      </c>
      <c r="BZ38" s="46">
        <f t="shared" ref="BZ38:BZ62" si="105">BS38*BT38*BW38*BX38*BY38</f>
        <v>15252.74092125</v>
      </c>
      <c r="CA38" s="47"/>
      <c r="CH38" s="13">
        <v>4245</v>
      </c>
      <c r="CI38" s="10">
        <v>1.2</v>
      </c>
      <c r="CJ38" s="13">
        <v>1</v>
      </c>
      <c r="CK38" s="13">
        <v>1145</v>
      </c>
      <c r="CL38" s="23">
        <f t="shared" ref="CL38:CL62" si="106">CH38*CI38*CJ38+CK38</f>
        <v>6239</v>
      </c>
      <c r="CM38" s="13">
        <v>1.15</v>
      </c>
      <c r="CN38" s="13">
        <v>3.5</v>
      </c>
      <c r="CO38" s="13">
        <v>0.97</v>
      </c>
      <c r="CP38" s="45">
        <f t="shared" ref="CP38:CP62" si="107">CN38*CO38+1</f>
        <v>4.395</v>
      </c>
      <c r="CQ38" s="13">
        <v>1.05</v>
      </c>
      <c r="CR38" s="11">
        <v>0.5</v>
      </c>
      <c r="CS38" s="46">
        <f t="shared" ref="CS38:CS62" si="108">CL38*CM38*CP38*CQ38*CR38</f>
        <v>16555.06951875</v>
      </c>
      <c r="DA38" s="13">
        <v>4245</v>
      </c>
      <c r="DB38" s="10">
        <v>1.2</v>
      </c>
      <c r="DC38" s="13">
        <v>1</v>
      </c>
      <c r="DD38" s="13">
        <v>1145</v>
      </c>
      <c r="DE38" s="23">
        <f t="shared" ref="DE38:DE62" si="109">DA38*DB38*DC38+DD38</f>
        <v>6239</v>
      </c>
      <c r="DF38" s="13">
        <v>1.15</v>
      </c>
      <c r="DG38" s="13">
        <v>4.3</v>
      </c>
      <c r="DH38" s="13">
        <v>0.97</v>
      </c>
      <c r="DI38" s="45">
        <f t="shared" ref="DI38:DI62" si="110">DG38*DH38+1</f>
        <v>5.171</v>
      </c>
      <c r="DJ38" s="13">
        <v>1.05</v>
      </c>
      <c r="DK38" s="11">
        <v>0.5</v>
      </c>
      <c r="DL38" s="46">
        <f t="shared" ref="DL38:DL62" si="111">DE38*DF38*DI38*DJ38*DK38</f>
        <v>19478.10340875</v>
      </c>
    </row>
    <row r="39" s="1" customFormat="1" customHeight="1" spans="5:119">
      <c r="E39" s="13">
        <v>3836</v>
      </c>
      <c r="F39" s="10">
        <v>0.93</v>
      </c>
      <c r="G39" s="13">
        <v>1</v>
      </c>
      <c r="H39" s="13">
        <v>1145</v>
      </c>
      <c r="I39" s="23">
        <f t="shared" si="94"/>
        <v>4712.48</v>
      </c>
      <c r="J39" s="13">
        <v>1.15</v>
      </c>
      <c r="K39" s="13">
        <v>3.5</v>
      </c>
      <c r="L39" s="13">
        <v>0.97</v>
      </c>
      <c r="M39" s="45">
        <f t="shared" si="95"/>
        <v>4.395</v>
      </c>
      <c r="N39" s="13">
        <v>1.05</v>
      </c>
      <c r="O39" s="11">
        <v>0.5</v>
      </c>
      <c r="P39" s="46">
        <f t="shared" si="96"/>
        <v>12504.477321</v>
      </c>
      <c r="W39" s="13">
        <v>4245</v>
      </c>
      <c r="X39" s="10">
        <v>0.93</v>
      </c>
      <c r="Y39" s="13">
        <v>1</v>
      </c>
      <c r="Z39" s="13">
        <v>1145</v>
      </c>
      <c r="AA39" s="23">
        <f t="shared" si="97"/>
        <v>5092.85</v>
      </c>
      <c r="AB39" s="13">
        <v>1.15</v>
      </c>
      <c r="AC39" s="13">
        <v>3.5</v>
      </c>
      <c r="AD39" s="13">
        <v>0.97</v>
      </c>
      <c r="AE39" s="45">
        <f t="shared" si="98"/>
        <v>4.395</v>
      </c>
      <c r="AF39" s="13">
        <v>1.05</v>
      </c>
      <c r="AG39" s="11">
        <v>0.5</v>
      </c>
      <c r="AH39" s="46">
        <f t="shared" si="99"/>
        <v>13513.7819840625</v>
      </c>
      <c r="AP39" s="13">
        <v>4245</v>
      </c>
      <c r="AQ39" s="10">
        <v>0.93</v>
      </c>
      <c r="AR39" s="13">
        <v>1</v>
      </c>
      <c r="AS39" s="13">
        <v>1145</v>
      </c>
      <c r="AT39" s="23">
        <f t="shared" si="100"/>
        <v>5092.85</v>
      </c>
      <c r="AU39" s="13">
        <v>1.15</v>
      </c>
      <c r="AV39" s="13">
        <v>4.3</v>
      </c>
      <c r="AW39" s="13">
        <v>0.97</v>
      </c>
      <c r="AX39" s="45">
        <f t="shared" si="101"/>
        <v>5.171</v>
      </c>
      <c r="AY39" s="13">
        <v>1.05</v>
      </c>
      <c r="AZ39" s="11">
        <v>0.5</v>
      </c>
      <c r="BA39" s="46">
        <f t="shared" si="102"/>
        <v>15899.8331375625</v>
      </c>
      <c r="BO39" s="13">
        <v>3836</v>
      </c>
      <c r="BP39" s="10">
        <v>1.11</v>
      </c>
      <c r="BQ39" s="13">
        <v>1</v>
      </c>
      <c r="BR39" s="13">
        <v>1145</v>
      </c>
      <c r="BS39" s="23">
        <f t="shared" si="103"/>
        <v>5402.96</v>
      </c>
      <c r="BT39" s="13">
        <v>1.15</v>
      </c>
      <c r="BU39" s="13">
        <v>3.5</v>
      </c>
      <c r="BV39" s="13">
        <v>0.97</v>
      </c>
      <c r="BW39" s="45">
        <f t="shared" si="104"/>
        <v>4.395</v>
      </c>
      <c r="BX39" s="13">
        <v>1.05</v>
      </c>
      <c r="BY39" s="11">
        <v>0.5</v>
      </c>
      <c r="BZ39" s="46">
        <f t="shared" si="105"/>
        <v>14336.6530545</v>
      </c>
      <c r="CA39" s="47"/>
      <c r="CH39" s="13">
        <v>4245</v>
      </c>
      <c r="CI39" s="10">
        <v>1.11</v>
      </c>
      <c r="CJ39" s="13">
        <v>1</v>
      </c>
      <c r="CK39" s="13">
        <v>1145</v>
      </c>
      <c r="CL39" s="23">
        <f t="shared" si="106"/>
        <v>5856.95</v>
      </c>
      <c r="CM39" s="13">
        <v>1.15</v>
      </c>
      <c r="CN39" s="13">
        <v>3.5</v>
      </c>
      <c r="CO39" s="13">
        <v>0.97</v>
      </c>
      <c r="CP39" s="45">
        <f t="shared" si="107"/>
        <v>4.395</v>
      </c>
      <c r="CQ39" s="13">
        <v>1.05</v>
      </c>
      <c r="CR39" s="11">
        <v>0.5</v>
      </c>
      <c r="CS39" s="46">
        <f t="shared" si="108"/>
        <v>15541.3070071875</v>
      </c>
      <c r="DA39" s="13">
        <v>4245</v>
      </c>
      <c r="DB39" s="10">
        <v>1.11</v>
      </c>
      <c r="DC39" s="13">
        <v>1</v>
      </c>
      <c r="DD39" s="13">
        <v>1145</v>
      </c>
      <c r="DE39" s="23">
        <f t="shared" si="109"/>
        <v>5856.95</v>
      </c>
      <c r="DF39" s="13">
        <v>1.15</v>
      </c>
      <c r="DG39" s="13">
        <v>4.3</v>
      </c>
      <c r="DH39" s="13">
        <v>0.97</v>
      </c>
      <c r="DI39" s="45">
        <f t="shared" si="110"/>
        <v>5.171</v>
      </c>
      <c r="DJ39" s="13">
        <v>1.05</v>
      </c>
      <c r="DK39" s="11">
        <v>0.5</v>
      </c>
      <c r="DL39" s="46">
        <f t="shared" si="111"/>
        <v>18285.3466516875</v>
      </c>
    </row>
    <row r="40" s="1" customFormat="1" customHeight="1" spans="5:119">
      <c r="E40" s="13">
        <v>3836</v>
      </c>
      <c r="F40" s="10">
        <v>0.62</v>
      </c>
      <c r="G40" s="13">
        <v>1</v>
      </c>
      <c r="H40" s="13">
        <v>1145</v>
      </c>
      <c r="I40" s="23">
        <f t="shared" si="94"/>
        <v>3523.32</v>
      </c>
      <c r="J40" s="13">
        <v>1.15</v>
      </c>
      <c r="K40" s="13">
        <v>3.5</v>
      </c>
      <c r="L40" s="13">
        <v>0.97</v>
      </c>
      <c r="M40" s="45">
        <f t="shared" si="95"/>
        <v>4.395</v>
      </c>
      <c r="N40" s="13">
        <v>1.05</v>
      </c>
      <c r="O40" s="11">
        <v>0.5</v>
      </c>
      <c r="P40" s="46">
        <f t="shared" si="96"/>
        <v>9349.06355775</v>
      </c>
      <c r="W40" s="13">
        <v>4245</v>
      </c>
      <c r="X40" s="10">
        <v>0.62</v>
      </c>
      <c r="Y40" s="13">
        <v>1</v>
      </c>
      <c r="Z40" s="13">
        <v>1145</v>
      </c>
      <c r="AA40" s="23">
        <f t="shared" si="97"/>
        <v>3776.9</v>
      </c>
      <c r="AB40" s="13">
        <v>1.15</v>
      </c>
      <c r="AC40" s="13">
        <v>3.5</v>
      </c>
      <c r="AD40" s="13">
        <v>0.97</v>
      </c>
      <c r="AE40" s="45">
        <f t="shared" si="98"/>
        <v>4.395</v>
      </c>
      <c r="AF40" s="13">
        <v>1.05</v>
      </c>
      <c r="AG40" s="11">
        <v>0.5</v>
      </c>
      <c r="AH40" s="46">
        <f t="shared" si="99"/>
        <v>10021.933333125</v>
      </c>
      <c r="AP40" s="13">
        <v>4245</v>
      </c>
      <c r="AQ40" s="10">
        <v>0.62</v>
      </c>
      <c r="AR40" s="13">
        <v>1</v>
      </c>
      <c r="AS40" s="13">
        <v>1145</v>
      </c>
      <c r="AT40" s="23">
        <f t="shared" si="100"/>
        <v>3776.9</v>
      </c>
      <c r="AU40" s="13">
        <v>1.15</v>
      </c>
      <c r="AV40" s="13">
        <v>4.3</v>
      </c>
      <c r="AW40" s="13">
        <v>0.97</v>
      </c>
      <c r="AX40" s="45">
        <f t="shared" si="101"/>
        <v>5.171</v>
      </c>
      <c r="AY40" s="13">
        <v>1.05</v>
      </c>
      <c r="AZ40" s="11">
        <v>0.5</v>
      </c>
      <c r="BA40" s="46">
        <f t="shared" si="102"/>
        <v>11791.448752125</v>
      </c>
      <c r="BO40" s="13">
        <v>3836</v>
      </c>
      <c r="BP40" s="10">
        <v>0.73</v>
      </c>
      <c r="BQ40" s="13">
        <v>1</v>
      </c>
      <c r="BR40" s="13">
        <v>1145</v>
      </c>
      <c r="BS40" s="23">
        <f t="shared" si="103"/>
        <v>3945.28</v>
      </c>
      <c r="BT40" s="13">
        <v>1.15</v>
      </c>
      <c r="BU40" s="13">
        <v>3.5</v>
      </c>
      <c r="BV40" s="13">
        <v>0.97</v>
      </c>
      <c r="BW40" s="45">
        <f t="shared" si="104"/>
        <v>4.395</v>
      </c>
      <c r="BX40" s="13">
        <v>1.05</v>
      </c>
      <c r="BY40" s="11">
        <v>0.5</v>
      </c>
      <c r="BZ40" s="46">
        <f t="shared" si="105"/>
        <v>10468.726506</v>
      </c>
      <c r="CA40" s="47"/>
      <c r="CH40" s="13">
        <v>4245</v>
      </c>
      <c r="CI40" s="10">
        <v>0.73</v>
      </c>
      <c r="CJ40" s="13">
        <v>1</v>
      </c>
      <c r="CK40" s="13">
        <v>1145</v>
      </c>
      <c r="CL40" s="23">
        <f t="shared" si="106"/>
        <v>4243.85</v>
      </c>
      <c r="CM40" s="13">
        <v>1.15</v>
      </c>
      <c r="CN40" s="13">
        <v>3.5</v>
      </c>
      <c r="CO40" s="13">
        <v>0.97</v>
      </c>
      <c r="CP40" s="45">
        <f t="shared" si="107"/>
        <v>4.395</v>
      </c>
      <c r="CQ40" s="13">
        <v>1.05</v>
      </c>
      <c r="CR40" s="11">
        <v>0.5</v>
      </c>
      <c r="CS40" s="46">
        <f t="shared" si="108"/>
        <v>11260.9764028125</v>
      </c>
      <c r="DA40" s="13">
        <v>4245</v>
      </c>
      <c r="DB40" s="10">
        <v>0.73</v>
      </c>
      <c r="DC40" s="13">
        <v>1</v>
      </c>
      <c r="DD40" s="13">
        <v>1145</v>
      </c>
      <c r="DE40" s="23">
        <f t="shared" si="109"/>
        <v>4243.85</v>
      </c>
      <c r="DF40" s="13">
        <v>1.15</v>
      </c>
      <c r="DG40" s="13">
        <v>4.3</v>
      </c>
      <c r="DH40" s="13">
        <v>0.97</v>
      </c>
      <c r="DI40" s="45">
        <f t="shared" si="110"/>
        <v>5.171</v>
      </c>
      <c r="DJ40" s="13">
        <v>1.05</v>
      </c>
      <c r="DK40" s="11">
        <v>0.5</v>
      </c>
      <c r="DL40" s="46">
        <f t="shared" si="111"/>
        <v>13249.2625663125</v>
      </c>
    </row>
    <row r="41" s="1" customFormat="1" customHeight="1" spans="5:119">
      <c r="E41" s="13">
        <v>3836</v>
      </c>
      <c r="F41" s="10">
        <v>0.62</v>
      </c>
      <c r="G41" s="13">
        <v>1</v>
      </c>
      <c r="H41" s="13">
        <v>1145</v>
      </c>
      <c r="I41" s="23">
        <f t="shared" si="94"/>
        <v>3523.32</v>
      </c>
      <c r="J41" s="13">
        <v>1.15</v>
      </c>
      <c r="K41" s="13">
        <v>3.5</v>
      </c>
      <c r="L41" s="13">
        <v>0.97</v>
      </c>
      <c r="M41" s="45">
        <f t="shared" si="95"/>
        <v>4.395</v>
      </c>
      <c r="N41" s="13">
        <v>1.05</v>
      </c>
      <c r="O41" s="11">
        <v>0.5</v>
      </c>
      <c r="P41" s="46">
        <f t="shared" si="96"/>
        <v>9349.06355775</v>
      </c>
      <c r="W41" s="13">
        <v>4245</v>
      </c>
      <c r="X41" s="10">
        <v>0.62</v>
      </c>
      <c r="Y41" s="13">
        <v>1</v>
      </c>
      <c r="Z41" s="13">
        <v>1145</v>
      </c>
      <c r="AA41" s="23">
        <f t="shared" si="97"/>
        <v>3776.9</v>
      </c>
      <c r="AB41" s="13">
        <v>1.15</v>
      </c>
      <c r="AC41" s="13">
        <v>3.5</v>
      </c>
      <c r="AD41" s="13">
        <v>0.97</v>
      </c>
      <c r="AE41" s="45">
        <f t="shared" si="98"/>
        <v>4.395</v>
      </c>
      <c r="AF41" s="13">
        <v>1.05</v>
      </c>
      <c r="AG41" s="11">
        <v>0.5</v>
      </c>
      <c r="AH41" s="46">
        <f t="shared" si="99"/>
        <v>10021.933333125</v>
      </c>
      <c r="AP41" s="13">
        <v>4245</v>
      </c>
      <c r="AQ41" s="10">
        <v>0.62</v>
      </c>
      <c r="AR41" s="13">
        <v>1</v>
      </c>
      <c r="AS41" s="13">
        <v>1145</v>
      </c>
      <c r="AT41" s="23">
        <f t="shared" si="100"/>
        <v>3776.9</v>
      </c>
      <c r="AU41" s="13">
        <v>1.15</v>
      </c>
      <c r="AV41" s="13">
        <v>4.3</v>
      </c>
      <c r="AW41" s="13">
        <v>0.97</v>
      </c>
      <c r="AX41" s="45">
        <f t="shared" si="101"/>
        <v>5.171</v>
      </c>
      <c r="AY41" s="13">
        <v>1.05</v>
      </c>
      <c r="AZ41" s="11">
        <v>0.5</v>
      </c>
      <c r="BA41" s="46">
        <f t="shared" si="102"/>
        <v>11791.448752125</v>
      </c>
      <c r="BO41" s="13">
        <v>3836</v>
      </c>
      <c r="BP41" s="10">
        <v>0.73</v>
      </c>
      <c r="BQ41" s="13">
        <v>1</v>
      </c>
      <c r="BR41" s="13">
        <v>1145</v>
      </c>
      <c r="BS41" s="23">
        <f t="shared" si="103"/>
        <v>3945.28</v>
      </c>
      <c r="BT41" s="13">
        <v>1.15</v>
      </c>
      <c r="BU41" s="13">
        <v>3.5</v>
      </c>
      <c r="BV41" s="13">
        <v>0.97</v>
      </c>
      <c r="BW41" s="45">
        <f t="shared" si="104"/>
        <v>4.395</v>
      </c>
      <c r="BX41" s="13">
        <v>1.05</v>
      </c>
      <c r="BY41" s="11">
        <v>0.5</v>
      </c>
      <c r="BZ41" s="46">
        <f t="shared" si="105"/>
        <v>10468.726506</v>
      </c>
      <c r="CA41" s="47"/>
      <c r="CH41" s="13">
        <v>4245</v>
      </c>
      <c r="CI41" s="10">
        <v>0.73</v>
      </c>
      <c r="CJ41" s="13">
        <v>1</v>
      </c>
      <c r="CK41" s="13">
        <v>1145</v>
      </c>
      <c r="CL41" s="23">
        <f t="shared" si="106"/>
        <v>4243.85</v>
      </c>
      <c r="CM41" s="13">
        <v>1.15</v>
      </c>
      <c r="CN41" s="13">
        <v>3.5</v>
      </c>
      <c r="CO41" s="13">
        <v>0.97</v>
      </c>
      <c r="CP41" s="45">
        <f t="shared" si="107"/>
        <v>4.395</v>
      </c>
      <c r="CQ41" s="13">
        <v>1.05</v>
      </c>
      <c r="CR41" s="11">
        <v>0.5</v>
      </c>
      <c r="CS41" s="46">
        <f t="shared" si="108"/>
        <v>11260.9764028125</v>
      </c>
      <c r="DA41" s="13">
        <v>4245</v>
      </c>
      <c r="DB41" s="10">
        <v>0.73</v>
      </c>
      <c r="DC41" s="13">
        <v>1</v>
      </c>
      <c r="DD41" s="13">
        <v>1145</v>
      </c>
      <c r="DE41" s="23">
        <f t="shared" si="109"/>
        <v>4243.85</v>
      </c>
      <c r="DF41" s="13">
        <v>1.15</v>
      </c>
      <c r="DG41" s="13">
        <v>4.3</v>
      </c>
      <c r="DH41" s="13">
        <v>0.97</v>
      </c>
      <c r="DI41" s="45">
        <f t="shared" si="110"/>
        <v>5.171</v>
      </c>
      <c r="DJ41" s="13">
        <v>1.05</v>
      </c>
      <c r="DK41" s="11">
        <v>0.5</v>
      </c>
      <c r="DL41" s="46">
        <f t="shared" si="111"/>
        <v>13249.2625663125</v>
      </c>
    </row>
    <row r="42" s="1" customFormat="1" customHeight="1" spans="5:119">
      <c r="E42" s="13">
        <v>3836</v>
      </c>
      <c r="F42" s="10">
        <v>1.57</v>
      </c>
      <c r="G42" s="13">
        <v>1</v>
      </c>
      <c r="H42" s="13">
        <v>1145</v>
      </c>
      <c r="I42" s="23">
        <f t="shared" si="94"/>
        <v>7167.52</v>
      </c>
      <c r="J42" s="13">
        <v>1.15</v>
      </c>
      <c r="K42" s="13">
        <v>3.5</v>
      </c>
      <c r="L42" s="13">
        <v>0.97</v>
      </c>
      <c r="M42" s="45">
        <f t="shared" si="95"/>
        <v>4.395</v>
      </c>
      <c r="N42" s="13">
        <v>1.05</v>
      </c>
      <c r="O42" s="11">
        <v>0.5</v>
      </c>
      <c r="P42" s="46">
        <f t="shared" si="96"/>
        <v>19018.879929</v>
      </c>
      <c r="W42" s="13">
        <v>4245</v>
      </c>
      <c r="X42" s="10">
        <v>1.57</v>
      </c>
      <c r="Y42" s="13">
        <v>1</v>
      </c>
      <c r="Z42" s="13">
        <v>1145</v>
      </c>
      <c r="AA42" s="23">
        <f t="shared" si="97"/>
        <v>7809.65</v>
      </c>
      <c r="AB42" s="13">
        <v>1.15</v>
      </c>
      <c r="AC42" s="13">
        <v>3.5</v>
      </c>
      <c r="AD42" s="13">
        <v>0.97</v>
      </c>
      <c r="AE42" s="45">
        <f t="shared" si="98"/>
        <v>4.395</v>
      </c>
      <c r="AF42" s="13">
        <v>1.05</v>
      </c>
      <c r="AG42" s="11">
        <v>0.5</v>
      </c>
      <c r="AH42" s="46">
        <f t="shared" si="99"/>
        <v>20722.7598440625</v>
      </c>
      <c r="AP42" s="13">
        <v>4245</v>
      </c>
      <c r="AQ42" s="10">
        <v>1.57</v>
      </c>
      <c r="AR42" s="13">
        <v>1</v>
      </c>
      <c r="AS42" s="13">
        <v>1145</v>
      </c>
      <c r="AT42" s="23">
        <f t="shared" si="100"/>
        <v>7809.65</v>
      </c>
      <c r="AU42" s="13">
        <v>1.15</v>
      </c>
      <c r="AV42" s="13">
        <v>4.3</v>
      </c>
      <c r="AW42" s="13">
        <v>0.97</v>
      </c>
      <c r="AX42" s="45">
        <f t="shared" si="101"/>
        <v>5.171</v>
      </c>
      <c r="AY42" s="13">
        <v>1.05</v>
      </c>
      <c r="AZ42" s="11">
        <v>0.5</v>
      </c>
      <c r="BA42" s="46">
        <f t="shared" si="102"/>
        <v>24381.6589655625</v>
      </c>
      <c r="BO42" s="13">
        <v>3836</v>
      </c>
      <c r="BP42" s="10">
        <v>1.85</v>
      </c>
      <c r="BQ42" s="13">
        <v>1</v>
      </c>
      <c r="BR42" s="13">
        <v>1145</v>
      </c>
      <c r="BS42" s="23">
        <f t="shared" si="103"/>
        <v>8241.6</v>
      </c>
      <c r="BT42" s="13">
        <v>1.15</v>
      </c>
      <c r="BU42" s="13">
        <v>3.5</v>
      </c>
      <c r="BV42" s="13">
        <v>0.97</v>
      </c>
      <c r="BW42" s="45">
        <f t="shared" si="104"/>
        <v>4.395</v>
      </c>
      <c r="BX42" s="13">
        <v>1.05</v>
      </c>
      <c r="BY42" s="11">
        <v>0.5</v>
      </c>
      <c r="BZ42" s="46">
        <f t="shared" si="105"/>
        <v>21868.93107</v>
      </c>
      <c r="CA42" s="47"/>
      <c r="CH42" s="13">
        <v>4245</v>
      </c>
      <c r="CI42" s="10">
        <v>1.85</v>
      </c>
      <c r="CJ42" s="13">
        <v>1</v>
      </c>
      <c r="CK42" s="13">
        <v>1145</v>
      </c>
      <c r="CL42" s="23">
        <f t="shared" si="106"/>
        <v>8998.25</v>
      </c>
      <c r="CM42" s="13">
        <v>1.15</v>
      </c>
      <c r="CN42" s="13">
        <v>3.5</v>
      </c>
      <c r="CO42" s="13">
        <v>0.97</v>
      </c>
      <c r="CP42" s="45">
        <f t="shared" si="107"/>
        <v>4.395</v>
      </c>
      <c r="CQ42" s="13">
        <v>1.05</v>
      </c>
      <c r="CR42" s="11">
        <v>0.5</v>
      </c>
      <c r="CS42" s="46">
        <f t="shared" si="108"/>
        <v>23876.6876578125</v>
      </c>
      <c r="DA42" s="13">
        <v>4245</v>
      </c>
      <c r="DB42" s="10">
        <v>1.85</v>
      </c>
      <c r="DC42" s="13">
        <v>1</v>
      </c>
      <c r="DD42" s="13">
        <v>1145</v>
      </c>
      <c r="DE42" s="23">
        <f t="shared" si="109"/>
        <v>8998.25</v>
      </c>
      <c r="DF42" s="13">
        <v>1.15</v>
      </c>
      <c r="DG42" s="13">
        <v>4.3</v>
      </c>
      <c r="DH42" s="13">
        <v>0.97</v>
      </c>
      <c r="DI42" s="45">
        <f t="shared" si="110"/>
        <v>5.171</v>
      </c>
      <c r="DJ42" s="13">
        <v>1.05</v>
      </c>
      <c r="DK42" s="11">
        <v>0.5</v>
      </c>
      <c r="DL42" s="46">
        <f t="shared" si="111"/>
        <v>28092.4577653125</v>
      </c>
    </row>
    <row r="43" s="1" customFormat="1" customHeight="1" spans="5:119">
      <c r="E43" s="13">
        <v>3836</v>
      </c>
      <c r="F43" s="8">
        <v>1.02</v>
      </c>
      <c r="G43" s="13">
        <v>1</v>
      </c>
      <c r="H43" s="13">
        <v>1145</v>
      </c>
      <c r="I43" s="23">
        <f t="shared" si="94"/>
        <v>5057.72</v>
      </c>
      <c r="J43" s="13">
        <v>1.15</v>
      </c>
      <c r="K43" s="13">
        <v>3.5</v>
      </c>
      <c r="L43" s="13">
        <v>0.97</v>
      </c>
      <c r="M43" s="45">
        <f t="shared" si="95"/>
        <v>4.395</v>
      </c>
      <c r="N43" s="13">
        <v>1.05</v>
      </c>
      <c r="O43" s="11">
        <v>0.5</v>
      </c>
      <c r="P43" s="46">
        <f t="shared" si="96"/>
        <v>13420.56518775</v>
      </c>
      <c r="W43" s="13">
        <v>4245</v>
      </c>
      <c r="X43" s="8">
        <v>1.02</v>
      </c>
      <c r="Y43" s="13">
        <v>1</v>
      </c>
      <c r="Z43" s="13">
        <v>1145</v>
      </c>
      <c r="AA43" s="23">
        <f t="shared" si="97"/>
        <v>5474.9</v>
      </c>
      <c r="AB43" s="13">
        <v>1.15</v>
      </c>
      <c r="AC43" s="13">
        <v>3.5</v>
      </c>
      <c r="AD43" s="13">
        <v>0.97</v>
      </c>
      <c r="AE43" s="45">
        <f t="shared" si="98"/>
        <v>4.395</v>
      </c>
      <c r="AF43" s="13">
        <v>1.05</v>
      </c>
      <c r="AG43" s="11">
        <v>0.5</v>
      </c>
      <c r="AH43" s="46">
        <f t="shared" si="99"/>
        <v>14527.544495625</v>
      </c>
      <c r="AP43" s="13">
        <v>4245</v>
      </c>
      <c r="AQ43" s="8">
        <v>1.02</v>
      </c>
      <c r="AR43" s="13">
        <v>1</v>
      </c>
      <c r="AS43" s="13">
        <v>1145</v>
      </c>
      <c r="AT43" s="23">
        <f t="shared" si="100"/>
        <v>5474.9</v>
      </c>
      <c r="AU43" s="13">
        <v>1.15</v>
      </c>
      <c r="AV43" s="13">
        <v>4.3</v>
      </c>
      <c r="AW43" s="13">
        <v>0.97</v>
      </c>
      <c r="AX43" s="45">
        <f t="shared" si="101"/>
        <v>5.171</v>
      </c>
      <c r="AY43" s="13">
        <v>1.05</v>
      </c>
      <c r="AZ43" s="11">
        <v>0.5</v>
      </c>
      <c r="BA43" s="46">
        <f t="shared" si="102"/>
        <v>17092.589894625</v>
      </c>
      <c r="BO43" s="13">
        <v>3836</v>
      </c>
      <c r="BP43" s="8">
        <v>1.2</v>
      </c>
      <c r="BQ43" s="13">
        <v>1</v>
      </c>
      <c r="BR43" s="13">
        <v>1145</v>
      </c>
      <c r="BS43" s="23">
        <f t="shared" si="103"/>
        <v>5748.2</v>
      </c>
      <c r="BT43" s="13">
        <v>1.15</v>
      </c>
      <c r="BU43" s="13">
        <v>3.5</v>
      </c>
      <c r="BV43" s="13">
        <v>0.97</v>
      </c>
      <c r="BW43" s="45">
        <f t="shared" si="104"/>
        <v>4.395</v>
      </c>
      <c r="BX43" s="13">
        <v>1.05</v>
      </c>
      <c r="BY43" s="11">
        <v>0.5</v>
      </c>
      <c r="BZ43" s="46">
        <f t="shared" si="105"/>
        <v>15252.74092125</v>
      </c>
      <c r="CA43" s="47"/>
      <c r="CH43" s="13">
        <v>4245</v>
      </c>
      <c r="CI43" s="8">
        <v>1.2</v>
      </c>
      <c r="CJ43" s="13">
        <v>1</v>
      </c>
      <c r="CK43" s="13">
        <v>1145</v>
      </c>
      <c r="CL43" s="23">
        <f t="shared" si="106"/>
        <v>6239</v>
      </c>
      <c r="CM43" s="13">
        <v>1.15</v>
      </c>
      <c r="CN43" s="13">
        <v>3.5</v>
      </c>
      <c r="CO43" s="13">
        <v>0.97</v>
      </c>
      <c r="CP43" s="45">
        <f t="shared" si="107"/>
        <v>4.395</v>
      </c>
      <c r="CQ43" s="13">
        <v>1.05</v>
      </c>
      <c r="CR43" s="11">
        <v>0.5</v>
      </c>
      <c r="CS43" s="46">
        <f t="shared" si="108"/>
        <v>16555.06951875</v>
      </c>
      <c r="DA43" s="13">
        <v>4245</v>
      </c>
      <c r="DB43" s="8">
        <v>1.2</v>
      </c>
      <c r="DC43" s="13">
        <v>1</v>
      </c>
      <c r="DD43" s="13">
        <v>1145</v>
      </c>
      <c r="DE43" s="23">
        <f t="shared" si="109"/>
        <v>6239</v>
      </c>
      <c r="DF43" s="13">
        <v>1.15</v>
      </c>
      <c r="DG43" s="13">
        <v>4.3</v>
      </c>
      <c r="DH43" s="13">
        <v>0.97</v>
      </c>
      <c r="DI43" s="45">
        <f t="shared" si="110"/>
        <v>5.171</v>
      </c>
      <c r="DJ43" s="13">
        <v>1.05</v>
      </c>
      <c r="DK43" s="11">
        <v>0.5</v>
      </c>
      <c r="DL43" s="46">
        <f t="shared" si="111"/>
        <v>19478.10340875</v>
      </c>
    </row>
    <row r="44" s="1" customFormat="1" customHeight="1" spans="5:119">
      <c r="E44" s="13">
        <v>3836</v>
      </c>
      <c r="F44" s="8">
        <v>0.93</v>
      </c>
      <c r="G44" s="13">
        <v>1</v>
      </c>
      <c r="H44" s="13">
        <v>1145</v>
      </c>
      <c r="I44" s="23">
        <f t="shared" si="94"/>
        <v>4712.48</v>
      </c>
      <c r="J44" s="13">
        <v>1.15</v>
      </c>
      <c r="K44" s="13">
        <v>3.5</v>
      </c>
      <c r="L44" s="13">
        <v>0.97</v>
      </c>
      <c r="M44" s="45">
        <f t="shared" si="95"/>
        <v>4.395</v>
      </c>
      <c r="N44" s="13">
        <v>1.05</v>
      </c>
      <c r="O44" s="11">
        <v>0.5</v>
      </c>
      <c r="P44" s="46">
        <f t="shared" si="96"/>
        <v>12504.477321</v>
      </c>
      <c r="W44" s="13">
        <v>4245</v>
      </c>
      <c r="X44" s="8">
        <v>0.93</v>
      </c>
      <c r="Y44" s="13">
        <v>1</v>
      </c>
      <c r="Z44" s="13">
        <v>1145</v>
      </c>
      <c r="AA44" s="23">
        <f t="shared" si="97"/>
        <v>5092.85</v>
      </c>
      <c r="AB44" s="13">
        <v>1.15</v>
      </c>
      <c r="AC44" s="13">
        <v>3.5</v>
      </c>
      <c r="AD44" s="13">
        <v>0.97</v>
      </c>
      <c r="AE44" s="45">
        <f t="shared" si="98"/>
        <v>4.395</v>
      </c>
      <c r="AF44" s="13">
        <v>1.05</v>
      </c>
      <c r="AG44" s="11">
        <v>0.5</v>
      </c>
      <c r="AH44" s="46">
        <f t="shared" si="99"/>
        <v>13513.7819840625</v>
      </c>
      <c r="AP44" s="13">
        <v>4245</v>
      </c>
      <c r="AQ44" s="8">
        <v>0.93</v>
      </c>
      <c r="AR44" s="13">
        <v>1</v>
      </c>
      <c r="AS44" s="13">
        <v>1145</v>
      </c>
      <c r="AT44" s="23">
        <f t="shared" si="100"/>
        <v>5092.85</v>
      </c>
      <c r="AU44" s="13">
        <v>1.15</v>
      </c>
      <c r="AV44" s="13">
        <v>4.3</v>
      </c>
      <c r="AW44" s="13">
        <v>0.97</v>
      </c>
      <c r="AX44" s="45">
        <f t="shared" si="101"/>
        <v>5.171</v>
      </c>
      <c r="AY44" s="13">
        <v>1.05</v>
      </c>
      <c r="AZ44" s="11">
        <v>0.5</v>
      </c>
      <c r="BA44" s="46">
        <f t="shared" si="102"/>
        <v>15899.8331375625</v>
      </c>
      <c r="BO44" s="13">
        <v>3836</v>
      </c>
      <c r="BP44" s="8">
        <v>1.11</v>
      </c>
      <c r="BQ44" s="13">
        <v>1</v>
      </c>
      <c r="BR44" s="13">
        <v>1145</v>
      </c>
      <c r="BS44" s="23">
        <f t="shared" si="103"/>
        <v>5402.96</v>
      </c>
      <c r="BT44" s="13">
        <v>1.15</v>
      </c>
      <c r="BU44" s="13">
        <v>3.5</v>
      </c>
      <c r="BV44" s="13">
        <v>0.97</v>
      </c>
      <c r="BW44" s="45">
        <f t="shared" si="104"/>
        <v>4.395</v>
      </c>
      <c r="BX44" s="13">
        <v>1.05</v>
      </c>
      <c r="BY44" s="11">
        <v>0.5</v>
      </c>
      <c r="BZ44" s="46">
        <f t="shared" si="105"/>
        <v>14336.6530545</v>
      </c>
      <c r="CA44" s="47"/>
      <c r="CH44" s="13">
        <v>4245</v>
      </c>
      <c r="CI44" s="8">
        <v>1.11</v>
      </c>
      <c r="CJ44" s="13">
        <v>1</v>
      </c>
      <c r="CK44" s="13">
        <v>1145</v>
      </c>
      <c r="CL44" s="23">
        <f t="shared" si="106"/>
        <v>5856.95</v>
      </c>
      <c r="CM44" s="13">
        <v>1.15</v>
      </c>
      <c r="CN44" s="13">
        <v>3.5</v>
      </c>
      <c r="CO44" s="13">
        <v>0.97</v>
      </c>
      <c r="CP44" s="45">
        <f t="shared" si="107"/>
        <v>4.395</v>
      </c>
      <c r="CQ44" s="13">
        <v>1.05</v>
      </c>
      <c r="CR44" s="11">
        <v>0.5</v>
      </c>
      <c r="CS44" s="46">
        <f t="shared" si="108"/>
        <v>15541.3070071875</v>
      </c>
      <c r="DA44" s="13">
        <v>4245</v>
      </c>
      <c r="DB44" s="8">
        <v>1.11</v>
      </c>
      <c r="DC44" s="13">
        <v>1</v>
      </c>
      <c r="DD44" s="13">
        <v>1145</v>
      </c>
      <c r="DE44" s="23">
        <f t="shared" si="109"/>
        <v>5856.95</v>
      </c>
      <c r="DF44" s="13">
        <v>1.15</v>
      </c>
      <c r="DG44" s="13">
        <v>4.3</v>
      </c>
      <c r="DH44" s="13">
        <v>0.97</v>
      </c>
      <c r="DI44" s="45">
        <f t="shared" si="110"/>
        <v>5.171</v>
      </c>
      <c r="DJ44" s="13">
        <v>1.05</v>
      </c>
      <c r="DK44" s="11">
        <v>0.5</v>
      </c>
      <c r="DL44" s="46">
        <f t="shared" si="111"/>
        <v>18285.3466516875</v>
      </c>
    </row>
    <row r="45" s="1" customFormat="1" customHeight="1" spans="5:119">
      <c r="E45" s="13">
        <v>3836</v>
      </c>
      <c r="F45" s="8">
        <v>0.62</v>
      </c>
      <c r="G45" s="13">
        <v>1</v>
      </c>
      <c r="H45" s="13">
        <v>1145</v>
      </c>
      <c r="I45" s="23">
        <f t="shared" si="94"/>
        <v>3523.32</v>
      </c>
      <c r="J45" s="13">
        <v>1.15</v>
      </c>
      <c r="K45" s="13">
        <v>3.5</v>
      </c>
      <c r="L45" s="13">
        <v>0.97</v>
      </c>
      <c r="M45" s="45">
        <f t="shared" si="95"/>
        <v>4.395</v>
      </c>
      <c r="N45" s="13">
        <v>1.05</v>
      </c>
      <c r="O45" s="11">
        <v>0.5</v>
      </c>
      <c r="P45" s="46">
        <f t="shared" si="96"/>
        <v>9349.06355775</v>
      </c>
      <c r="W45" s="13">
        <v>4245</v>
      </c>
      <c r="X45" s="8">
        <v>0.62</v>
      </c>
      <c r="Y45" s="13">
        <v>1</v>
      </c>
      <c r="Z45" s="13">
        <v>1145</v>
      </c>
      <c r="AA45" s="23">
        <f t="shared" si="97"/>
        <v>3776.9</v>
      </c>
      <c r="AB45" s="13">
        <v>1.15</v>
      </c>
      <c r="AC45" s="13">
        <v>3.5</v>
      </c>
      <c r="AD45" s="13">
        <v>0.97</v>
      </c>
      <c r="AE45" s="45">
        <f t="shared" si="98"/>
        <v>4.395</v>
      </c>
      <c r="AF45" s="13">
        <v>1.05</v>
      </c>
      <c r="AG45" s="11">
        <v>0.5</v>
      </c>
      <c r="AH45" s="46">
        <f t="shared" si="99"/>
        <v>10021.933333125</v>
      </c>
      <c r="AP45" s="13">
        <v>4245</v>
      </c>
      <c r="AQ45" s="8">
        <v>0.62</v>
      </c>
      <c r="AR45" s="13">
        <v>1</v>
      </c>
      <c r="AS45" s="13">
        <v>1145</v>
      </c>
      <c r="AT45" s="23">
        <f t="shared" si="100"/>
        <v>3776.9</v>
      </c>
      <c r="AU45" s="13">
        <v>1.15</v>
      </c>
      <c r="AV45" s="13">
        <v>4.3</v>
      </c>
      <c r="AW45" s="13">
        <v>0.97</v>
      </c>
      <c r="AX45" s="45">
        <f t="shared" si="101"/>
        <v>5.171</v>
      </c>
      <c r="AY45" s="13">
        <v>1.05</v>
      </c>
      <c r="AZ45" s="11">
        <v>0.5</v>
      </c>
      <c r="BA45" s="46">
        <f t="shared" si="102"/>
        <v>11791.448752125</v>
      </c>
      <c r="BO45" s="13">
        <v>3836</v>
      </c>
      <c r="BP45" s="8">
        <v>0.73</v>
      </c>
      <c r="BQ45" s="13">
        <v>1</v>
      </c>
      <c r="BR45" s="13">
        <v>1145</v>
      </c>
      <c r="BS45" s="23">
        <f t="shared" si="103"/>
        <v>3945.28</v>
      </c>
      <c r="BT45" s="13">
        <v>1.15</v>
      </c>
      <c r="BU45" s="13">
        <v>3.5</v>
      </c>
      <c r="BV45" s="13">
        <v>0.97</v>
      </c>
      <c r="BW45" s="45">
        <f t="shared" si="104"/>
        <v>4.395</v>
      </c>
      <c r="BX45" s="13">
        <v>1.05</v>
      </c>
      <c r="BY45" s="11">
        <v>0.5</v>
      </c>
      <c r="BZ45" s="46">
        <f t="shared" si="105"/>
        <v>10468.726506</v>
      </c>
      <c r="CA45" s="47"/>
      <c r="CH45" s="13">
        <v>4245</v>
      </c>
      <c r="CI45" s="8">
        <v>0.73</v>
      </c>
      <c r="CJ45" s="13">
        <v>1</v>
      </c>
      <c r="CK45" s="13">
        <v>1145</v>
      </c>
      <c r="CL45" s="23">
        <f t="shared" si="106"/>
        <v>4243.85</v>
      </c>
      <c r="CM45" s="13">
        <v>1.15</v>
      </c>
      <c r="CN45" s="13">
        <v>3.5</v>
      </c>
      <c r="CO45" s="13">
        <v>0.97</v>
      </c>
      <c r="CP45" s="45">
        <f t="shared" si="107"/>
        <v>4.395</v>
      </c>
      <c r="CQ45" s="13">
        <v>1.05</v>
      </c>
      <c r="CR45" s="11">
        <v>0.5</v>
      </c>
      <c r="CS45" s="46">
        <f t="shared" si="108"/>
        <v>11260.9764028125</v>
      </c>
      <c r="DA45" s="13">
        <v>4245</v>
      </c>
      <c r="DB45" s="8">
        <v>0.73</v>
      </c>
      <c r="DC45" s="13">
        <v>1</v>
      </c>
      <c r="DD45" s="13">
        <v>1145</v>
      </c>
      <c r="DE45" s="23">
        <f t="shared" si="109"/>
        <v>4243.85</v>
      </c>
      <c r="DF45" s="13">
        <v>1.15</v>
      </c>
      <c r="DG45" s="13">
        <v>4.3</v>
      </c>
      <c r="DH45" s="13">
        <v>0.97</v>
      </c>
      <c r="DI45" s="45">
        <f t="shared" si="110"/>
        <v>5.171</v>
      </c>
      <c r="DJ45" s="13">
        <v>1.05</v>
      </c>
      <c r="DK45" s="11">
        <v>0.5</v>
      </c>
      <c r="DL45" s="46">
        <f t="shared" si="111"/>
        <v>13249.2625663125</v>
      </c>
    </row>
    <row r="46" s="1" customFormat="1" customHeight="1" spans="5:119">
      <c r="E46" s="13">
        <v>3836</v>
      </c>
      <c r="F46" s="8">
        <v>0.62</v>
      </c>
      <c r="G46" s="13">
        <v>1</v>
      </c>
      <c r="H46" s="13">
        <v>1145</v>
      </c>
      <c r="I46" s="23">
        <f t="shared" si="94"/>
        <v>3523.32</v>
      </c>
      <c r="J46" s="13">
        <v>1.15</v>
      </c>
      <c r="K46" s="13">
        <v>3.5</v>
      </c>
      <c r="L46" s="13">
        <v>0.97</v>
      </c>
      <c r="M46" s="45">
        <f t="shared" si="95"/>
        <v>4.395</v>
      </c>
      <c r="N46" s="13">
        <v>1.05</v>
      </c>
      <c r="O46" s="11">
        <v>0.5</v>
      </c>
      <c r="P46" s="46">
        <f t="shared" si="96"/>
        <v>9349.06355775</v>
      </c>
      <c r="W46" s="13">
        <v>4245</v>
      </c>
      <c r="X46" s="8">
        <v>0.62</v>
      </c>
      <c r="Y46" s="13">
        <v>1</v>
      </c>
      <c r="Z46" s="13">
        <v>1145</v>
      </c>
      <c r="AA46" s="23">
        <f t="shared" si="97"/>
        <v>3776.9</v>
      </c>
      <c r="AB46" s="13">
        <v>1.15</v>
      </c>
      <c r="AC46" s="13">
        <v>3.5</v>
      </c>
      <c r="AD46" s="13">
        <v>0.97</v>
      </c>
      <c r="AE46" s="45">
        <f t="shared" si="98"/>
        <v>4.395</v>
      </c>
      <c r="AF46" s="13">
        <v>1.05</v>
      </c>
      <c r="AG46" s="11">
        <v>0.5</v>
      </c>
      <c r="AH46" s="46">
        <f t="shared" si="99"/>
        <v>10021.933333125</v>
      </c>
      <c r="AP46" s="13">
        <v>4245</v>
      </c>
      <c r="AQ46" s="8">
        <v>0.62</v>
      </c>
      <c r="AR46" s="13">
        <v>1</v>
      </c>
      <c r="AS46" s="13">
        <v>1145</v>
      </c>
      <c r="AT46" s="23">
        <f t="shared" si="100"/>
        <v>3776.9</v>
      </c>
      <c r="AU46" s="13">
        <v>1.15</v>
      </c>
      <c r="AV46" s="13">
        <v>4.3</v>
      </c>
      <c r="AW46" s="13">
        <v>0.97</v>
      </c>
      <c r="AX46" s="45">
        <f t="shared" si="101"/>
        <v>5.171</v>
      </c>
      <c r="AY46" s="13">
        <v>1.05</v>
      </c>
      <c r="AZ46" s="11">
        <v>0.5</v>
      </c>
      <c r="BA46" s="46">
        <f t="shared" si="102"/>
        <v>11791.448752125</v>
      </c>
      <c r="BO46" s="13">
        <v>3836</v>
      </c>
      <c r="BP46" s="8">
        <v>0.73</v>
      </c>
      <c r="BQ46" s="13">
        <v>1</v>
      </c>
      <c r="BR46" s="13">
        <v>1145</v>
      </c>
      <c r="BS46" s="23">
        <f t="shared" si="103"/>
        <v>3945.28</v>
      </c>
      <c r="BT46" s="13">
        <v>1.15</v>
      </c>
      <c r="BU46" s="13">
        <v>3.5</v>
      </c>
      <c r="BV46" s="13">
        <v>0.97</v>
      </c>
      <c r="BW46" s="45">
        <f t="shared" si="104"/>
        <v>4.395</v>
      </c>
      <c r="BX46" s="13">
        <v>1.05</v>
      </c>
      <c r="BY46" s="11">
        <v>0.5</v>
      </c>
      <c r="BZ46" s="46">
        <f t="shared" si="105"/>
        <v>10468.726506</v>
      </c>
      <c r="CA46" s="47"/>
      <c r="CH46" s="13">
        <v>4245</v>
      </c>
      <c r="CI46" s="8">
        <v>0.73</v>
      </c>
      <c r="CJ46" s="13">
        <v>1</v>
      </c>
      <c r="CK46" s="13">
        <v>1145</v>
      </c>
      <c r="CL46" s="23">
        <f t="shared" si="106"/>
        <v>4243.85</v>
      </c>
      <c r="CM46" s="13">
        <v>1.15</v>
      </c>
      <c r="CN46" s="13">
        <v>3.5</v>
      </c>
      <c r="CO46" s="13">
        <v>0.97</v>
      </c>
      <c r="CP46" s="45">
        <f t="shared" si="107"/>
        <v>4.395</v>
      </c>
      <c r="CQ46" s="13">
        <v>1.05</v>
      </c>
      <c r="CR46" s="11">
        <v>0.5</v>
      </c>
      <c r="CS46" s="46">
        <f t="shared" si="108"/>
        <v>11260.9764028125</v>
      </c>
      <c r="DA46" s="13">
        <v>4245</v>
      </c>
      <c r="DB46" s="8">
        <v>0.73</v>
      </c>
      <c r="DC46" s="13">
        <v>1</v>
      </c>
      <c r="DD46" s="13">
        <v>1145</v>
      </c>
      <c r="DE46" s="23">
        <f t="shared" si="109"/>
        <v>4243.85</v>
      </c>
      <c r="DF46" s="13">
        <v>1.15</v>
      </c>
      <c r="DG46" s="13">
        <v>4.3</v>
      </c>
      <c r="DH46" s="13">
        <v>0.97</v>
      </c>
      <c r="DI46" s="45">
        <f t="shared" si="110"/>
        <v>5.171</v>
      </c>
      <c r="DJ46" s="13">
        <v>1.05</v>
      </c>
      <c r="DK46" s="11">
        <v>0.5</v>
      </c>
      <c r="DL46" s="46">
        <f t="shared" si="111"/>
        <v>13249.2625663125</v>
      </c>
    </row>
    <row r="47" s="1" customFormat="1" customHeight="1" spans="5:119">
      <c r="E47" s="13">
        <v>3836</v>
      </c>
      <c r="F47" s="8">
        <v>1.57</v>
      </c>
      <c r="G47" s="13">
        <v>1</v>
      </c>
      <c r="H47" s="13">
        <v>1145</v>
      </c>
      <c r="I47" s="23">
        <f t="shared" si="94"/>
        <v>7167.52</v>
      </c>
      <c r="J47" s="13">
        <v>1.15</v>
      </c>
      <c r="K47" s="13">
        <v>3.5</v>
      </c>
      <c r="L47" s="13">
        <v>0.97</v>
      </c>
      <c r="M47" s="45">
        <f t="shared" si="95"/>
        <v>4.395</v>
      </c>
      <c r="N47" s="13">
        <v>1.05</v>
      </c>
      <c r="O47" s="11">
        <v>0.5</v>
      </c>
      <c r="P47" s="46">
        <f t="shared" si="96"/>
        <v>19018.879929</v>
      </c>
      <c r="W47" s="13">
        <v>4245</v>
      </c>
      <c r="X47" s="8">
        <v>1.57</v>
      </c>
      <c r="Y47" s="13">
        <v>1</v>
      </c>
      <c r="Z47" s="13">
        <v>1145</v>
      </c>
      <c r="AA47" s="23">
        <f t="shared" si="97"/>
        <v>7809.65</v>
      </c>
      <c r="AB47" s="13">
        <v>1.15</v>
      </c>
      <c r="AC47" s="13">
        <v>3.5</v>
      </c>
      <c r="AD47" s="13">
        <v>0.97</v>
      </c>
      <c r="AE47" s="45">
        <f t="shared" si="98"/>
        <v>4.395</v>
      </c>
      <c r="AF47" s="13">
        <v>1.05</v>
      </c>
      <c r="AG47" s="11">
        <v>0.5</v>
      </c>
      <c r="AH47" s="46">
        <f t="shared" si="99"/>
        <v>20722.7598440625</v>
      </c>
      <c r="AP47" s="13">
        <v>4245</v>
      </c>
      <c r="AQ47" s="8">
        <v>1.57</v>
      </c>
      <c r="AR47" s="13">
        <v>1</v>
      </c>
      <c r="AS47" s="13">
        <v>1145</v>
      </c>
      <c r="AT47" s="23">
        <f t="shared" si="100"/>
        <v>7809.65</v>
      </c>
      <c r="AU47" s="13">
        <v>1.15</v>
      </c>
      <c r="AV47" s="13">
        <v>4.3</v>
      </c>
      <c r="AW47" s="13">
        <v>0.97</v>
      </c>
      <c r="AX47" s="45">
        <f t="shared" si="101"/>
        <v>5.171</v>
      </c>
      <c r="AY47" s="13">
        <v>1.05</v>
      </c>
      <c r="AZ47" s="11">
        <v>0.5</v>
      </c>
      <c r="BA47" s="46">
        <f t="shared" si="102"/>
        <v>24381.6589655625</v>
      </c>
      <c r="BO47" s="13">
        <v>3836</v>
      </c>
      <c r="BP47" s="8">
        <v>1.85</v>
      </c>
      <c r="BQ47" s="13">
        <v>1</v>
      </c>
      <c r="BR47" s="13">
        <v>1145</v>
      </c>
      <c r="BS47" s="23">
        <f t="shared" si="103"/>
        <v>8241.6</v>
      </c>
      <c r="BT47" s="13">
        <v>1.15</v>
      </c>
      <c r="BU47" s="13">
        <v>3.5</v>
      </c>
      <c r="BV47" s="13">
        <v>0.97</v>
      </c>
      <c r="BW47" s="45">
        <f t="shared" si="104"/>
        <v>4.395</v>
      </c>
      <c r="BX47" s="13">
        <v>1.05</v>
      </c>
      <c r="BY47" s="11">
        <v>0.5</v>
      </c>
      <c r="BZ47" s="46">
        <f t="shared" si="105"/>
        <v>21868.93107</v>
      </c>
      <c r="CA47" s="47"/>
      <c r="CH47" s="13">
        <v>4245</v>
      </c>
      <c r="CI47" s="8">
        <v>1.85</v>
      </c>
      <c r="CJ47" s="13">
        <v>1</v>
      </c>
      <c r="CK47" s="13">
        <v>1145</v>
      </c>
      <c r="CL47" s="23">
        <f t="shared" si="106"/>
        <v>8998.25</v>
      </c>
      <c r="CM47" s="13">
        <v>1.15</v>
      </c>
      <c r="CN47" s="13">
        <v>3.5</v>
      </c>
      <c r="CO47" s="13">
        <v>0.97</v>
      </c>
      <c r="CP47" s="45">
        <f t="shared" si="107"/>
        <v>4.395</v>
      </c>
      <c r="CQ47" s="13">
        <v>1.05</v>
      </c>
      <c r="CR47" s="11">
        <v>0.5</v>
      </c>
      <c r="CS47" s="46">
        <f t="shared" si="108"/>
        <v>23876.6876578125</v>
      </c>
      <c r="DA47" s="13">
        <v>4245</v>
      </c>
      <c r="DB47" s="8">
        <v>1.85</v>
      </c>
      <c r="DC47" s="13">
        <v>1</v>
      </c>
      <c r="DD47" s="13">
        <v>1145</v>
      </c>
      <c r="DE47" s="23">
        <f t="shared" si="109"/>
        <v>8998.25</v>
      </c>
      <c r="DF47" s="13">
        <v>1.15</v>
      </c>
      <c r="DG47" s="13">
        <v>4.3</v>
      </c>
      <c r="DH47" s="13">
        <v>0.97</v>
      </c>
      <c r="DI47" s="45">
        <f t="shared" si="110"/>
        <v>5.171</v>
      </c>
      <c r="DJ47" s="13">
        <v>1.05</v>
      </c>
      <c r="DK47" s="11">
        <v>0.5</v>
      </c>
      <c r="DL47" s="46">
        <f t="shared" si="111"/>
        <v>28092.4577653125</v>
      </c>
    </row>
    <row r="48" s="1" customFormat="1" customHeight="1" spans="5:119">
      <c r="E48" s="13">
        <v>3836</v>
      </c>
      <c r="F48" s="10">
        <v>1.02</v>
      </c>
      <c r="G48" s="13">
        <v>1</v>
      </c>
      <c r="H48" s="13">
        <v>1145</v>
      </c>
      <c r="I48" s="23">
        <f t="shared" si="94"/>
        <v>5057.72</v>
      </c>
      <c r="J48" s="13">
        <v>1.15</v>
      </c>
      <c r="K48" s="13">
        <v>3.5</v>
      </c>
      <c r="L48" s="13">
        <v>0.97</v>
      </c>
      <c r="M48" s="45">
        <f t="shared" si="95"/>
        <v>4.395</v>
      </c>
      <c r="N48" s="13">
        <v>1.05</v>
      </c>
      <c r="O48" s="11">
        <v>0.5</v>
      </c>
      <c r="P48" s="46">
        <f t="shared" si="96"/>
        <v>13420.56518775</v>
      </c>
      <c r="W48" s="13">
        <v>4245</v>
      </c>
      <c r="X48" s="10">
        <v>1.02</v>
      </c>
      <c r="Y48" s="13">
        <v>1</v>
      </c>
      <c r="Z48" s="13">
        <v>1145</v>
      </c>
      <c r="AA48" s="23">
        <f t="shared" si="97"/>
        <v>5474.9</v>
      </c>
      <c r="AB48" s="13">
        <v>1.15</v>
      </c>
      <c r="AC48" s="13">
        <v>3.5</v>
      </c>
      <c r="AD48" s="13">
        <v>0.97</v>
      </c>
      <c r="AE48" s="45">
        <f t="shared" si="98"/>
        <v>4.395</v>
      </c>
      <c r="AF48" s="13">
        <v>1.05</v>
      </c>
      <c r="AG48" s="11">
        <v>0.5</v>
      </c>
      <c r="AH48" s="46">
        <f t="shared" si="99"/>
        <v>14527.544495625</v>
      </c>
      <c r="AP48" s="13">
        <v>4245</v>
      </c>
      <c r="AQ48" s="10">
        <v>1.02</v>
      </c>
      <c r="AR48" s="13">
        <v>1</v>
      </c>
      <c r="AS48" s="13">
        <v>1145</v>
      </c>
      <c r="AT48" s="23">
        <f t="shared" si="100"/>
        <v>5474.9</v>
      </c>
      <c r="AU48" s="13">
        <v>1.15</v>
      </c>
      <c r="AV48" s="13">
        <v>4.3</v>
      </c>
      <c r="AW48" s="13">
        <v>0.97</v>
      </c>
      <c r="AX48" s="45">
        <f t="shared" si="101"/>
        <v>5.171</v>
      </c>
      <c r="AY48" s="13">
        <v>1.05</v>
      </c>
      <c r="AZ48" s="11">
        <v>0.5</v>
      </c>
      <c r="BA48" s="46">
        <f t="shared" si="102"/>
        <v>17092.589894625</v>
      </c>
      <c r="BO48" s="13">
        <v>3836</v>
      </c>
      <c r="BP48" s="10">
        <v>1.2</v>
      </c>
      <c r="BQ48" s="13">
        <v>1</v>
      </c>
      <c r="BR48" s="13">
        <v>1145</v>
      </c>
      <c r="BS48" s="23">
        <f t="shared" si="103"/>
        <v>5748.2</v>
      </c>
      <c r="BT48" s="13">
        <v>1.15</v>
      </c>
      <c r="BU48" s="13">
        <v>3.5</v>
      </c>
      <c r="BV48" s="13">
        <v>0.97</v>
      </c>
      <c r="BW48" s="45">
        <f t="shared" si="104"/>
        <v>4.395</v>
      </c>
      <c r="BX48" s="13">
        <v>1.05</v>
      </c>
      <c r="BY48" s="11">
        <v>0.5</v>
      </c>
      <c r="BZ48" s="46">
        <f t="shared" si="105"/>
        <v>15252.74092125</v>
      </c>
      <c r="CA48" s="47"/>
      <c r="CH48" s="13">
        <v>4245</v>
      </c>
      <c r="CI48" s="10">
        <v>1.2</v>
      </c>
      <c r="CJ48" s="13">
        <v>1</v>
      </c>
      <c r="CK48" s="13">
        <v>1145</v>
      </c>
      <c r="CL48" s="23">
        <f t="shared" si="106"/>
        <v>6239</v>
      </c>
      <c r="CM48" s="13">
        <v>1.15</v>
      </c>
      <c r="CN48" s="13">
        <v>3.5</v>
      </c>
      <c r="CO48" s="13">
        <v>0.97</v>
      </c>
      <c r="CP48" s="45">
        <f t="shared" si="107"/>
        <v>4.395</v>
      </c>
      <c r="CQ48" s="13">
        <v>1.05</v>
      </c>
      <c r="CR48" s="11">
        <v>0.5</v>
      </c>
      <c r="CS48" s="46">
        <f t="shared" si="108"/>
        <v>16555.06951875</v>
      </c>
      <c r="DA48" s="13">
        <v>4245</v>
      </c>
      <c r="DB48" s="10">
        <v>1.2</v>
      </c>
      <c r="DC48" s="13">
        <v>1</v>
      </c>
      <c r="DD48" s="13">
        <v>1145</v>
      </c>
      <c r="DE48" s="23">
        <f t="shared" si="109"/>
        <v>6239</v>
      </c>
      <c r="DF48" s="13">
        <v>1.15</v>
      </c>
      <c r="DG48" s="13">
        <v>4.3</v>
      </c>
      <c r="DH48" s="13">
        <v>0.97</v>
      </c>
      <c r="DI48" s="45">
        <f t="shared" si="110"/>
        <v>5.171</v>
      </c>
      <c r="DJ48" s="13">
        <v>1.05</v>
      </c>
      <c r="DK48" s="11">
        <v>0.5</v>
      </c>
      <c r="DL48" s="46">
        <f t="shared" si="111"/>
        <v>19478.10340875</v>
      </c>
    </row>
    <row r="49" s="1" customFormat="1" customHeight="1" spans="5:116">
      <c r="E49" s="13">
        <v>3836</v>
      </c>
      <c r="F49" s="10">
        <v>0.93</v>
      </c>
      <c r="G49" s="13">
        <v>1</v>
      </c>
      <c r="H49" s="13">
        <v>1145</v>
      </c>
      <c r="I49" s="23">
        <f t="shared" si="94"/>
        <v>4712.48</v>
      </c>
      <c r="J49" s="13">
        <v>1.15</v>
      </c>
      <c r="K49" s="13">
        <v>3.5</v>
      </c>
      <c r="L49" s="13">
        <v>0.97</v>
      </c>
      <c r="M49" s="45">
        <f t="shared" si="95"/>
        <v>4.395</v>
      </c>
      <c r="N49" s="13">
        <v>1.05</v>
      </c>
      <c r="O49" s="11">
        <v>0.5</v>
      </c>
      <c r="P49" s="46">
        <f t="shared" si="96"/>
        <v>12504.477321</v>
      </c>
      <c r="W49" s="13">
        <v>4245</v>
      </c>
      <c r="X49" s="10">
        <v>0.93</v>
      </c>
      <c r="Y49" s="13">
        <v>1</v>
      </c>
      <c r="Z49" s="13">
        <v>1145</v>
      </c>
      <c r="AA49" s="23">
        <f t="shared" si="97"/>
        <v>5092.85</v>
      </c>
      <c r="AB49" s="13">
        <v>1.15</v>
      </c>
      <c r="AC49" s="13">
        <v>3.5</v>
      </c>
      <c r="AD49" s="13">
        <v>0.97</v>
      </c>
      <c r="AE49" s="45">
        <f t="shared" si="98"/>
        <v>4.395</v>
      </c>
      <c r="AF49" s="13">
        <v>1.05</v>
      </c>
      <c r="AG49" s="11">
        <v>0.5</v>
      </c>
      <c r="AH49" s="46">
        <f t="shared" si="99"/>
        <v>13513.7819840625</v>
      </c>
      <c r="AP49" s="13">
        <v>4245</v>
      </c>
      <c r="AQ49" s="10">
        <v>0.93</v>
      </c>
      <c r="AR49" s="13">
        <v>1</v>
      </c>
      <c r="AS49" s="13">
        <v>1145</v>
      </c>
      <c r="AT49" s="23">
        <f t="shared" si="100"/>
        <v>5092.85</v>
      </c>
      <c r="AU49" s="13">
        <v>1.15</v>
      </c>
      <c r="AV49" s="13">
        <v>4.3</v>
      </c>
      <c r="AW49" s="13">
        <v>0.97</v>
      </c>
      <c r="AX49" s="45">
        <f t="shared" si="101"/>
        <v>5.171</v>
      </c>
      <c r="AY49" s="13">
        <v>1.05</v>
      </c>
      <c r="AZ49" s="11">
        <v>0.5</v>
      </c>
      <c r="BA49" s="46">
        <f t="shared" si="102"/>
        <v>15899.8331375625</v>
      </c>
      <c r="BO49" s="13">
        <v>3836</v>
      </c>
      <c r="BP49" s="10">
        <v>1.11</v>
      </c>
      <c r="BQ49" s="13">
        <v>1</v>
      </c>
      <c r="BR49" s="13">
        <v>1145</v>
      </c>
      <c r="BS49" s="23">
        <f t="shared" si="103"/>
        <v>5402.96</v>
      </c>
      <c r="BT49" s="13">
        <v>1.15</v>
      </c>
      <c r="BU49" s="13">
        <v>3.5</v>
      </c>
      <c r="BV49" s="13">
        <v>0.97</v>
      </c>
      <c r="BW49" s="45">
        <f t="shared" si="104"/>
        <v>4.395</v>
      </c>
      <c r="BX49" s="13">
        <v>1.05</v>
      </c>
      <c r="BY49" s="11">
        <v>0.5</v>
      </c>
      <c r="BZ49" s="46">
        <f t="shared" si="105"/>
        <v>14336.6530545</v>
      </c>
      <c r="CA49" s="47"/>
      <c r="CH49" s="13">
        <v>4245</v>
      </c>
      <c r="CI49" s="10">
        <v>1.11</v>
      </c>
      <c r="CJ49" s="13">
        <v>1</v>
      </c>
      <c r="CK49" s="13">
        <v>1145</v>
      </c>
      <c r="CL49" s="23">
        <f t="shared" si="106"/>
        <v>5856.95</v>
      </c>
      <c r="CM49" s="13">
        <v>1.15</v>
      </c>
      <c r="CN49" s="13">
        <v>3.5</v>
      </c>
      <c r="CO49" s="13">
        <v>0.97</v>
      </c>
      <c r="CP49" s="45">
        <f t="shared" si="107"/>
        <v>4.395</v>
      </c>
      <c r="CQ49" s="13">
        <v>1.05</v>
      </c>
      <c r="CR49" s="11">
        <v>0.5</v>
      </c>
      <c r="CS49" s="46">
        <f t="shared" si="108"/>
        <v>15541.3070071875</v>
      </c>
      <c r="DA49" s="13">
        <v>4245</v>
      </c>
      <c r="DB49" s="10">
        <v>1.11</v>
      </c>
      <c r="DC49" s="13">
        <v>1</v>
      </c>
      <c r="DD49" s="13">
        <v>1145</v>
      </c>
      <c r="DE49" s="23">
        <f t="shared" si="109"/>
        <v>5856.95</v>
      </c>
      <c r="DF49" s="13">
        <v>1.15</v>
      </c>
      <c r="DG49" s="13">
        <v>4.3</v>
      </c>
      <c r="DH49" s="13">
        <v>0.97</v>
      </c>
      <c r="DI49" s="45">
        <f t="shared" si="110"/>
        <v>5.171</v>
      </c>
      <c r="DJ49" s="13">
        <v>1.05</v>
      </c>
      <c r="DK49" s="11">
        <v>0.5</v>
      </c>
      <c r="DL49" s="46">
        <f t="shared" si="111"/>
        <v>18285.3466516875</v>
      </c>
    </row>
    <row r="50" s="1" customFormat="1" customHeight="1" spans="5:116">
      <c r="E50" s="13">
        <v>3836</v>
      </c>
      <c r="F50" s="10">
        <v>0.62</v>
      </c>
      <c r="G50" s="13">
        <v>1</v>
      </c>
      <c r="H50" s="13">
        <v>1145</v>
      </c>
      <c r="I50" s="23">
        <f t="shared" si="94"/>
        <v>3523.32</v>
      </c>
      <c r="J50" s="13">
        <v>1.15</v>
      </c>
      <c r="K50" s="13">
        <v>3.5</v>
      </c>
      <c r="L50" s="13">
        <v>0.97</v>
      </c>
      <c r="M50" s="45">
        <f t="shared" si="95"/>
        <v>4.395</v>
      </c>
      <c r="N50" s="13">
        <v>1.05</v>
      </c>
      <c r="O50" s="11">
        <v>0.5</v>
      </c>
      <c r="P50" s="46">
        <f t="shared" si="96"/>
        <v>9349.06355775</v>
      </c>
      <c r="W50" s="13">
        <v>4245</v>
      </c>
      <c r="X50" s="10">
        <v>0.62</v>
      </c>
      <c r="Y50" s="13">
        <v>1</v>
      </c>
      <c r="Z50" s="13">
        <v>1145</v>
      </c>
      <c r="AA50" s="23">
        <f t="shared" si="97"/>
        <v>3776.9</v>
      </c>
      <c r="AB50" s="13">
        <v>1.15</v>
      </c>
      <c r="AC50" s="13">
        <v>3.5</v>
      </c>
      <c r="AD50" s="13">
        <v>0.97</v>
      </c>
      <c r="AE50" s="45">
        <f t="shared" si="98"/>
        <v>4.395</v>
      </c>
      <c r="AF50" s="13">
        <v>1.05</v>
      </c>
      <c r="AG50" s="11">
        <v>0.5</v>
      </c>
      <c r="AH50" s="46">
        <f t="shared" si="99"/>
        <v>10021.933333125</v>
      </c>
      <c r="AP50" s="13">
        <v>4245</v>
      </c>
      <c r="AQ50" s="10">
        <v>0.62</v>
      </c>
      <c r="AR50" s="13">
        <v>1</v>
      </c>
      <c r="AS50" s="13">
        <v>1145</v>
      </c>
      <c r="AT50" s="23">
        <f t="shared" si="100"/>
        <v>3776.9</v>
      </c>
      <c r="AU50" s="13">
        <v>1.15</v>
      </c>
      <c r="AV50" s="13">
        <v>4.3</v>
      </c>
      <c r="AW50" s="13">
        <v>0.97</v>
      </c>
      <c r="AX50" s="45">
        <f t="shared" si="101"/>
        <v>5.171</v>
      </c>
      <c r="AY50" s="13">
        <v>1.05</v>
      </c>
      <c r="AZ50" s="11">
        <v>0.5</v>
      </c>
      <c r="BA50" s="46">
        <f t="shared" si="102"/>
        <v>11791.448752125</v>
      </c>
      <c r="BO50" s="13">
        <v>3836</v>
      </c>
      <c r="BP50" s="10">
        <v>0.73</v>
      </c>
      <c r="BQ50" s="13">
        <v>1</v>
      </c>
      <c r="BR50" s="13">
        <v>1145</v>
      </c>
      <c r="BS50" s="23">
        <f t="shared" si="103"/>
        <v>3945.28</v>
      </c>
      <c r="BT50" s="13">
        <v>1.15</v>
      </c>
      <c r="BU50" s="13">
        <v>3.5</v>
      </c>
      <c r="BV50" s="13">
        <v>0.97</v>
      </c>
      <c r="BW50" s="45">
        <f t="shared" si="104"/>
        <v>4.395</v>
      </c>
      <c r="BX50" s="13">
        <v>1.05</v>
      </c>
      <c r="BY50" s="11">
        <v>0.5</v>
      </c>
      <c r="BZ50" s="46">
        <f t="shared" si="105"/>
        <v>10468.726506</v>
      </c>
      <c r="CA50" s="47"/>
      <c r="CH50" s="13">
        <v>4245</v>
      </c>
      <c r="CI50" s="10">
        <v>0.73</v>
      </c>
      <c r="CJ50" s="13">
        <v>1</v>
      </c>
      <c r="CK50" s="13">
        <v>1145</v>
      </c>
      <c r="CL50" s="23">
        <f t="shared" si="106"/>
        <v>4243.85</v>
      </c>
      <c r="CM50" s="13">
        <v>1.15</v>
      </c>
      <c r="CN50" s="13">
        <v>3.5</v>
      </c>
      <c r="CO50" s="13">
        <v>0.97</v>
      </c>
      <c r="CP50" s="45">
        <f t="shared" si="107"/>
        <v>4.395</v>
      </c>
      <c r="CQ50" s="13">
        <v>1.05</v>
      </c>
      <c r="CR50" s="11">
        <v>0.5</v>
      </c>
      <c r="CS50" s="46">
        <f t="shared" si="108"/>
        <v>11260.9764028125</v>
      </c>
      <c r="DA50" s="13">
        <v>4245</v>
      </c>
      <c r="DB50" s="10">
        <v>0.73</v>
      </c>
      <c r="DC50" s="13">
        <v>1</v>
      </c>
      <c r="DD50" s="13">
        <v>1145</v>
      </c>
      <c r="DE50" s="23">
        <f t="shared" si="109"/>
        <v>4243.85</v>
      </c>
      <c r="DF50" s="13">
        <v>1.15</v>
      </c>
      <c r="DG50" s="13">
        <v>4.3</v>
      </c>
      <c r="DH50" s="13">
        <v>0.97</v>
      </c>
      <c r="DI50" s="45">
        <f t="shared" si="110"/>
        <v>5.171</v>
      </c>
      <c r="DJ50" s="13">
        <v>1.05</v>
      </c>
      <c r="DK50" s="11">
        <v>0.5</v>
      </c>
      <c r="DL50" s="46">
        <f t="shared" si="111"/>
        <v>13249.2625663125</v>
      </c>
    </row>
    <row r="51" s="1" customFormat="1" customHeight="1" spans="5:116">
      <c r="E51" s="13">
        <v>3836</v>
      </c>
      <c r="F51" s="10">
        <v>0.62</v>
      </c>
      <c r="G51" s="13">
        <v>1</v>
      </c>
      <c r="H51" s="13">
        <v>1145</v>
      </c>
      <c r="I51" s="23">
        <f t="shared" si="94"/>
        <v>3523.32</v>
      </c>
      <c r="J51" s="13">
        <v>1.15</v>
      </c>
      <c r="K51" s="13">
        <v>3.5</v>
      </c>
      <c r="L51" s="13">
        <v>0.97</v>
      </c>
      <c r="M51" s="45">
        <f t="shared" si="95"/>
        <v>4.395</v>
      </c>
      <c r="N51" s="13">
        <v>1.05</v>
      </c>
      <c r="O51" s="11">
        <v>0.5</v>
      </c>
      <c r="P51" s="46">
        <f t="shared" si="96"/>
        <v>9349.06355775</v>
      </c>
      <c r="W51" s="13">
        <v>4245</v>
      </c>
      <c r="X51" s="10">
        <v>0.62</v>
      </c>
      <c r="Y51" s="13">
        <v>1</v>
      </c>
      <c r="Z51" s="13">
        <v>1145</v>
      </c>
      <c r="AA51" s="23">
        <f t="shared" si="97"/>
        <v>3776.9</v>
      </c>
      <c r="AB51" s="13">
        <v>1.15</v>
      </c>
      <c r="AC51" s="13">
        <v>3.5</v>
      </c>
      <c r="AD51" s="13">
        <v>0.97</v>
      </c>
      <c r="AE51" s="45">
        <f t="shared" si="98"/>
        <v>4.395</v>
      </c>
      <c r="AF51" s="13">
        <v>1.05</v>
      </c>
      <c r="AG51" s="11">
        <v>0.5</v>
      </c>
      <c r="AH51" s="46">
        <f t="shared" si="99"/>
        <v>10021.933333125</v>
      </c>
      <c r="AP51" s="13">
        <v>4245</v>
      </c>
      <c r="AQ51" s="10">
        <v>0.62</v>
      </c>
      <c r="AR51" s="13">
        <v>1</v>
      </c>
      <c r="AS51" s="13">
        <v>1145</v>
      </c>
      <c r="AT51" s="23">
        <f t="shared" si="100"/>
        <v>3776.9</v>
      </c>
      <c r="AU51" s="13">
        <v>1.15</v>
      </c>
      <c r="AV51" s="13">
        <v>4.3</v>
      </c>
      <c r="AW51" s="13">
        <v>0.97</v>
      </c>
      <c r="AX51" s="45">
        <f t="shared" si="101"/>
        <v>5.171</v>
      </c>
      <c r="AY51" s="13">
        <v>1.05</v>
      </c>
      <c r="AZ51" s="11">
        <v>0.5</v>
      </c>
      <c r="BA51" s="46">
        <f t="shared" si="102"/>
        <v>11791.448752125</v>
      </c>
      <c r="BO51" s="13">
        <v>3836</v>
      </c>
      <c r="BP51" s="10">
        <v>0.73</v>
      </c>
      <c r="BQ51" s="13">
        <v>1</v>
      </c>
      <c r="BR51" s="13">
        <v>1145</v>
      </c>
      <c r="BS51" s="23">
        <f t="shared" si="103"/>
        <v>3945.28</v>
      </c>
      <c r="BT51" s="13">
        <v>1.15</v>
      </c>
      <c r="BU51" s="13">
        <v>3.5</v>
      </c>
      <c r="BV51" s="13">
        <v>0.97</v>
      </c>
      <c r="BW51" s="45">
        <f t="shared" si="104"/>
        <v>4.395</v>
      </c>
      <c r="BX51" s="13">
        <v>1.05</v>
      </c>
      <c r="BY51" s="11">
        <v>0.5</v>
      </c>
      <c r="BZ51" s="46">
        <f t="shared" si="105"/>
        <v>10468.726506</v>
      </c>
      <c r="CA51" s="47"/>
      <c r="CH51" s="13">
        <v>4245</v>
      </c>
      <c r="CI51" s="10">
        <v>0.73</v>
      </c>
      <c r="CJ51" s="13">
        <v>1</v>
      </c>
      <c r="CK51" s="13">
        <v>1145</v>
      </c>
      <c r="CL51" s="23">
        <f t="shared" si="106"/>
        <v>4243.85</v>
      </c>
      <c r="CM51" s="13">
        <v>1.15</v>
      </c>
      <c r="CN51" s="13">
        <v>3.5</v>
      </c>
      <c r="CO51" s="13">
        <v>0.97</v>
      </c>
      <c r="CP51" s="45">
        <f t="shared" si="107"/>
        <v>4.395</v>
      </c>
      <c r="CQ51" s="13">
        <v>1.05</v>
      </c>
      <c r="CR51" s="11">
        <v>0.5</v>
      </c>
      <c r="CS51" s="46">
        <f t="shared" si="108"/>
        <v>11260.9764028125</v>
      </c>
      <c r="DA51" s="13">
        <v>4245</v>
      </c>
      <c r="DB51" s="10">
        <v>0.73</v>
      </c>
      <c r="DC51" s="13">
        <v>1</v>
      </c>
      <c r="DD51" s="13">
        <v>1145</v>
      </c>
      <c r="DE51" s="23">
        <f t="shared" si="109"/>
        <v>4243.85</v>
      </c>
      <c r="DF51" s="13">
        <v>1.15</v>
      </c>
      <c r="DG51" s="13">
        <v>4.3</v>
      </c>
      <c r="DH51" s="13">
        <v>0.97</v>
      </c>
      <c r="DI51" s="45">
        <f t="shared" si="110"/>
        <v>5.171</v>
      </c>
      <c r="DJ51" s="13">
        <v>1.05</v>
      </c>
      <c r="DK51" s="11">
        <v>0.5</v>
      </c>
      <c r="DL51" s="46">
        <f t="shared" si="111"/>
        <v>13249.2625663125</v>
      </c>
    </row>
    <row r="52" s="1" customFormat="1" customHeight="1" spans="5:116">
      <c r="E52" s="13">
        <v>3836</v>
      </c>
      <c r="F52" s="10">
        <v>1.57</v>
      </c>
      <c r="G52" s="13">
        <v>1</v>
      </c>
      <c r="H52" s="13">
        <v>1145</v>
      </c>
      <c r="I52" s="23">
        <f t="shared" si="94"/>
        <v>7167.52</v>
      </c>
      <c r="J52" s="13">
        <v>1.15</v>
      </c>
      <c r="K52" s="13">
        <v>3.5</v>
      </c>
      <c r="L52" s="13">
        <v>0.97</v>
      </c>
      <c r="M52" s="45">
        <f t="shared" si="95"/>
        <v>4.395</v>
      </c>
      <c r="N52" s="13">
        <v>1.05</v>
      </c>
      <c r="O52" s="11">
        <v>0.5</v>
      </c>
      <c r="P52" s="46">
        <f t="shared" si="96"/>
        <v>19018.879929</v>
      </c>
      <c r="W52" s="13">
        <v>4245</v>
      </c>
      <c r="X52" s="10">
        <v>1.57</v>
      </c>
      <c r="Y52" s="13">
        <v>1</v>
      </c>
      <c r="Z52" s="13">
        <v>1145</v>
      </c>
      <c r="AA52" s="23">
        <f t="shared" si="97"/>
        <v>7809.65</v>
      </c>
      <c r="AB52" s="13">
        <v>1.15</v>
      </c>
      <c r="AC52" s="13">
        <v>3.5</v>
      </c>
      <c r="AD52" s="13">
        <v>0.97</v>
      </c>
      <c r="AE52" s="45">
        <f t="shared" si="98"/>
        <v>4.395</v>
      </c>
      <c r="AF52" s="13">
        <v>1.05</v>
      </c>
      <c r="AG52" s="11">
        <v>0.5</v>
      </c>
      <c r="AH52" s="46">
        <f t="shared" si="99"/>
        <v>20722.7598440625</v>
      </c>
      <c r="AP52" s="13">
        <v>4245</v>
      </c>
      <c r="AQ52" s="10">
        <v>1.57</v>
      </c>
      <c r="AR52" s="13">
        <v>1</v>
      </c>
      <c r="AS52" s="13">
        <v>1145</v>
      </c>
      <c r="AT52" s="23">
        <f t="shared" si="100"/>
        <v>7809.65</v>
      </c>
      <c r="AU52" s="13">
        <v>1.15</v>
      </c>
      <c r="AV52" s="13">
        <v>4.3</v>
      </c>
      <c r="AW52" s="13">
        <v>0.97</v>
      </c>
      <c r="AX52" s="45">
        <f t="shared" si="101"/>
        <v>5.171</v>
      </c>
      <c r="AY52" s="13">
        <v>1.05</v>
      </c>
      <c r="AZ52" s="11">
        <v>0.5</v>
      </c>
      <c r="BA52" s="46">
        <f t="shared" si="102"/>
        <v>24381.6589655625</v>
      </c>
      <c r="BO52" s="13">
        <v>3836</v>
      </c>
      <c r="BP52" s="10">
        <v>1.85</v>
      </c>
      <c r="BQ52" s="13">
        <v>1</v>
      </c>
      <c r="BR52" s="13">
        <v>1145</v>
      </c>
      <c r="BS52" s="23">
        <f t="shared" si="103"/>
        <v>8241.6</v>
      </c>
      <c r="BT52" s="13">
        <v>1.15</v>
      </c>
      <c r="BU52" s="13">
        <v>3.5</v>
      </c>
      <c r="BV52" s="13">
        <v>0.97</v>
      </c>
      <c r="BW52" s="45">
        <f t="shared" si="104"/>
        <v>4.395</v>
      </c>
      <c r="BX52" s="13">
        <v>1.05</v>
      </c>
      <c r="BY52" s="11">
        <v>0.5</v>
      </c>
      <c r="BZ52" s="46">
        <f t="shared" si="105"/>
        <v>21868.93107</v>
      </c>
      <c r="CA52" s="47"/>
      <c r="CH52" s="13">
        <v>4245</v>
      </c>
      <c r="CI52" s="10">
        <v>1.85</v>
      </c>
      <c r="CJ52" s="13">
        <v>1</v>
      </c>
      <c r="CK52" s="13">
        <v>1145</v>
      </c>
      <c r="CL52" s="23">
        <f t="shared" si="106"/>
        <v>8998.25</v>
      </c>
      <c r="CM52" s="13">
        <v>1.15</v>
      </c>
      <c r="CN52" s="13">
        <v>3.5</v>
      </c>
      <c r="CO52" s="13">
        <v>0.97</v>
      </c>
      <c r="CP52" s="45">
        <f t="shared" si="107"/>
        <v>4.395</v>
      </c>
      <c r="CQ52" s="13">
        <v>1.05</v>
      </c>
      <c r="CR52" s="11">
        <v>0.5</v>
      </c>
      <c r="CS52" s="46">
        <f t="shared" si="108"/>
        <v>23876.6876578125</v>
      </c>
      <c r="DA52" s="13">
        <v>4245</v>
      </c>
      <c r="DB52" s="10">
        <v>1.85</v>
      </c>
      <c r="DC52" s="13">
        <v>1</v>
      </c>
      <c r="DD52" s="13">
        <v>1145</v>
      </c>
      <c r="DE52" s="23">
        <f t="shared" si="109"/>
        <v>8998.25</v>
      </c>
      <c r="DF52" s="13">
        <v>1.15</v>
      </c>
      <c r="DG52" s="13">
        <v>4.3</v>
      </c>
      <c r="DH52" s="13">
        <v>0.97</v>
      </c>
      <c r="DI52" s="45">
        <f t="shared" si="110"/>
        <v>5.171</v>
      </c>
      <c r="DJ52" s="13">
        <v>1.05</v>
      </c>
      <c r="DK52" s="11">
        <v>0.5</v>
      </c>
      <c r="DL52" s="46">
        <f t="shared" si="111"/>
        <v>28092.4577653125</v>
      </c>
    </row>
    <row r="53" s="1" customFormat="1" customHeight="1" spans="5:116">
      <c r="E53" s="13">
        <v>3836</v>
      </c>
      <c r="F53" s="8">
        <v>1.02</v>
      </c>
      <c r="G53" s="13">
        <v>1</v>
      </c>
      <c r="H53" s="13">
        <v>1145</v>
      </c>
      <c r="I53" s="23">
        <f t="shared" si="94"/>
        <v>5057.72</v>
      </c>
      <c r="J53" s="13">
        <v>1.15</v>
      </c>
      <c r="K53" s="13">
        <v>3.5</v>
      </c>
      <c r="L53" s="13">
        <v>0.97</v>
      </c>
      <c r="M53" s="45">
        <f t="shared" si="95"/>
        <v>4.395</v>
      </c>
      <c r="N53" s="13">
        <v>1.05</v>
      </c>
      <c r="O53" s="11">
        <v>0.5</v>
      </c>
      <c r="P53" s="46">
        <f t="shared" si="96"/>
        <v>13420.56518775</v>
      </c>
      <c r="W53" s="13">
        <v>4245</v>
      </c>
      <c r="X53" s="8">
        <v>1.02</v>
      </c>
      <c r="Y53" s="13">
        <v>1</v>
      </c>
      <c r="Z53" s="13">
        <v>1145</v>
      </c>
      <c r="AA53" s="23">
        <f t="shared" si="97"/>
        <v>5474.9</v>
      </c>
      <c r="AB53" s="13">
        <v>1.15</v>
      </c>
      <c r="AC53" s="13">
        <v>3.5</v>
      </c>
      <c r="AD53" s="13">
        <v>0.97</v>
      </c>
      <c r="AE53" s="45">
        <f t="shared" si="98"/>
        <v>4.395</v>
      </c>
      <c r="AF53" s="13">
        <v>1.05</v>
      </c>
      <c r="AG53" s="11">
        <v>0.5</v>
      </c>
      <c r="AH53" s="46">
        <f t="shared" si="99"/>
        <v>14527.544495625</v>
      </c>
      <c r="AP53" s="13">
        <v>4245</v>
      </c>
      <c r="AQ53" s="8">
        <v>1.02</v>
      </c>
      <c r="AR53" s="13">
        <v>1</v>
      </c>
      <c r="AS53" s="13">
        <v>1145</v>
      </c>
      <c r="AT53" s="23">
        <f t="shared" si="100"/>
        <v>5474.9</v>
      </c>
      <c r="AU53" s="13">
        <v>1.15</v>
      </c>
      <c r="AV53" s="13">
        <v>4.3</v>
      </c>
      <c r="AW53" s="13">
        <v>0.97</v>
      </c>
      <c r="AX53" s="45">
        <f t="shared" si="101"/>
        <v>5.171</v>
      </c>
      <c r="AY53" s="13">
        <v>1.05</v>
      </c>
      <c r="AZ53" s="11">
        <v>0.5</v>
      </c>
      <c r="BA53" s="46">
        <f t="shared" si="102"/>
        <v>17092.589894625</v>
      </c>
      <c r="BO53" s="13">
        <v>3836</v>
      </c>
      <c r="BP53" s="8">
        <v>1.2</v>
      </c>
      <c r="BQ53" s="13">
        <v>1</v>
      </c>
      <c r="BR53" s="13">
        <v>1145</v>
      </c>
      <c r="BS53" s="23">
        <f t="shared" si="103"/>
        <v>5748.2</v>
      </c>
      <c r="BT53" s="13">
        <v>1.15</v>
      </c>
      <c r="BU53" s="13">
        <v>3.5</v>
      </c>
      <c r="BV53" s="13">
        <v>0.97</v>
      </c>
      <c r="BW53" s="45">
        <f t="shared" si="104"/>
        <v>4.395</v>
      </c>
      <c r="BX53" s="13">
        <v>1.05</v>
      </c>
      <c r="BY53" s="11">
        <v>0.5</v>
      </c>
      <c r="BZ53" s="46">
        <f t="shared" si="105"/>
        <v>15252.74092125</v>
      </c>
      <c r="CA53" s="47"/>
      <c r="CH53" s="13">
        <v>4245</v>
      </c>
      <c r="CI53" s="8">
        <v>1.2</v>
      </c>
      <c r="CJ53" s="13">
        <v>1</v>
      </c>
      <c r="CK53" s="13">
        <v>1145</v>
      </c>
      <c r="CL53" s="23">
        <f t="shared" si="106"/>
        <v>6239</v>
      </c>
      <c r="CM53" s="13">
        <v>1.15</v>
      </c>
      <c r="CN53" s="13">
        <v>3.5</v>
      </c>
      <c r="CO53" s="13">
        <v>0.97</v>
      </c>
      <c r="CP53" s="45">
        <f t="shared" si="107"/>
        <v>4.395</v>
      </c>
      <c r="CQ53" s="13">
        <v>1.05</v>
      </c>
      <c r="CR53" s="11">
        <v>0.5</v>
      </c>
      <c r="CS53" s="46">
        <f t="shared" si="108"/>
        <v>16555.06951875</v>
      </c>
      <c r="DA53" s="13">
        <v>4245</v>
      </c>
      <c r="DB53" s="8">
        <v>1.2</v>
      </c>
      <c r="DC53" s="13">
        <v>1</v>
      </c>
      <c r="DD53" s="13">
        <v>1145</v>
      </c>
      <c r="DE53" s="23">
        <f t="shared" si="109"/>
        <v>6239</v>
      </c>
      <c r="DF53" s="13">
        <v>1.15</v>
      </c>
      <c r="DG53" s="13">
        <v>4.3</v>
      </c>
      <c r="DH53" s="13">
        <v>0.97</v>
      </c>
      <c r="DI53" s="45">
        <f t="shared" si="110"/>
        <v>5.171</v>
      </c>
      <c r="DJ53" s="13">
        <v>1.05</v>
      </c>
      <c r="DK53" s="11">
        <v>0.5</v>
      </c>
      <c r="DL53" s="46">
        <f t="shared" si="111"/>
        <v>19478.10340875</v>
      </c>
    </row>
    <row r="54" s="1" customFormat="1" customHeight="1" spans="5:116">
      <c r="E54" s="13">
        <v>3836</v>
      </c>
      <c r="F54" s="8">
        <v>0.93</v>
      </c>
      <c r="G54" s="13">
        <v>1</v>
      </c>
      <c r="H54" s="13">
        <v>1145</v>
      </c>
      <c r="I54" s="23">
        <f t="shared" si="94"/>
        <v>4712.48</v>
      </c>
      <c r="J54" s="13">
        <v>1.15</v>
      </c>
      <c r="K54" s="13">
        <v>3.5</v>
      </c>
      <c r="L54" s="13">
        <v>0.97</v>
      </c>
      <c r="M54" s="45">
        <f t="shared" si="95"/>
        <v>4.395</v>
      </c>
      <c r="N54" s="13">
        <v>1.05</v>
      </c>
      <c r="O54" s="11">
        <v>0.5</v>
      </c>
      <c r="P54" s="46">
        <f t="shared" si="96"/>
        <v>12504.477321</v>
      </c>
      <c r="W54" s="13">
        <v>4245</v>
      </c>
      <c r="X54" s="8">
        <v>0.93</v>
      </c>
      <c r="Y54" s="13">
        <v>1</v>
      </c>
      <c r="Z54" s="13">
        <v>1145</v>
      </c>
      <c r="AA54" s="23">
        <f t="shared" si="97"/>
        <v>5092.85</v>
      </c>
      <c r="AB54" s="13">
        <v>1.15</v>
      </c>
      <c r="AC54" s="13">
        <v>3.5</v>
      </c>
      <c r="AD54" s="13">
        <v>0.97</v>
      </c>
      <c r="AE54" s="45">
        <f t="shared" si="98"/>
        <v>4.395</v>
      </c>
      <c r="AF54" s="13">
        <v>1.05</v>
      </c>
      <c r="AG54" s="11">
        <v>0.5</v>
      </c>
      <c r="AH54" s="46">
        <f t="shared" si="99"/>
        <v>13513.7819840625</v>
      </c>
      <c r="AP54" s="13">
        <v>4245</v>
      </c>
      <c r="AQ54" s="8">
        <v>0.93</v>
      </c>
      <c r="AR54" s="13">
        <v>1</v>
      </c>
      <c r="AS54" s="13">
        <v>1145</v>
      </c>
      <c r="AT54" s="23">
        <f t="shared" si="100"/>
        <v>5092.85</v>
      </c>
      <c r="AU54" s="13">
        <v>1.15</v>
      </c>
      <c r="AV54" s="13">
        <v>4.3</v>
      </c>
      <c r="AW54" s="13">
        <v>0.97</v>
      </c>
      <c r="AX54" s="45">
        <f t="shared" si="101"/>
        <v>5.171</v>
      </c>
      <c r="AY54" s="13">
        <v>1.05</v>
      </c>
      <c r="AZ54" s="11">
        <v>0.5</v>
      </c>
      <c r="BA54" s="46">
        <f t="shared" si="102"/>
        <v>15899.8331375625</v>
      </c>
      <c r="BO54" s="13">
        <v>3836</v>
      </c>
      <c r="BP54" s="8">
        <v>1.11</v>
      </c>
      <c r="BQ54" s="13">
        <v>1</v>
      </c>
      <c r="BR54" s="13">
        <v>1145</v>
      </c>
      <c r="BS54" s="23">
        <f t="shared" si="103"/>
        <v>5402.96</v>
      </c>
      <c r="BT54" s="13">
        <v>1.15</v>
      </c>
      <c r="BU54" s="13">
        <v>3.5</v>
      </c>
      <c r="BV54" s="13">
        <v>0.97</v>
      </c>
      <c r="BW54" s="45">
        <f t="shared" si="104"/>
        <v>4.395</v>
      </c>
      <c r="BX54" s="13">
        <v>1.05</v>
      </c>
      <c r="BY54" s="11">
        <v>0.5</v>
      </c>
      <c r="BZ54" s="46">
        <f t="shared" si="105"/>
        <v>14336.6530545</v>
      </c>
      <c r="CA54" s="47"/>
      <c r="CH54" s="13">
        <v>4245</v>
      </c>
      <c r="CI54" s="8">
        <v>1.11</v>
      </c>
      <c r="CJ54" s="13">
        <v>1</v>
      </c>
      <c r="CK54" s="13">
        <v>1145</v>
      </c>
      <c r="CL54" s="23">
        <f t="shared" si="106"/>
        <v>5856.95</v>
      </c>
      <c r="CM54" s="13">
        <v>1.15</v>
      </c>
      <c r="CN54" s="13">
        <v>3.5</v>
      </c>
      <c r="CO54" s="13">
        <v>0.97</v>
      </c>
      <c r="CP54" s="45">
        <f t="shared" si="107"/>
        <v>4.395</v>
      </c>
      <c r="CQ54" s="13">
        <v>1.05</v>
      </c>
      <c r="CR54" s="11">
        <v>0.5</v>
      </c>
      <c r="CS54" s="46">
        <f t="shared" si="108"/>
        <v>15541.3070071875</v>
      </c>
      <c r="DA54" s="13">
        <v>4245</v>
      </c>
      <c r="DB54" s="8">
        <v>1.11</v>
      </c>
      <c r="DC54" s="13">
        <v>1</v>
      </c>
      <c r="DD54" s="13">
        <v>1145</v>
      </c>
      <c r="DE54" s="23">
        <f t="shared" si="109"/>
        <v>5856.95</v>
      </c>
      <c r="DF54" s="13">
        <v>1.15</v>
      </c>
      <c r="DG54" s="13">
        <v>4.3</v>
      </c>
      <c r="DH54" s="13">
        <v>0.97</v>
      </c>
      <c r="DI54" s="45">
        <f t="shared" si="110"/>
        <v>5.171</v>
      </c>
      <c r="DJ54" s="13">
        <v>1.05</v>
      </c>
      <c r="DK54" s="11">
        <v>0.5</v>
      </c>
      <c r="DL54" s="46">
        <f t="shared" si="111"/>
        <v>18285.3466516875</v>
      </c>
    </row>
    <row r="55" s="1" customFormat="1" customHeight="1" spans="5:116">
      <c r="E55" s="13">
        <v>3836</v>
      </c>
      <c r="F55" s="8">
        <v>0.62</v>
      </c>
      <c r="G55" s="13">
        <v>1</v>
      </c>
      <c r="H55" s="13">
        <v>1145</v>
      </c>
      <c r="I55" s="23">
        <f t="shared" si="94"/>
        <v>3523.32</v>
      </c>
      <c r="J55" s="13">
        <v>1.15</v>
      </c>
      <c r="K55" s="13">
        <v>3.5</v>
      </c>
      <c r="L55" s="13">
        <v>0.97</v>
      </c>
      <c r="M55" s="45">
        <f t="shared" si="95"/>
        <v>4.395</v>
      </c>
      <c r="N55" s="13">
        <v>1.05</v>
      </c>
      <c r="O55" s="11">
        <v>0.5</v>
      </c>
      <c r="P55" s="46">
        <f t="shared" si="96"/>
        <v>9349.06355775</v>
      </c>
      <c r="W55" s="13">
        <v>4245</v>
      </c>
      <c r="X55" s="8">
        <v>0.62</v>
      </c>
      <c r="Y55" s="13">
        <v>1</v>
      </c>
      <c r="Z55" s="13">
        <v>1145</v>
      </c>
      <c r="AA55" s="23">
        <f t="shared" si="97"/>
        <v>3776.9</v>
      </c>
      <c r="AB55" s="13">
        <v>1.15</v>
      </c>
      <c r="AC55" s="13">
        <v>3.5</v>
      </c>
      <c r="AD55" s="13">
        <v>0.97</v>
      </c>
      <c r="AE55" s="45">
        <f t="shared" si="98"/>
        <v>4.395</v>
      </c>
      <c r="AF55" s="13">
        <v>1.05</v>
      </c>
      <c r="AG55" s="11">
        <v>0.5</v>
      </c>
      <c r="AH55" s="46">
        <f t="shared" si="99"/>
        <v>10021.933333125</v>
      </c>
      <c r="AP55" s="13">
        <v>4245</v>
      </c>
      <c r="AQ55" s="8">
        <v>0.62</v>
      </c>
      <c r="AR55" s="13">
        <v>1</v>
      </c>
      <c r="AS55" s="13">
        <v>1145</v>
      </c>
      <c r="AT55" s="23">
        <f t="shared" si="100"/>
        <v>3776.9</v>
      </c>
      <c r="AU55" s="13">
        <v>1.15</v>
      </c>
      <c r="AV55" s="13">
        <v>4.3</v>
      </c>
      <c r="AW55" s="13">
        <v>0.97</v>
      </c>
      <c r="AX55" s="45">
        <f t="shared" si="101"/>
        <v>5.171</v>
      </c>
      <c r="AY55" s="13">
        <v>1.05</v>
      </c>
      <c r="AZ55" s="11">
        <v>0.5</v>
      </c>
      <c r="BA55" s="46">
        <f t="shared" si="102"/>
        <v>11791.448752125</v>
      </c>
      <c r="BO55" s="13">
        <v>3836</v>
      </c>
      <c r="BP55" s="8">
        <v>0.73</v>
      </c>
      <c r="BQ55" s="13">
        <v>1</v>
      </c>
      <c r="BR55" s="13">
        <v>1145</v>
      </c>
      <c r="BS55" s="23">
        <f t="shared" si="103"/>
        <v>3945.28</v>
      </c>
      <c r="BT55" s="13">
        <v>1.15</v>
      </c>
      <c r="BU55" s="13">
        <v>3.5</v>
      </c>
      <c r="BV55" s="13">
        <v>0.97</v>
      </c>
      <c r="BW55" s="45">
        <f t="shared" si="104"/>
        <v>4.395</v>
      </c>
      <c r="BX55" s="13">
        <v>1.05</v>
      </c>
      <c r="BY55" s="11">
        <v>0.5</v>
      </c>
      <c r="BZ55" s="46">
        <f t="shared" si="105"/>
        <v>10468.726506</v>
      </c>
      <c r="CA55" s="47"/>
      <c r="CH55" s="13">
        <v>4245</v>
      </c>
      <c r="CI55" s="8">
        <v>0.73</v>
      </c>
      <c r="CJ55" s="13">
        <v>1</v>
      </c>
      <c r="CK55" s="13">
        <v>1145</v>
      </c>
      <c r="CL55" s="23">
        <f t="shared" si="106"/>
        <v>4243.85</v>
      </c>
      <c r="CM55" s="13">
        <v>1.15</v>
      </c>
      <c r="CN55" s="13">
        <v>3.5</v>
      </c>
      <c r="CO55" s="13">
        <v>0.97</v>
      </c>
      <c r="CP55" s="45">
        <f t="shared" si="107"/>
        <v>4.395</v>
      </c>
      <c r="CQ55" s="13">
        <v>1.05</v>
      </c>
      <c r="CR55" s="11">
        <v>0.5</v>
      </c>
      <c r="CS55" s="46">
        <f t="shared" si="108"/>
        <v>11260.9764028125</v>
      </c>
      <c r="DA55" s="13">
        <v>4245</v>
      </c>
      <c r="DB55" s="8">
        <v>0.73</v>
      </c>
      <c r="DC55" s="13">
        <v>1</v>
      </c>
      <c r="DD55" s="13">
        <v>1145</v>
      </c>
      <c r="DE55" s="23">
        <f t="shared" si="109"/>
        <v>4243.85</v>
      </c>
      <c r="DF55" s="13">
        <v>1.15</v>
      </c>
      <c r="DG55" s="13">
        <v>4.3</v>
      </c>
      <c r="DH55" s="13">
        <v>0.97</v>
      </c>
      <c r="DI55" s="45">
        <f t="shared" si="110"/>
        <v>5.171</v>
      </c>
      <c r="DJ55" s="13">
        <v>1.05</v>
      </c>
      <c r="DK55" s="11">
        <v>0.5</v>
      </c>
      <c r="DL55" s="46">
        <f t="shared" si="111"/>
        <v>13249.2625663125</v>
      </c>
    </row>
    <row r="56" s="1" customFormat="1" customHeight="1" spans="5:116">
      <c r="E56" s="13">
        <v>3836</v>
      </c>
      <c r="F56" s="8">
        <v>0.62</v>
      </c>
      <c r="G56" s="13">
        <v>1</v>
      </c>
      <c r="H56" s="13">
        <v>1145</v>
      </c>
      <c r="I56" s="23">
        <f t="shared" si="94"/>
        <v>3523.32</v>
      </c>
      <c r="J56" s="13">
        <v>1.15</v>
      </c>
      <c r="K56" s="13">
        <v>3.5</v>
      </c>
      <c r="L56" s="13">
        <v>0.97</v>
      </c>
      <c r="M56" s="45">
        <f t="shared" si="95"/>
        <v>4.395</v>
      </c>
      <c r="N56" s="13">
        <v>1.05</v>
      </c>
      <c r="O56" s="11">
        <v>0.5</v>
      </c>
      <c r="P56" s="46">
        <f t="shared" si="96"/>
        <v>9349.06355775</v>
      </c>
      <c r="W56" s="13">
        <v>4245</v>
      </c>
      <c r="X56" s="8">
        <v>0.62</v>
      </c>
      <c r="Y56" s="13">
        <v>1</v>
      </c>
      <c r="Z56" s="13">
        <v>1145</v>
      </c>
      <c r="AA56" s="23">
        <f t="shared" si="97"/>
        <v>3776.9</v>
      </c>
      <c r="AB56" s="13">
        <v>1.15</v>
      </c>
      <c r="AC56" s="13">
        <v>3.5</v>
      </c>
      <c r="AD56" s="13">
        <v>0.97</v>
      </c>
      <c r="AE56" s="45">
        <f t="shared" si="98"/>
        <v>4.395</v>
      </c>
      <c r="AF56" s="13">
        <v>1.05</v>
      </c>
      <c r="AG56" s="11">
        <v>0.5</v>
      </c>
      <c r="AH56" s="46">
        <f t="shared" si="99"/>
        <v>10021.933333125</v>
      </c>
      <c r="AP56" s="13">
        <v>4245</v>
      </c>
      <c r="AQ56" s="8">
        <v>0.62</v>
      </c>
      <c r="AR56" s="13">
        <v>1</v>
      </c>
      <c r="AS56" s="13">
        <v>1145</v>
      </c>
      <c r="AT56" s="23">
        <f t="shared" si="100"/>
        <v>3776.9</v>
      </c>
      <c r="AU56" s="13">
        <v>1.15</v>
      </c>
      <c r="AV56" s="13">
        <v>4.3</v>
      </c>
      <c r="AW56" s="13">
        <v>0.97</v>
      </c>
      <c r="AX56" s="45">
        <f t="shared" si="101"/>
        <v>5.171</v>
      </c>
      <c r="AY56" s="13">
        <v>1.05</v>
      </c>
      <c r="AZ56" s="11">
        <v>0.5</v>
      </c>
      <c r="BA56" s="46">
        <f t="shared" si="102"/>
        <v>11791.448752125</v>
      </c>
      <c r="BO56" s="13">
        <v>3836</v>
      </c>
      <c r="BP56" s="8">
        <v>0.73</v>
      </c>
      <c r="BQ56" s="13">
        <v>1</v>
      </c>
      <c r="BR56" s="13">
        <v>1145</v>
      </c>
      <c r="BS56" s="23">
        <f t="shared" si="103"/>
        <v>3945.28</v>
      </c>
      <c r="BT56" s="13">
        <v>1.15</v>
      </c>
      <c r="BU56" s="13">
        <v>3.5</v>
      </c>
      <c r="BV56" s="13">
        <v>0.97</v>
      </c>
      <c r="BW56" s="45">
        <f t="shared" si="104"/>
        <v>4.395</v>
      </c>
      <c r="BX56" s="13">
        <v>1.05</v>
      </c>
      <c r="BY56" s="11">
        <v>0.5</v>
      </c>
      <c r="BZ56" s="46">
        <f t="shared" si="105"/>
        <v>10468.726506</v>
      </c>
      <c r="CA56" s="47"/>
      <c r="CH56" s="13">
        <v>4245</v>
      </c>
      <c r="CI56" s="8">
        <v>0.73</v>
      </c>
      <c r="CJ56" s="13">
        <v>1</v>
      </c>
      <c r="CK56" s="13">
        <v>1145</v>
      </c>
      <c r="CL56" s="23">
        <f t="shared" si="106"/>
        <v>4243.85</v>
      </c>
      <c r="CM56" s="13">
        <v>1.15</v>
      </c>
      <c r="CN56" s="13">
        <v>3.5</v>
      </c>
      <c r="CO56" s="13">
        <v>0.97</v>
      </c>
      <c r="CP56" s="45">
        <f t="shared" si="107"/>
        <v>4.395</v>
      </c>
      <c r="CQ56" s="13">
        <v>1.05</v>
      </c>
      <c r="CR56" s="11">
        <v>0.5</v>
      </c>
      <c r="CS56" s="46">
        <f t="shared" si="108"/>
        <v>11260.9764028125</v>
      </c>
      <c r="DA56" s="13">
        <v>4245</v>
      </c>
      <c r="DB56" s="8">
        <v>0.73</v>
      </c>
      <c r="DC56" s="13">
        <v>1</v>
      </c>
      <c r="DD56" s="13">
        <v>1145</v>
      </c>
      <c r="DE56" s="23">
        <f t="shared" si="109"/>
        <v>4243.85</v>
      </c>
      <c r="DF56" s="13">
        <v>1.15</v>
      </c>
      <c r="DG56" s="13">
        <v>4.3</v>
      </c>
      <c r="DH56" s="13">
        <v>0.97</v>
      </c>
      <c r="DI56" s="45">
        <f t="shared" si="110"/>
        <v>5.171</v>
      </c>
      <c r="DJ56" s="13">
        <v>1.05</v>
      </c>
      <c r="DK56" s="11">
        <v>0.5</v>
      </c>
      <c r="DL56" s="46">
        <f t="shared" si="111"/>
        <v>13249.2625663125</v>
      </c>
    </row>
    <row r="57" s="1" customFormat="1" customHeight="1" spans="5:116">
      <c r="E57" s="13">
        <v>3836</v>
      </c>
      <c r="F57" s="8">
        <v>1.57</v>
      </c>
      <c r="G57" s="13">
        <v>1</v>
      </c>
      <c r="H57" s="13">
        <v>1145</v>
      </c>
      <c r="I57" s="23">
        <f t="shared" si="94"/>
        <v>7167.52</v>
      </c>
      <c r="J57" s="13">
        <v>1.15</v>
      </c>
      <c r="K57" s="13">
        <v>3.5</v>
      </c>
      <c r="L57" s="13">
        <v>0.97</v>
      </c>
      <c r="M57" s="45">
        <f t="shared" si="95"/>
        <v>4.395</v>
      </c>
      <c r="N57" s="13">
        <v>1.05</v>
      </c>
      <c r="O57" s="11">
        <v>0.5</v>
      </c>
      <c r="P57" s="46">
        <f t="shared" si="96"/>
        <v>19018.879929</v>
      </c>
      <c r="W57" s="13">
        <v>4245</v>
      </c>
      <c r="X57" s="8">
        <v>1.57</v>
      </c>
      <c r="Y57" s="13">
        <v>1</v>
      </c>
      <c r="Z57" s="13">
        <v>1145</v>
      </c>
      <c r="AA57" s="23">
        <f t="shared" si="97"/>
        <v>7809.65</v>
      </c>
      <c r="AB57" s="13">
        <v>1.15</v>
      </c>
      <c r="AC57" s="13">
        <v>3.5</v>
      </c>
      <c r="AD57" s="13">
        <v>0.97</v>
      </c>
      <c r="AE57" s="45">
        <f t="shared" si="98"/>
        <v>4.395</v>
      </c>
      <c r="AF57" s="13">
        <v>1.05</v>
      </c>
      <c r="AG57" s="11">
        <v>0.5</v>
      </c>
      <c r="AH57" s="46">
        <f t="shared" si="99"/>
        <v>20722.7598440625</v>
      </c>
      <c r="AP57" s="13">
        <v>4245</v>
      </c>
      <c r="AQ57" s="8">
        <v>1.57</v>
      </c>
      <c r="AR57" s="13">
        <v>1</v>
      </c>
      <c r="AS57" s="13">
        <v>1145</v>
      </c>
      <c r="AT57" s="23">
        <f t="shared" si="100"/>
        <v>7809.65</v>
      </c>
      <c r="AU57" s="13">
        <v>1.15</v>
      </c>
      <c r="AV57" s="13">
        <v>4.3</v>
      </c>
      <c r="AW57" s="13">
        <v>0.97</v>
      </c>
      <c r="AX57" s="45">
        <f t="shared" si="101"/>
        <v>5.171</v>
      </c>
      <c r="AY57" s="13">
        <v>1.05</v>
      </c>
      <c r="AZ57" s="11">
        <v>0.5</v>
      </c>
      <c r="BA57" s="46">
        <f t="shared" si="102"/>
        <v>24381.6589655625</v>
      </c>
      <c r="BO57" s="13">
        <v>3836</v>
      </c>
      <c r="BP57" s="8">
        <v>1.85</v>
      </c>
      <c r="BQ57" s="13">
        <v>1</v>
      </c>
      <c r="BR57" s="13">
        <v>1145</v>
      </c>
      <c r="BS57" s="23">
        <f t="shared" si="103"/>
        <v>8241.6</v>
      </c>
      <c r="BT57" s="13">
        <v>1.15</v>
      </c>
      <c r="BU57" s="13">
        <v>3.5</v>
      </c>
      <c r="BV57" s="13">
        <v>0.97</v>
      </c>
      <c r="BW57" s="45">
        <f t="shared" si="104"/>
        <v>4.395</v>
      </c>
      <c r="BX57" s="13">
        <v>1.05</v>
      </c>
      <c r="BY57" s="11">
        <v>0.5</v>
      </c>
      <c r="BZ57" s="46">
        <f t="shared" si="105"/>
        <v>21868.93107</v>
      </c>
      <c r="CA57" s="47"/>
      <c r="CH57" s="13">
        <v>4245</v>
      </c>
      <c r="CI57" s="8">
        <v>1.85</v>
      </c>
      <c r="CJ57" s="13">
        <v>1</v>
      </c>
      <c r="CK57" s="13">
        <v>1145</v>
      </c>
      <c r="CL57" s="23">
        <f t="shared" si="106"/>
        <v>8998.25</v>
      </c>
      <c r="CM57" s="13">
        <v>1.15</v>
      </c>
      <c r="CN57" s="13">
        <v>3.5</v>
      </c>
      <c r="CO57" s="13">
        <v>0.97</v>
      </c>
      <c r="CP57" s="45">
        <f t="shared" si="107"/>
        <v>4.395</v>
      </c>
      <c r="CQ57" s="13">
        <v>1.05</v>
      </c>
      <c r="CR57" s="11">
        <v>0.5</v>
      </c>
      <c r="CS57" s="46">
        <f t="shared" si="108"/>
        <v>23876.6876578125</v>
      </c>
      <c r="DA57" s="13">
        <v>4245</v>
      </c>
      <c r="DB57" s="8">
        <v>1.85</v>
      </c>
      <c r="DC57" s="13">
        <v>1</v>
      </c>
      <c r="DD57" s="13">
        <v>1145</v>
      </c>
      <c r="DE57" s="23">
        <f t="shared" si="109"/>
        <v>8998.25</v>
      </c>
      <c r="DF57" s="13">
        <v>1.15</v>
      </c>
      <c r="DG57" s="13">
        <v>4.3</v>
      </c>
      <c r="DH57" s="13">
        <v>0.97</v>
      </c>
      <c r="DI57" s="45">
        <f t="shared" si="110"/>
        <v>5.171</v>
      </c>
      <c r="DJ57" s="13">
        <v>1.05</v>
      </c>
      <c r="DK57" s="11">
        <v>0.5</v>
      </c>
      <c r="DL57" s="46">
        <f t="shared" si="111"/>
        <v>28092.4577653125</v>
      </c>
    </row>
    <row r="58" s="1" customFormat="1" customHeight="1" spans="5:116">
      <c r="E58" s="13">
        <v>3836</v>
      </c>
      <c r="F58" s="23">
        <v>3.106</v>
      </c>
      <c r="G58" s="13">
        <v>1</v>
      </c>
      <c r="H58" s="13">
        <v>1145</v>
      </c>
      <c r="I58" s="23">
        <f t="shared" si="94"/>
        <v>13059.616</v>
      </c>
      <c r="J58" s="13">
        <v>1.15</v>
      </c>
      <c r="K58" s="13">
        <v>3.5</v>
      </c>
      <c r="L58" s="13">
        <v>0.97</v>
      </c>
      <c r="M58" s="45">
        <f t="shared" si="95"/>
        <v>4.395</v>
      </c>
      <c r="N58" s="13">
        <v>1.05</v>
      </c>
      <c r="O58" s="11">
        <v>0.5</v>
      </c>
      <c r="P58" s="46">
        <f t="shared" si="96"/>
        <v>34653.4461882</v>
      </c>
      <c r="W58" s="13">
        <v>4245</v>
      </c>
      <c r="X58" s="23">
        <v>3.106</v>
      </c>
      <c r="Y58" s="13">
        <v>1</v>
      </c>
      <c r="Z58" s="13">
        <v>1145</v>
      </c>
      <c r="AA58" s="23">
        <f t="shared" si="97"/>
        <v>14329.97</v>
      </c>
      <c r="AB58" s="13">
        <v>1.15</v>
      </c>
      <c r="AC58" s="13">
        <v>3.5</v>
      </c>
      <c r="AD58" s="13">
        <v>0.97</v>
      </c>
      <c r="AE58" s="45">
        <f t="shared" si="98"/>
        <v>4.395</v>
      </c>
      <c r="AF58" s="13">
        <v>1.05</v>
      </c>
      <c r="AG58" s="11">
        <v>0.5</v>
      </c>
      <c r="AH58" s="46">
        <f t="shared" si="99"/>
        <v>38024.3067080625</v>
      </c>
      <c r="AP58" s="13">
        <v>4245</v>
      </c>
      <c r="AQ58" s="23">
        <v>3.106</v>
      </c>
      <c r="AR58" s="13">
        <v>1</v>
      </c>
      <c r="AS58" s="13">
        <v>1145</v>
      </c>
      <c r="AT58" s="23">
        <f t="shared" si="100"/>
        <v>14329.97</v>
      </c>
      <c r="AU58" s="13">
        <v>1.15</v>
      </c>
      <c r="AV58" s="13">
        <v>4.3</v>
      </c>
      <c r="AW58" s="13">
        <v>0.97</v>
      </c>
      <c r="AX58" s="45">
        <f t="shared" si="101"/>
        <v>5.171</v>
      </c>
      <c r="AY58" s="13">
        <v>1.05</v>
      </c>
      <c r="AZ58" s="11">
        <v>0.5</v>
      </c>
      <c r="BA58" s="46">
        <f t="shared" si="102"/>
        <v>44738.0409527625</v>
      </c>
      <c r="BO58" s="13">
        <v>3836</v>
      </c>
      <c r="BP58" s="23">
        <v>3.67</v>
      </c>
      <c r="BQ58" s="13">
        <v>1</v>
      </c>
      <c r="BR58" s="13">
        <v>1145</v>
      </c>
      <c r="BS58" s="23">
        <f t="shared" si="103"/>
        <v>15223.12</v>
      </c>
      <c r="BT58" s="13">
        <v>1.15</v>
      </c>
      <c r="BU58" s="13">
        <v>3.5</v>
      </c>
      <c r="BV58" s="13">
        <v>0.97</v>
      </c>
      <c r="BW58" s="45">
        <f t="shared" si="104"/>
        <v>4.395</v>
      </c>
      <c r="BX58" s="13">
        <v>1.05</v>
      </c>
      <c r="BY58" s="11">
        <v>0.5</v>
      </c>
      <c r="BZ58" s="46">
        <f t="shared" si="105"/>
        <v>40394.2634865</v>
      </c>
      <c r="CA58" s="47"/>
      <c r="CH58" s="13">
        <v>4245</v>
      </c>
      <c r="CI58" s="23">
        <v>3.67</v>
      </c>
      <c r="CJ58" s="13">
        <v>1</v>
      </c>
      <c r="CK58" s="13">
        <v>1145</v>
      </c>
      <c r="CL58" s="23">
        <f t="shared" si="106"/>
        <v>16724.15</v>
      </c>
      <c r="CM58" s="13">
        <v>1.15</v>
      </c>
      <c r="CN58" s="13">
        <v>3.5</v>
      </c>
      <c r="CO58" s="13">
        <v>0.97</v>
      </c>
      <c r="CP58" s="45">
        <f t="shared" si="107"/>
        <v>4.395</v>
      </c>
      <c r="CQ58" s="13">
        <v>1.05</v>
      </c>
      <c r="CR58" s="11">
        <v>0.5</v>
      </c>
      <c r="CS58" s="46">
        <f t="shared" si="108"/>
        <v>44377.2184471875</v>
      </c>
      <c r="DA58" s="13">
        <v>4245</v>
      </c>
      <c r="DB58" s="23">
        <v>3.67</v>
      </c>
      <c r="DC58" s="13">
        <v>1</v>
      </c>
      <c r="DD58" s="13">
        <v>1145</v>
      </c>
      <c r="DE58" s="23">
        <f t="shared" si="109"/>
        <v>16724.15</v>
      </c>
      <c r="DF58" s="13">
        <v>1.15</v>
      </c>
      <c r="DG58" s="13">
        <v>4.3</v>
      </c>
      <c r="DH58" s="13">
        <v>0.97</v>
      </c>
      <c r="DI58" s="45">
        <f t="shared" si="110"/>
        <v>5.171</v>
      </c>
      <c r="DJ58" s="13">
        <v>1.05</v>
      </c>
      <c r="DK58" s="11">
        <v>0.5</v>
      </c>
      <c r="DL58" s="46">
        <f t="shared" si="111"/>
        <v>52212.6499636875</v>
      </c>
    </row>
    <row r="59" s="1" customFormat="1" customHeight="1" spans="5:116">
      <c r="E59" s="13">
        <v>3836</v>
      </c>
      <c r="F59" s="23">
        <v>3.106</v>
      </c>
      <c r="G59" s="13">
        <v>1</v>
      </c>
      <c r="H59" s="13">
        <v>1145</v>
      </c>
      <c r="I59" s="23">
        <f t="shared" si="94"/>
        <v>13059.616</v>
      </c>
      <c r="J59" s="13">
        <v>1.15</v>
      </c>
      <c r="K59" s="13">
        <v>3.5</v>
      </c>
      <c r="L59" s="13">
        <v>0.97</v>
      </c>
      <c r="M59" s="45">
        <f t="shared" si="95"/>
        <v>4.395</v>
      </c>
      <c r="N59" s="13">
        <v>1.05</v>
      </c>
      <c r="O59" s="11">
        <v>0.5</v>
      </c>
      <c r="P59" s="46">
        <f t="shared" si="96"/>
        <v>34653.4461882</v>
      </c>
      <c r="W59" s="13">
        <v>4245</v>
      </c>
      <c r="X59" s="23">
        <v>3.106</v>
      </c>
      <c r="Y59" s="13">
        <v>1</v>
      </c>
      <c r="Z59" s="13">
        <v>1145</v>
      </c>
      <c r="AA59" s="23">
        <f t="shared" si="97"/>
        <v>14329.97</v>
      </c>
      <c r="AB59" s="13">
        <v>1.15</v>
      </c>
      <c r="AC59" s="13">
        <v>3.5</v>
      </c>
      <c r="AD59" s="13">
        <v>0.97</v>
      </c>
      <c r="AE59" s="45">
        <f t="shared" si="98"/>
        <v>4.395</v>
      </c>
      <c r="AF59" s="13">
        <v>1.05</v>
      </c>
      <c r="AG59" s="11">
        <v>0.5</v>
      </c>
      <c r="AH59" s="46">
        <f t="shared" si="99"/>
        <v>38024.3067080625</v>
      </c>
      <c r="AP59" s="13">
        <v>4245</v>
      </c>
      <c r="AQ59" s="23">
        <v>3.106</v>
      </c>
      <c r="AR59" s="13">
        <v>1</v>
      </c>
      <c r="AS59" s="13">
        <v>1145</v>
      </c>
      <c r="AT59" s="23">
        <f t="shared" si="100"/>
        <v>14329.97</v>
      </c>
      <c r="AU59" s="13">
        <v>1.15</v>
      </c>
      <c r="AV59" s="13">
        <v>4.3</v>
      </c>
      <c r="AW59" s="13">
        <v>0.97</v>
      </c>
      <c r="AX59" s="45">
        <f t="shared" si="101"/>
        <v>5.171</v>
      </c>
      <c r="AY59" s="13">
        <v>1.05</v>
      </c>
      <c r="AZ59" s="11">
        <v>0.5</v>
      </c>
      <c r="BA59" s="46">
        <f t="shared" si="102"/>
        <v>44738.0409527625</v>
      </c>
      <c r="BO59" s="13">
        <v>3836</v>
      </c>
      <c r="BP59" s="23">
        <v>3.67</v>
      </c>
      <c r="BQ59" s="13">
        <v>1</v>
      </c>
      <c r="BR59" s="13">
        <v>1145</v>
      </c>
      <c r="BS59" s="23">
        <f t="shared" si="103"/>
        <v>15223.12</v>
      </c>
      <c r="BT59" s="13">
        <v>1.15</v>
      </c>
      <c r="BU59" s="13">
        <v>3.5</v>
      </c>
      <c r="BV59" s="13">
        <v>0.97</v>
      </c>
      <c r="BW59" s="45">
        <f t="shared" si="104"/>
        <v>4.395</v>
      </c>
      <c r="BX59" s="13">
        <v>1.05</v>
      </c>
      <c r="BY59" s="11">
        <v>0.5</v>
      </c>
      <c r="BZ59" s="46">
        <f t="shared" si="105"/>
        <v>40394.2634865</v>
      </c>
      <c r="CA59" s="47"/>
      <c r="CH59" s="13">
        <v>4245</v>
      </c>
      <c r="CI59" s="23">
        <v>3.67</v>
      </c>
      <c r="CJ59" s="13">
        <v>1</v>
      </c>
      <c r="CK59" s="13">
        <v>1145</v>
      </c>
      <c r="CL59" s="23">
        <f t="shared" si="106"/>
        <v>16724.15</v>
      </c>
      <c r="CM59" s="13">
        <v>1.15</v>
      </c>
      <c r="CN59" s="13">
        <v>3.5</v>
      </c>
      <c r="CO59" s="13">
        <v>0.97</v>
      </c>
      <c r="CP59" s="45">
        <f t="shared" si="107"/>
        <v>4.395</v>
      </c>
      <c r="CQ59" s="13">
        <v>1.05</v>
      </c>
      <c r="CR59" s="11">
        <v>0.5</v>
      </c>
      <c r="CS59" s="46">
        <f t="shared" si="108"/>
        <v>44377.2184471875</v>
      </c>
      <c r="DA59" s="13">
        <v>4245</v>
      </c>
      <c r="DB59" s="23">
        <v>3.67</v>
      </c>
      <c r="DC59" s="13">
        <v>1</v>
      </c>
      <c r="DD59" s="13">
        <v>1145</v>
      </c>
      <c r="DE59" s="23">
        <f t="shared" si="109"/>
        <v>16724.15</v>
      </c>
      <c r="DF59" s="13">
        <v>1.15</v>
      </c>
      <c r="DG59" s="13">
        <v>4.3</v>
      </c>
      <c r="DH59" s="13">
        <v>0.97</v>
      </c>
      <c r="DI59" s="45">
        <f t="shared" si="110"/>
        <v>5.171</v>
      </c>
      <c r="DJ59" s="13">
        <v>1.05</v>
      </c>
      <c r="DK59" s="11">
        <v>0.5</v>
      </c>
      <c r="DL59" s="46">
        <f t="shared" si="111"/>
        <v>52212.6499636875</v>
      </c>
    </row>
    <row r="60" s="1" customFormat="1" customHeight="1" spans="5:116">
      <c r="E60" s="13">
        <v>3836</v>
      </c>
      <c r="F60" s="23">
        <v>3.106</v>
      </c>
      <c r="G60" s="13">
        <v>1</v>
      </c>
      <c r="H60" s="13">
        <v>1145</v>
      </c>
      <c r="I60" s="23">
        <f t="shared" si="94"/>
        <v>13059.616</v>
      </c>
      <c r="J60" s="13">
        <v>1.15</v>
      </c>
      <c r="K60" s="13">
        <v>3.5</v>
      </c>
      <c r="L60" s="13">
        <v>0.97</v>
      </c>
      <c r="M60" s="45">
        <f t="shared" si="95"/>
        <v>4.395</v>
      </c>
      <c r="N60" s="13">
        <v>1.05</v>
      </c>
      <c r="O60" s="11">
        <v>0.5</v>
      </c>
      <c r="P60" s="46">
        <f t="shared" si="96"/>
        <v>34653.4461882</v>
      </c>
      <c r="W60" s="13">
        <v>4245</v>
      </c>
      <c r="X60" s="23">
        <v>3.106</v>
      </c>
      <c r="Y60" s="13">
        <v>1</v>
      </c>
      <c r="Z60" s="13">
        <v>1145</v>
      </c>
      <c r="AA60" s="23">
        <f t="shared" si="97"/>
        <v>14329.97</v>
      </c>
      <c r="AB60" s="13">
        <v>1.15</v>
      </c>
      <c r="AC60" s="13">
        <v>3.5</v>
      </c>
      <c r="AD60" s="13">
        <v>0.97</v>
      </c>
      <c r="AE60" s="45">
        <f t="shared" si="98"/>
        <v>4.395</v>
      </c>
      <c r="AF60" s="13">
        <v>1.05</v>
      </c>
      <c r="AG60" s="11">
        <v>0.5</v>
      </c>
      <c r="AH60" s="46">
        <f t="shared" si="99"/>
        <v>38024.3067080625</v>
      </c>
      <c r="AP60" s="13">
        <v>4245</v>
      </c>
      <c r="AQ60" s="23">
        <v>3.106</v>
      </c>
      <c r="AR60" s="13">
        <v>1</v>
      </c>
      <c r="AS60" s="13">
        <v>1145</v>
      </c>
      <c r="AT60" s="23">
        <f t="shared" si="100"/>
        <v>14329.97</v>
      </c>
      <c r="AU60" s="13">
        <v>1.15</v>
      </c>
      <c r="AV60" s="13">
        <v>4.3</v>
      </c>
      <c r="AW60" s="13">
        <v>0.97</v>
      </c>
      <c r="AX60" s="45">
        <f t="shared" si="101"/>
        <v>5.171</v>
      </c>
      <c r="AY60" s="13">
        <v>1.05</v>
      </c>
      <c r="AZ60" s="11">
        <v>0.5</v>
      </c>
      <c r="BA60" s="46">
        <f t="shared" si="102"/>
        <v>44738.0409527625</v>
      </c>
      <c r="BO60" s="13">
        <v>3836</v>
      </c>
      <c r="BP60" s="23">
        <v>3.67</v>
      </c>
      <c r="BQ60" s="13">
        <v>1</v>
      </c>
      <c r="BR60" s="13">
        <v>1145</v>
      </c>
      <c r="BS60" s="23">
        <f t="shared" si="103"/>
        <v>15223.12</v>
      </c>
      <c r="BT60" s="13">
        <v>1.15</v>
      </c>
      <c r="BU60" s="13">
        <v>3.5</v>
      </c>
      <c r="BV60" s="13">
        <v>0.97</v>
      </c>
      <c r="BW60" s="45">
        <f t="shared" si="104"/>
        <v>4.395</v>
      </c>
      <c r="BX60" s="13">
        <v>1.05</v>
      </c>
      <c r="BY60" s="11">
        <v>0.5</v>
      </c>
      <c r="BZ60" s="46">
        <f t="shared" si="105"/>
        <v>40394.2634865</v>
      </c>
      <c r="CA60" s="47"/>
      <c r="CH60" s="13">
        <v>4245</v>
      </c>
      <c r="CI60" s="23">
        <v>3.67</v>
      </c>
      <c r="CJ60" s="13">
        <v>1</v>
      </c>
      <c r="CK60" s="13">
        <v>1145</v>
      </c>
      <c r="CL60" s="23">
        <f t="shared" si="106"/>
        <v>16724.15</v>
      </c>
      <c r="CM60" s="13">
        <v>1.15</v>
      </c>
      <c r="CN60" s="13">
        <v>3.5</v>
      </c>
      <c r="CO60" s="13">
        <v>0.97</v>
      </c>
      <c r="CP60" s="45">
        <f t="shared" si="107"/>
        <v>4.395</v>
      </c>
      <c r="CQ60" s="13">
        <v>1.05</v>
      </c>
      <c r="CR60" s="11">
        <v>0.5</v>
      </c>
      <c r="CS60" s="46">
        <f t="shared" si="108"/>
        <v>44377.2184471875</v>
      </c>
      <c r="DA60" s="13">
        <v>4245</v>
      </c>
      <c r="DB60" s="23">
        <v>3.67</v>
      </c>
      <c r="DC60" s="13">
        <v>1</v>
      </c>
      <c r="DD60" s="13">
        <v>1145</v>
      </c>
      <c r="DE60" s="23">
        <f t="shared" si="109"/>
        <v>16724.15</v>
      </c>
      <c r="DF60" s="13">
        <v>1.15</v>
      </c>
      <c r="DG60" s="13">
        <v>4.3</v>
      </c>
      <c r="DH60" s="13">
        <v>0.97</v>
      </c>
      <c r="DI60" s="45">
        <f t="shared" si="110"/>
        <v>5.171</v>
      </c>
      <c r="DJ60" s="13">
        <v>1.05</v>
      </c>
      <c r="DK60" s="11">
        <v>0.5</v>
      </c>
      <c r="DL60" s="46">
        <f t="shared" si="111"/>
        <v>52212.6499636875</v>
      </c>
    </row>
    <row r="61" s="1" customFormat="1" customHeight="1" spans="5:116">
      <c r="E61" s="13">
        <v>3836</v>
      </c>
      <c r="F61" s="23">
        <v>3.106</v>
      </c>
      <c r="G61" s="13">
        <v>1</v>
      </c>
      <c r="H61" s="13">
        <v>1145</v>
      </c>
      <c r="I61" s="23">
        <f t="shared" si="94"/>
        <v>13059.616</v>
      </c>
      <c r="J61" s="13">
        <v>1.15</v>
      </c>
      <c r="K61" s="13">
        <v>3.5</v>
      </c>
      <c r="L61" s="13">
        <v>0.97</v>
      </c>
      <c r="M61" s="45">
        <f t="shared" si="95"/>
        <v>4.395</v>
      </c>
      <c r="N61" s="13">
        <v>1.05</v>
      </c>
      <c r="O61" s="11">
        <v>0.5</v>
      </c>
      <c r="P61" s="46">
        <f t="shared" si="96"/>
        <v>34653.4461882</v>
      </c>
      <c r="W61" s="13">
        <v>4245</v>
      </c>
      <c r="X61" s="23">
        <v>3.106</v>
      </c>
      <c r="Y61" s="13">
        <v>1</v>
      </c>
      <c r="Z61" s="13">
        <v>1145</v>
      </c>
      <c r="AA61" s="23">
        <f t="shared" si="97"/>
        <v>14329.97</v>
      </c>
      <c r="AB61" s="13">
        <v>1.15</v>
      </c>
      <c r="AC61" s="13">
        <v>3.5</v>
      </c>
      <c r="AD61" s="13">
        <v>0.97</v>
      </c>
      <c r="AE61" s="45">
        <f t="shared" si="98"/>
        <v>4.395</v>
      </c>
      <c r="AF61" s="13">
        <v>1.05</v>
      </c>
      <c r="AG61" s="11">
        <v>0.5</v>
      </c>
      <c r="AH61" s="46">
        <f t="shared" si="99"/>
        <v>38024.3067080625</v>
      </c>
      <c r="AP61" s="13">
        <v>4245</v>
      </c>
      <c r="AQ61" s="23">
        <v>3.106</v>
      </c>
      <c r="AR61" s="13">
        <v>1</v>
      </c>
      <c r="AS61" s="13">
        <v>1145</v>
      </c>
      <c r="AT61" s="23">
        <f t="shared" si="100"/>
        <v>14329.97</v>
      </c>
      <c r="AU61" s="13">
        <v>1.15</v>
      </c>
      <c r="AV61" s="13">
        <v>4.3</v>
      </c>
      <c r="AW61" s="13">
        <v>0.97</v>
      </c>
      <c r="AX61" s="45">
        <f t="shared" si="101"/>
        <v>5.171</v>
      </c>
      <c r="AY61" s="13">
        <v>1.05</v>
      </c>
      <c r="AZ61" s="11">
        <v>0.5</v>
      </c>
      <c r="BA61" s="46">
        <f t="shared" si="102"/>
        <v>44738.0409527625</v>
      </c>
      <c r="BO61" s="13">
        <v>3836</v>
      </c>
      <c r="BP61" s="23">
        <v>3.67</v>
      </c>
      <c r="BQ61" s="13">
        <v>1</v>
      </c>
      <c r="BR61" s="13">
        <v>1145</v>
      </c>
      <c r="BS61" s="23">
        <f t="shared" si="103"/>
        <v>15223.12</v>
      </c>
      <c r="BT61" s="13">
        <v>1.15</v>
      </c>
      <c r="BU61" s="13">
        <v>3.5</v>
      </c>
      <c r="BV61" s="13">
        <v>0.97</v>
      </c>
      <c r="BW61" s="45">
        <f t="shared" si="104"/>
        <v>4.395</v>
      </c>
      <c r="BX61" s="13">
        <v>1.05</v>
      </c>
      <c r="BY61" s="11">
        <v>0.5</v>
      </c>
      <c r="BZ61" s="46">
        <f t="shared" si="105"/>
        <v>40394.2634865</v>
      </c>
      <c r="CA61" s="47"/>
      <c r="CH61" s="13">
        <v>4245</v>
      </c>
      <c r="CI61" s="23">
        <v>3.67</v>
      </c>
      <c r="CJ61" s="13">
        <v>1</v>
      </c>
      <c r="CK61" s="13">
        <v>1145</v>
      </c>
      <c r="CL61" s="23">
        <f t="shared" si="106"/>
        <v>16724.15</v>
      </c>
      <c r="CM61" s="13">
        <v>1.15</v>
      </c>
      <c r="CN61" s="13">
        <v>3.5</v>
      </c>
      <c r="CO61" s="13">
        <v>0.97</v>
      </c>
      <c r="CP61" s="45">
        <f t="shared" si="107"/>
        <v>4.395</v>
      </c>
      <c r="CQ61" s="13">
        <v>1.05</v>
      </c>
      <c r="CR61" s="11">
        <v>0.5</v>
      </c>
      <c r="CS61" s="46">
        <f t="shared" si="108"/>
        <v>44377.2184471875</v>
      </c>
      <c r="DA61" s="13">
        <v>4245</v>
      </c>
      <c r="DB61" s="23">
        <v>3.67</v>
      </c>
      <c r="DC61" s="13">
        <v>1</v>
      </c>
      <c r="DD61" s="13">
        <v>1145</v>
      </c>
      <c r="DE61" s="23">
        <f t="shared" si="109"/>
        <v>16724.15</v>
      </c>
      <c r="DF61" s="13">
        <v>1.15</v>
      </c>
      <c r="DG61" s="13">
        <v>4.3</v>
      </c>
      <c r="DH61" s="13">
        <v>0.97</v>
      </c>
      <c r="DI61" s="45">
        <f t="shared" si="110"/>
        <v>5.171</v>
      </c>
      <c r="DJ61" s="13">
        <v>1.05</v>
      </c>
      <c r="DK61" s="11">
        <v>0.5</v>
      </c>
      <c r="DL61" s="46">
        <f t="shared" si="111"/>
        <v>52212.6499636875</v>
      </c>
    </row>
    <row r="62" s="1" customFormat="1" customHeight="1" spans="5:116">
      <c r="E62" s="13">
        <v>3836</v>
      </c>
      <c r="F62" s="38">
        <v>2.29</v>
      </c>
      <c r="G62" s="13">
        <v>1</v>
      </c>
      <c r="H62" s="13">
        <v>1145</v>
      </c>
      <c r="I62" s="23">
        <f t="shared" si="94"/>
        <v>9929.44</v>
      </c>
      <c r="J62" s="13">
        <v>1.15</v>
      </c>
      <c r="K62" s="13">
        <v>3.5</v>
      </c>
      <c r="L62" s="13">
        <v>0.97</v>
      </c>
      <c r="M62" s="45">
        <f t="shared" si="95"/>
        <v>4.395</v>
      </c>
      <c r="N62" s="13">
        <v>1.05</v>
      </c>
      <c r="O62" s="11">
        <v>0.5</v>
      </c>
      <c r="P62" s="46">
        <f t="shared" si="96"/>
        <v>26347.582863</v>
      </c>
      <c r="W62" s="13">
        <v>4245</v>
      </c>
      <c r="X62" s="38">
        <v>2.29</v>
      </c>
      <c r="Y62" s="13">
        <v>1</v>
      </c>
      <c r="Z62" s="13">
        <v>1145</v>
      </c>
      <c r="AA62" s="23">
        <f t="shared" si="97"/>
        <v>10866.05</v>
      </c>
      <c r="AB62" s="13">
        <v>1.15</v>
      </c>
      <c r="AC62" s="13">
        <v>3.5</v>
      </c>
      <c r="AD62" s="13">
        <v>0.97</v>
      </c>
      <c r="AE62" s="45">
        <f t="shared" si="98"/>
        <v>4.395</v>
      </c>
      <c r="AF62" s="13">
        <v>1.05</v>
      </c>
      <c r="AG62" s="11">
        <v>0.5</v>
      </c>
      <c r="AH62" s="46">
        <f t="shared" si="99"/>
        <v>28832.8599365625</v>
      </c>
      <c r="AP62" s="13">
        <v>4245</v>
      </c>
      <c r="AQ62" s="38">
        <v>2.29</v>
      </c>
      <c r="AR62" s="13">
        <v>1</v>
      </c>
      <c r="AS62" s="13">
        <v>1145</v>
      </c>
      <c r="AT62" s="23">
        <f t="shared" si="100"/>
        <v>10866.05</v>
      </c>
      <c r="AU62" s="13">
        <v>1.15</v>
      </c>
      <c r="AV62" s="13">
        <v>4.3</v>
      </c>
      <c r="AW62" s="13">
        <v>0.97</v>
      </c>
      <c r="AX62" s="45">
        <f t="shared" si="101"/>
        <v>5.171</v>
      </c>
      <c r="AY62" s="13">
        <v>1.05</v>
      </c>
      <c r="AZ62" s="11">
        <v>0.5</v>
      </c>
      <c r="BA62" s="46">
        <f t="shared" si="102"/>
        <v>33923.7130220625</v>
      </c>
      <c r="BO62" s="13">
        <v>3836</v>
      </c>
      <c r="BP62" s="38">
        <v>2.7</v>
      </c>
      <c r="BQ62" s="13">
        <v>1</v>
      </c>
      <c r="BR62" s="13">
        <v>1145</v>
      </c>
      <c r="BS62" s="23">
        <f t="shared" si="103"/>
        <v>11502.2</v>
      </c>
      <c r="BT62" s="13">
        <v>1.15</v>
      </c>
      <c r="BU62" s="13">
        <v>3.5</v>
      </c>
      <c r="BV62" s="13">
        <v>0.97</v>
      </c>
      <c r="BW62" s="45">
        <f t="shared" si="104"/>
        <v>4.395</v>
      </c>
      <c r="BX62" s="13">
        <v>1.05</v>
      </c>
      <c r="BY62" s="11">
        <v>0.5</v>
      </c>
      <c r="BZ62" s="46">
        <f t="shared" si="105"/>
        <v>30520.87203375</v>
      </c>
      <c r="CA62" s="47"/>
      <c r="CH62" s="13">
        <v>4245</v>
      </c>
      <c r="CI62" s="38">
        <v>2.7</v>
      </c>
      <c r="CJ62" s="13">
        <v>1</v>
      </c>
      <c r="CK62" s="13">
        <v>1145</v>
      </c>
      <c r="CL62" s="23">
        <f t="shared" si="106"/>
        <v>12606.5</v>
      </c>
      <c r="CM62" s="13">
        <v>1.15</v>
      </c>
      <c r="CN62" s="13">
        <v>3.5</v>
      </c>
      <c r="CO62" s="13">
        <v>0.97</v>
      </c>
      <c r="CP62" s="45">
        <f t="shared" si="107"/>
        <v>4.395</v>
      </c>
      <c r="CQ62" s="13">
        <v>1.05</v>
      </c>
      <c r="CR62" s="11">
        <v>0.5</v>
      </c>
      <c r="CS62" s="46">
        <f t="shared" si="108"/>
        <v>33451.111378125</v>
      </c>
      <c r="DA62" s="13">
        <v>4245</v>
      </c>
      <c r="DB62" s="38">
        <v>2.7</v>
      </c>
      <c r="DC62" s="13">
        <v>1</v>
      </c>
      <c r="DD62" s="13">
        <v>1145</v>
      </c>
      <c r="DE62" s="23">
        <f t="shared" si="109"/>
        <v>12606.5</v>
      </c>
      <c r="DF62" s="13">
        <v>1.15</v>
      </c>
      <c r="DG62" s="13">
        <v>4.3</v>
      </c>
      <c r="DH62" s="13">
        <v>0.97</v>
      </c>
      <c r="DI62" s="45">
        <f t="shared" si="110"/>
        <v>5.171</v>
      </c>
      <c r="DJ62" s="13">
        <v>1.05</v>
      </c>
      <c r="DK62" s="11">
        <v>0.5</v>
      </c>
      <c r="DL62" s="46">
        <f t="shared" si="111"/>
        <v>39357.382693125</v>
      </c>
    </row>
    <row r="63" s="1" customFormat="1" customHeight="1" spans="5:116">
      <c r="E63" s="48" t="s">
        <v>58</v>
      </c>
      <c r="F63" s="49"/>
      <c r="G63" s="49"/>
      <c r="H63" s="49"/>
      <c r="I63" s="49"/>
      <c r="J63" s="49"/>
      <c r="K63" s="49"/>
      <c r="L63" s="50">
        <f>SUM(P38:P62)</f>
        <v>419529.5658288</v>
      </c>
      <c r="M63" s="50"/>
      <c r="N63" s="50"/>
      <c r="O63" s="50"/>
      <c r="P63" s="50"/>
      <c r="W63" s="48" t="s">
        <v>58</v>
      </c>
      <c r="X63" s="49"/>
      <c r="Y63" s="49"/>
      <c r="Z63" s="49"/>
      <c r="AA63" s="49"/>
      <c r="AB63" s="49"/>
      <c r="AC63" s="49"/>
      <c r="AD63" s="50">
        <f>SUM(AH38:AH62)</f>
        <v>456161.898728812</v>
      </c>
      <c r="AE63" s="50"/>
      <c r="AF63" s="50"/>
      <c r="AG63" s="50"/>
      <c r="AH63" s="50"/>
      <c r="AP63" s="48" t="s">
        <v>58</v>
      </c>
      <c r="AQ63" s="49"/>
      <c r="AR63" s="49"/>
      <c r="AS63" s="49"/>
      <c r="AT63" s="49"/>
      <c r="AU63" s="49"/>
      <c r="AV63" s="49"/>
      <c r="AW63" s="50">
        <f>SUM(BA38:BA62)</f>
        <v>536703.794841112</v>
      </c>
      <c r="AX63" s="50"/>
      <c r="AY63" s="50"/>
      <c r="AZ63" s="50"/>
      <c r="BA63" s="50"/>
      <c r="BO63" s="48" t="s">
        <v>58</v>
      </c>
      <c r="BP63" s="49"/>
      <c r="BQ63" s="49"/>
      <c r="BR63" s="49"/>
      <c r="BS63" s="49"/>
      <c r="BT63" s="49"/>
      <c r="BU63" s="49"/>
      <c r="BV63" s="50">
        <f>SUM(BZ38:BZ62)</f>
        <v>481681.03821075</v>
      </c>
      <c r="BW63" s="50"/>
      <c r="BX63" s="50"/>
      <c r="BY63" s="50"/>
      <c r="BZ63" s="50"/>
      <c r="CA63" s="51"/>
      <c r="CH63" s="48" t="s">
        <v>58</v>
      </c>
      <c r="CI63" s="49"/>
      <c r="CJ63" s="49"/>
      <c r="CK63" s="49"/>
      <c r="CL63" s="49"/>
      <c r="CM63" s="49"/>
      <c r="CN63" s="49"/>
      <c r="CO63" s="50">
        <f>SUM(CS38:CS62)</f>
        <v>524940.053124375</v>
      </c>
      <c r="CP63" s="50"/>
      <c r="CQ63" s="50"/>
      <c r="CR63" s="50"/>
      <c r="CS63" s="50"/>
      <c r="DA63" s="48" t="s">
        <v>58</v>
      </c>
      <c r="DB63" s="49"/>
      <c r="DC63" s="49"/>
      <c r="DD63" s="49"/>
      <c r="DE63" s="49"/>
      <c r="DF63" s="49"/>
      <c r="DG63" s="49"/>
      <c r="DH63" s="50">
        <f>SUM(DL38:DL62)</f>
        <v>617625.714381375</v>
      </c>
      <c r="DI63" s="50"/>
      <c r="DJ63" s="50"/>
      <c r="DK63" s="50"/>
      <c r="DL63" s="50"/>
    </row>
    <row r="64" s="1" customFormat="1" customHeight="1" spans="5:116">
      <c r="E64" s="49"/>
      <c r="F64" s="49"/>
      <c r="G64" s="49"/>
      <c r="H64" s="49"/>
      <c r="I64" s="49"/>
      <c r="J64" s="49"/>
      <c r="K64" s="49"/>
      <c r="L64" s="50"/>
      <c r="M64" s="50"/>
      <c r="N64" s="50"/>
      <c r="O64" s="50"/>
      <c r="P64" s="50"/>
      <c r="W64" s="49"/>
      <c r="X64" s="49"/>
      <c r="Y64" s="49"/>
      <c r="Z64" s="49"/>
      <c r="AA64" s="49"/>
      <c r="AB64" s="49"/>
      <c r="AC64" s="49"/>
      <c r="AD64" s="50"/>
      <c r="AE64" s="50"/>
      <c r="AF64" s="50"/>
      <c r="AG64" s="50"/>
      <c r="AH64" s="50"/>
      <c r="AP64" s="49"/>
      <c r="AQ64" s="49"/>
      <c r="AR64" s="49"/>
      <c r="AS64" s="49"/>
      <c r="AT64" s="49"/>
      <c r="AU64" s="49"/>
      <c r="AV64" s="49"/>
      <c r="AW64" s="50"/>
      <c r="AX64" s="50"/>
      <c r="AY64" s="50"/>
      <c r="AZ64" s="50"/>
      <c r="BA64" s="50"/>
      <c r="BO64" s="49"/>
      <c r="BP64" s="49"/>
      <c r="BQ64" s="49"/>
      <c r="BR64" s="49"/>
      <c r="BS64" s="49"/>
      <c r="BT64" s="49"/>
      <c r="BU64" s="49"/>
      <c r="BV64" s="50"/>
      <c r="BW64" s="50"/>
      <c r="BX64" s="50"/>
      <c r="BY64" s="50"/>
      <c r="BZ64" s="50"/>
      <c r="CA64" s="51"/>
      <c r="CH64" s="49"/>
      <c r="CI64" s="49"/>
      <c r="CJ64" s="49"/>
      <c r="CK64" s="49"/>
      <c r="CL64" s="49"/>
      <c r="CM64" s="49"/>
      <c r="CN64" s="49"/>
      <c r="CO64" s="50"/>
      <c r="CP64" s="50"/>
      <c r="CQ64" s="50"/>
      <c r="CR64" s="50"/>
      <c r="CS64" s="50"/>
      <c r="DA64" s="49"/>
      <c r="DB64" s="49"/>
      <c r="DC64" s="49"/>
      <c r="DD64" s="49"/>
      <c r="DE64" s="49"/>
      <c r="DF64" s="49"/>
      <c r="DG64" s="49"/>
      <c r="DH64" s="50"/>
      <c r="DI64" s="50"/>
      <c r="DJ64" s="50"/>
      <c r="DK64" s="50"/>
      <c r="DL64" s="50"/>
    </row>
    <row r="65" s="1" customFormat="1" customHeight="1" spans="5:116">
      <c r="E65" s="49"/>
      <c r="F65" s="49"/>
      <c r="G65" s="49"/>
      <c r="H65" s="49"/>
      <c r="I65" s="49"/>
      <c r="J65" s="49"/>
      <c r="K65" s="49"/>
      <c r="L65" s="50"/>
      <c r="M65" s="50"/>
      <c r="N65" s="50"/>
      <c r="O65" s="50"/>
      <c r="P65" s="50"/>
      <c r="W65" s="49"/>
      <c r="X65" s="49"/>
      <c r="Y65" s="49"/>
      <c r="Z65" s="49"/>
      <c r="AA65" s="49"/>
      <c r="AB65" s="49"/>
      <c r="AC65" s="49"/>
      <c r="AD65" s="50"/>
      <c r="AE65" s="50"/>
      <c r="AF65" s="50"/>
      <c r="AG65" s="50"/>
      <c r="AH65" s="50"/>
      <c r="AP65" s="49"/>
      <c r="AQ65" s="49"/>
      <c r="AR65" s="49"/>
      <c r="AS65" s="49"/>
      <c r="AT65" s="49"/>
      <c r="AU65" s="49"/>
      <c r="AV65" s="49"/>
      <c r="AW65" s="50"/>
      <c r="AX65" s="50"/>
      <c r="AY65" s="50"/>
      <c r="AZ65" s="50"/>
      <c r="BA65" s="50"/>
      <c r="BO65" s="49"/>
      <c r="BP65" s="49"/>
      <c r="BQ65" s="49"/>
      <c r="BR65" s="49"/>
      <c r="BS65" s="49"/>
      <c r="BT65" s="49"/>
      <c r="BU65" s="49"/>
      <c r="BV65" s="50"/>
      <c r="BW65" s="50"/>
      <c r="BX65" s="50"/>
      <c r="BY65" s="50"/>
      <c r="BZ65" s="50"/>
      <c r="CA65" s="51"/>
      <c r="CH65" s="49"/>
      <c r="CI65" s="49"/>
      <c r="CJ65" s="49"/>
      <c r="CK65" s="49"/>
      <c r="CL65" s="49"/>
      <c r="CM65" s="49"/>
      <c r="CN65" s="49"/>
      <c r="CO65" s="50"/>
      <c r="CP65" s="50"/>
      <c r="CQ65" s="50"/>
      <c r="CR65" s="50"/>
      <c r="CS65" s="50"/>
      <c r="DA65" s="49"/>
      <c r="DB65" s="49"/>
      <c r="DC65" s="49"/>
      <c r="DD65" s="49"/>
      <c r="DE65" s="49"/>
      <c r="DF65" s="49"/>
      <c r="DG65" s="49"/>
      <c r="DH65" s="50"/>
      <c r="DI65" s="50"/>
      <c r="DJ65" s="50"/>
      <c r="DK65" s="50"/>
      <c r="DL65" s="50"/>
    </row>
    <row r="66" s="1" customFormat="1" customHeight="1" spans="5:116">
      <c r="E66" s="38" t="s">
        <v>30</v>
      </c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W66" s="38" t="s">
        <v>30</v>
      </c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P66" s="38" t="s">
        <v>30</v>
      </c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O66" s="38" t="s">
        <v>30</v>
      </c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42"/>
      <c r="CH66" s="38" t="s">
        <v>30</v>
      </c>
      <c r="CI66" s="38"/>
      <c r="CJ66" s="38"/>
      <c r="CK66" s="38"/>
      <c r="CL66" s="38"/>
      <c r="CM66" s="38"/>
      <c r="CN66" s="38"/>
      <c r="CO66" s="38"/>
      <c r="CP66" s="38"/>
      <c r="CQ66" s="38"/>
      <c r="CR66" s="38"/>
      <c r="CS66" s="38"/>
      <c r="DA66" s="38" t="s">
        <v>30</v>
      </c>
      <c r="DB66" s="38"/>
      <c r="DC66" s="38"/>
      <c r="DD66" s="38"/>
      <c r="DE66" s="38"/>
      <c r="DF66" s="38"/>
      <c r="DG66" s="38"/>
      <c r="DH66" s="38"/>
      <c r="DI66" s="38"/>
      <c r="DJ66" s="38"/>
      <c r="DK66" s="38"/>
      <c r="DL66" s="38"/>
    </row>
    <row r="67" s="1" customFormat="1" customHeight="1" spans="5:116">
      <c r="E67" s="23" t="s">
        <v>7</v>
      </c>
      <c r="F67" s="23"/>
      <c r="G67" s="23"/>
      <c r="H67" s="23"/>
      <c r="I67" s="23"/>
      <c r="J67" s="10" t="s">
        <v>51</v>
      </c>
      <c r="K67" s="10"/>
      <c r="L67" s="10"/>
      <c r="M67" s="10"/>
      <c r="N67" s="11" t="s">
        <v>36</v>
      </c>
      <c r="O67" s="11"/>
      <c r="P67" s="43" t="s">
        <v>12</v>
      </c>
      <c r="W67" s="23" t="s">
        <v>7</v>
      </c>
      <c r="X67" s="23"/>
      <c r="Y67" s="23"/>
      <c r="Z67" s="23"/>
      <c r="AA67" s="23"/>
      <c r="AB67" s="10" t="s">
        <v>51</v>
      </c>
      <c r="AC67" s="10"/>
      <c r="AD67" s="10"/>
      <c r="AE67" s="10"/>
      <c r="AF67" s="11" t="s">
        <v>36</v>
      </c>
      <c r="AG67" s="11"/>
      <c r="AH67" s="43" t="s">
        <v>12</v>
      </c>
      <c r="AP67" s="23" t="s">
        <v>7</v>
      </c>
      <c r="AQ67" s="23"/>
      <c r="AR67" s="23"/>
      <c r="AS67" s="23"/>
      <c r="AT67" s="23"/>
      <c r="AU67" s="10" t="s">
        <v>51</v>
      </c>
      <c r="AV67" s="10"/>
      <c r="AW67" s="10"/>
      <c r="AX67" s="10"/>
      <c r="AY67" s="11" t="s">
        <v>36</v>
      </c>
      <c r="AZ67" s="11"/>
      <c r="BA67" s="43" t="s">
        <v>12</v>
      </c>
      <c r="BO67" s="23" t="s">
        <v>7</v>
      </c>
      <c r="BP67" s="23"/>
      <c r="BQ67" s="23"/>
      <c r="BR67" s="23"/>
      <c r="BS67" s="23"/>
      <c r="BT67" s="10" t="s">
        <v>51</v>
      </c>
      <c r="BU67" s="10"/>
      <c r="BV67" s="10"/>
      <c r="BW67" s="10"/>
      <c r="BX67" s="11" t="s">
        <v>36</v>
      </c>
      <c r="BY67" s="11"/>
      <c r="BZ67" s="43" t="s">
        <v>12</v>
      </c>
      <c r="CA67" s="44"/>
      <c r="CH67" s="23" t="s">
        <v>7</v>
      </c>
      <c r="CI67" s="23"/>
      <c r="CJ67" s="23"/>
      <c r="CK67" s="23"/>
      <c r="CL67" s="23"/>
      <c r="CM67" s="10" t="s">
        <v>51</v>
      </c>
      <c r="CN67" s="10"/>
      <c r="CO67" s="10"/>
      <c r="CP67" s="10"/>
      <c r="CQ67" s="11" t="s">
        <v>36</v>
      </c>
      <c r="CR67" s="11"/>
      <c r="CS67" s="43" t="s">
        <v>12</v>
      </c>
      <c r="DA67" s="23" t="s">
        <v>7</v>
      </c>
      <c r="DB67" s="23"/>
      <c r="DC67" s="23"/>
      <c r="DD67" s="23"/>
      <c r="DE67" s="23"/>
      <c r="DF67" s="10" t="s">
        <v>51</v>
      </c>
      <c r="DG67" s="10"/>
      <c r="DH67" s="10"/>
      <c r="DI67" s="10"/>
      <c r="DJ67" s="11" t="s">
        <v>36</v>
      </c>
      <c r="DK67" s="11"/>
      <c r="DL67" s="43" t="s">
        <v>12</v>
      </c>
    </row>
    <row r="68" s="1" customFormat="1" customHeight="1" spans="5:116">
      <c r="E68" s="23" t="s">
        <v>59</v>
      </c>
      <c r="F68" s="23" t="s">
        <v>52</v>
      </c>
      <c r="G68" s="23" t="s">
        <v>53</v>
      </c>
      <c r="H68" s="23" t="s">
        <v>54</v>
      </c>
      <c r="I68" s="23" t="s">
        <v>7</v>
      </c>
      <c r="J68" s="10" t="s">
        <v>55</v>
      </c>
      <c r="K68" s="10" t="s">
        <v>26</v>
      </c>
      <c r="L68" s="10" t="s">
        <v>25</v>
      </c>
      <c r="M68" s="45" t="s">
        <v>27</v>
      </c>
      <c r="N68" s="11" t="s">
        <v>56</v>
      </c>
      <c r="O68" s="11" t="s">
        <v>57</v>
      </c>
      <c r="P68" s="43"/>
      <c r="W68" s="23" t="s">
        <v>59</v>
      </c>
      <c r="X68" s="23" t="s">
        <v>52</v>
      </c>
      <c r="Y68" s="23" t="s">
        <v>53</v>
      </c>
      <c r="Z68" s="23" t="s">
        <v>54</v>
      </c>
      <c r="AA68" s="23" t="s">
        <v>7</v>
      </c>
      <c r="AB68" s="10" t="s">
        <v>55</v>
      </c>
      <c r="AC68" s="10" t="s">
        <v>26</v>
      </c>
      <c r="AD68" s="10" t="s">
        <v>25</v>
      </c>
      <c r="AE68" s="45" t="s">
        <v>27</v>
      </c>
      <c r="AF68" s="11" t="s">
        <v>56</v>
      </c>
      <c r="AG68" s="11" t="s">
        <v>57</v>
      </c>
      <c r="AH68" s="43"/>
      <c r="AP68" s="23" t="s">
        <v>59</v>
      </c>
      <c r="AQ68" s="23" t="s">
        <v>52</v>
      </c>
      <c r="AR68" s="23" t="s">
        <v>53</v>
      </c>
      <c r="AS68" s="23" t="s">
        <v>54</v>
      </c>
      <c r="AT68" s="23" t="s">
        <v>7</v>
      </c>
      <c r="AU68" s="10" t="s">
        <v>55</v>
      </c>
      <c r="AV68" s="10" t="s">
        <v>26</v>
      </c>
      <c r="AW68" s="10" t="s">
        <v>25</v>
      </c>
      <c r="AX68" s="45" t="s">
        <v>27</v>
      </c>
      <c r="AY68" s="11" t="s">
        <v>56</v>
      </c>
      <c r="AZ68" s="11" t="s">
        <v>57</v>
      </c>
      <c r="BA68" s="43"/>
      <c r="BO68" s="23" t="s">
        <v>59</v>
      </c>
      <c r="BP68" s="23" t="s">
        <v>52</v>
      </c>
      <c r="BQ68" s="23" t="s">
        <v>53</v>
      </c>
      <c r="BR68" s="23" t="s">
        <v>54</v>
      </c>
      <c r="BS68" s="23" t="s">
        <v>7</v>
      </c>
      <c r="BT68" s="10" t="s">
        <v>55</v>
      </c>
      <c r="BU68" s="10" t="s">
        <v>26</v>
      </c>
      <c r="BV68" s="10" t="s">
        <v>25</v>
      </c>
      <c r="BW68" s="45" t="s">
        <v>27</v>
      </c>
      <c r="BX68" s="11" t="s">
        <v>56</v>
      </c>
      <c r="BY68" s="11" t="s">
        <v>57</v>
      </c>
      <c r="BZ68" s="43"/>
      <c r="CA68" s="44"/>
      <c r="CH68" s="23" t="s">
        <v>59</v>
      </c>
      <c r="CI68" s="23" t="s">
        <v>52</v>
      </c>
      <c r="CJ68" s="23" t="s">
        <v>53</v>
      </c>
      <c r="CK68" s="23" t="s">
        <v>54</v>
      </c>
      <c r="CL68" s="23" t="s">
        <v>7</v>
      </c>
      <c r="CM68" s="10" t="s">
        <v>55</v>
      </c>
      <c r="CN68" s="10" t="s">
        <v>26</v>
      </c>
      <c r="CO68" s="10" t="s">
        <v>25</v>
      </c>
      <c r="CP68" s="45" t="s">
        <v>27</v>
      </c>
      <c r="CQ68" s="11" t="s">
        <v>56</v>
      </c>
      <c r="CR68" s="11" t="s">
        <v>57</v>
      </c>
      <c r="CS68" s="43"/>
      <c r="DA68" s="23" t="s">
        <v>59</v>
      </c>
      <c r="DB68" s="23" t="s">
        <v>52</v>
      </c>
      <c r="DC68" s="23" t="s">
        <v>53</v>
      </c>
      <c r="DD68" s="23" t="s">
        <v>54</v>
      </c>
      <c r="DE68" s="23" t="s">
        <v>7</v>
      </c>
      <c r="DF68" s="10" t="s">
        <v>55</v>
      </c>
      <c r="DG68" s="10" t="s">
        <v>26</v>
      </c>
      <c r="DH68" s="10" t="s">
        <v>25</v>
      </c>
      <c r="DI68" s="45" t="s">
        <v>27</v>
      </c>
      <c r="DJ68" s="11" t="s">
        <v>56</v>
      </c>
      <c r="DK68" s="11" t="s">
        <v>57</v>
      </c>
      <c r="DL68" s="43"/>
    </row>
    <row r="69" s="1" customFormat="1" customHeight="1" spans="5:116">
      <c r="E69" s="13">
        <v>34993</v>
      </c>
      <c r="F69" s="14">
        <v>0.168</v>
      </c>
      <c r="G69" s="13">
        <v>1</v>
      </c>
      <c r="H69" s="13">
        <v>0</v>
      </c>
      <c r="I69" s="23">
        <f t="shared" ref="I69:I78" si="112">E69*F69*G69+H69</f>
        <v>5878.824</v>
      </c>
      <c r="J69" s="13">
        <v>1</v>
      </c>
      <c r="K69" s="13">
        <v>2.04</v>
      </c>
      <c r="L69" s="13">
        <v>0.98</v>
      </c>
      <c r="M69" s="45">
        <f t="shared" ref="M69:M78" si="113">K69*L69+1</f>
        <v>2.9992</v>
      </c>
      <c r="N69" s="13">
        <v>0.9</v>
      </c>
      <c r="O69" s="11">
        <v>0.5</v>
      </c>
      <c r="P69" s="46">
        <f t="shared" ref="P69:P78" si="114">I69*J69*M69*N69*O69</f>
        <v>7934.29602336</v>
      </c>
      <c r="W69" s="13">
        <v>40871</v>
      </c>
      <c r="X69" s="14">
        <v>0.168</v>
      </c>
      <c r="Y69" s="13">
        <v>1</v>
      </c>
      <c r="Z69" s="13">
        <v>0</v>
      </c>
      <c r="AA69" s="23">
        <f t="shared" ref="AA69:AA78" si="115">W69*X69*Y69+Z69</f>
        <v>6866.328</v>
      </c>
      <c r="AB69" s="13">
        <v>1</v>
      </c>
      <c r="AC69" s="13">
        <v>2.04</v>
      </c>
      <c r="AD69" s="13">
        <v>0.98</v>
      </c>
      <c r="AE69" s="45">
        <f t="shared" ref="AE69:AE78" si="116">AC69*AD69+1</f>
        <v>2.9992</v>
      </c>
      <c r="AF69" s="13">
        <v>0.9</v>
      </c>
      <c r="AG69" s="11">
        <v>0.5</v>
      </c>
      <c r="AH69" s="46">
        <f t="shared" ref="AH69:AH78" si="117">AA69*AB69*AE69*AF69*AG69</f>
        <v>9267.07092192</v>
      </c>
      <c r="AP69" s="13">
        <v>40871</v>
      </c>
      <c r="AQ69" s="14">
        <v>0.168</v>
      </c>
      <c r="AR69" s="13">
        <v>1</v>
      </c>
      <c r="AS69" s="13">
        <v>0</v>
      </c>
      <c r="AT69" s="23">
        <f t="shared" ref="AT69:AT78" si="118">AP69*AQ69*AR69+AS69</f>
        <v>6866.328</v>
      </c>
      <c r="AU69" s="13">
        <v>1</v>
      </c>
      <c r="AV69" s="13">
        <v>2.84</v>
      </c>
      <c r="AW69" s="13">
        <v>0.98</v>
      </c>
      <c r="AX69" s="45">
        <f t="shared" ref="AX69:AX78" si="119">AV69*AW69+1</f>
        <v>3.7832</v>
      </c>
      <c r="AY69" s="13">
        <v>0.9</v>
      </c>
      <c r="AZ69" s="11">
        <v>0.5</v>
      </c>
      <c r="BA69" s="46">
        <f t="shared" ref="BA69:BA78" si="120">AT69*AU69*AX69*AY69*AZ69</f>
        <v>11689.51144032</v>
      </c>
      <c r="BO69" s="13">
        <v>34993</v>
      </c>
      <c r="BP69" s="14">
        <v>0.168</v>
      </c>
      <c r="BQ69" s="13">
        <v>1</v>
      </c>
      <c r="BR69" s="13">
        <v>0</v>
      </c>
      <c r="BS69" s="23">
        <f t="shared" ref="BS69:BS78" si="121">BO69*BP69*BQ69+BR69</f>
        <v>5878.824</v>
      </c>
      <c r="BT69" s="13">
        <v>1</v>
      </c>
      <c r="BU69" s="13">
        <v>2.04</v>
      </c>
      <c r="BV69" s="13">
        <v>0.98</v>
      </c>
      <c r="BW69" s="45">
        <f t="shared" ref="BW69:BW78" si="122">BU69*BV69+1</f>
        <v>2.9992</v>
      </c>
      <c r="BX69" s="13">
        <v>0.9</v>
      </c>
      <c r="BY69" s="11">
        <v>0.5</v>
      </c>
      <c r="BZ69" s="46">
        <f t="shared" ref="BZ69:BZ78" si="123">BS69*BT69*BW69*BX69*BY69</f>
        <v>7934.29602336</v>
      </c>
      <c r="CA69" s="47"/>
      <c r="CH69" s="13">
        <v>40871</v>
      </c>
      <c r="CI69" s="14">
        <v>0.168</v>
      </c>
      <c r="CJ69" s="13">
        <v>1</v>
      </c>
      <c r="CK69" s="13">
        <v>0</v>
      </c>
      <c r="CL69" s="23">
        <f t="shared" ref="CL69:CL78" si="124">CH69*CI69*CJ69+CK69</f>
        <v>6866.328</v>
      </c>
      <c r="CM69" s="13">
        <v>1</v>
      </c>
      <c r="CN69" s="13">
        <v>2.04</v>
      </c>
      <c r="CO69" s="13">
        <v>0.98</v>
      </c>
      <c r="CP69" s="45">
        <f t="shared" ref="CP69:CP78" si="125">CN69*CO69+1</f>
        <v>2.9992</v>
      </c>
      <c r="CQ69" s="13">
        <v>0.9</v>
      </c>
      <c r="CR69" s="11">
        <v>0.5</v>
      </c>
      <c r="CS69" s="46">
        <f t="shared" ref="CS69:CS78" si="126">CL69*CM69*CP69*CQ69*CR69</f>
        <v>9267.07092192</v>
      </c>
      <c r="DA69" s="13">
        <v>40871</v>
      </c>
      <c r="DB69" s="14">
        <v>0.168</v>
      </c>
      <c r="DC69" s="13">
        <v>1</v>
      </c>
      <c r="DD69" s="13">
        <v>0</v>
      </c>
      <c r="DE69" s="23">
        <f t="shared" ref="DE69:DE78" si="127">DA69*DB69*DC69+DD69</f>
        <v>6866.328</v>
      </c>
      <c r="DF69" s="13">
        <v>1</v>
      </c>
      <c r="DG69" s="13">
        <v>2.84</v>
      </c>
      <c r="DH69" s="13">
        <v>0.98</v>
      </c>
      <c r="DI69" s="45">
        <f t="shared" ref="DI69:DI78" si="128">DG69*DH69+1</f>
        <v>3.7832</v>
      </c>
      <c r="DJ69" s="13">
        <v>0.9</v>
      </c>
      <c r="DK69" s="11">
        <v>0.5</v>
      </c>
      <c r="DL69" s="46">
        <f t="shared" ref="DL69:DL78" si="129">DE69*DF69*DI69*DJ69*DK69</f>
        <v>11689.51144032</v>
      </c>
    </row>
    <row r="70" s="1" customFormat="1" customHeight="1" spans="5:116">
      <c r="E70" s="13">
        <v>34993</v>
      </c>
      <c r="F70" s="14">
        <v>0.168</v>
      </c>
      <c r="G70" s="13">
        <v>1</v>
      </c>
      <c r="H70" s="13">
        <v>0</v>
      </c>
      <c r="I70" s="23">
        <f t="shared" si="112"/>
        <v>5878.824</v>
      </c>
      <c r="J70" s="13">
        <v>1</v>
      </c>
      <c r="K70" s="13">
        <v>2.04</v>
      </c>
      <c r="L70" s="13">
        <v>0.98</v>
      </c>
      <c r="M70" s="45">
        <f t="shared" si="113"/>
        <v>2.9992</v>
      </c>
      <c r="N70" s="13">
        <v>0.9</v>
      </c>
      <c r="O70" s="11">
        <v>0.5</v>
      </c>
      <c r="P70" s="46">
        <f t="shared" si="114"/>
        <v>7934.29602336</v>
      </c>
      <c r="W70" s="13">
        <v>40871</v>
      </c>
      <c r="X70" s="14">
        <v>0.168</v>
      </c>
      <c r="Y70" s="13">
        <v>1</v>
      </c>
      <c r="Z70" s="13">
        <v>0</v>
      </c>
      <c r="AA70" s="23">
        <f t="shared" si="115"/>
        <v>6866.328</v>
      </c>
      <c r="AB70" s="13">
        <v>1</v>
      </c>
      <c r="AC70" s="13">
        <v>2.04</v>
      </c>
      <c r="AD70" s="13">
        <v>0.98</v>
      </c>
      <c r="AE70" s="45">
        <f t="shared" si="116"/>
        <v>2.9992</v>
      </c>
      <c r="AF70" s="13">
        <v>0.9</v>
      </c>
      <c r="AG70" s="11">
        <v>0.5</v>
      </c>
      <c r="AH70" s="46">
        <f t="shared" si="117"/>
        <v>9267.07092192</v>
      </c>
      <c r="AP70" s="13">
        <v>40871</v>
      </c>
      <c r="AQ70" s="14">
        <v>0.168</v>
      </c>
      <c r="AR70" s="13">
        <v>1</v>
      </c>
      <c r="AS70" s="13">
        <v>0</v>
      </c>
      <c r="AT70" s="23">
        <f t="shared" si="118"/>
        <v>6866.328</v>
      </c>
      <c r="AU70" s="13">
        <v>1</v>
      </c>
      <c r="AV70" s="13">
        <v>2.84</v>
      </c>
      <c r="AW70" s="13">
        <v>0.98</v>
      </c>
      <c r="AX70" s="45">
        <f t="shared" si="119"/>
        <v>3.7832</v>
      </c>
      <c r="AY70" s="13">
        <v>0.9</v>
      </c>
      <c r="AZ70" s="11">
        <v>0.5</v>
      </c>
      <c r="BA70" s="46">
        <f t="shared" si="120"/>
        <v>11689.51144032</v>
      </c>
      <c r="BO70" s="13">
        <v>34993</v>
      </c>
      <c r="BP70" s="14">
        <v>0.168</v>
      </c>
      <c r="BQ70" s="13">
        <v>1</v>
      </c>
      <c r="BR70" s="13">
        <v>0</v>
      </c>
      <c r="BS70" s="23">
        <f t="shared" si="121"/>
        <v>5878.824</v>
      </c>
      <c r="BT70" s="13">
        <v>1</v>
      </c>
      <c r="BU70" s="13">
        <v>2.04</v>
      </c>
      <c r="BV70" s="13">
        <v>0.98</v>
      </c>
      <c r="BW70" s="45">
        <f t="shared" si="122"/>
        <v>2.9992</v>
      </c>
      <c r="BX70" s="13">
        <v>0.9</v>
      </c>
      <c r="BY70" s="11">
        <v>0.5</v>
      </c>
      <c r="BZ70" s="46">
        <f t="shared" si="123"/>
        <v>7934.29602336</v>
      </c>
      <c r="CA70" s="47"/>
      <c r="CH70" s="13">
        <v>40871</v>
      </c>
      <c r="CI70" s="14">
        <v>0.168</v>
      </c>
      <c r="CJ70" s="13">
        <v>1</v>
      </c>
      <c r="CK70" s="13">
        <v>0</v>
      </c>
      <c r="CL70" s="23">
        <f t="shared" si="124"/>
        <v>6866.328</v>
      </c>
      <c r="CM70" s="13">
        <v>1</v>
      </c>
      <c r="CN70" s="13">
        <v>2.04</v>
      </c>
      <c r="CO70" s="13">
        <v>0.98</v>
      </c>
      <c r="CP70" s="45">
        <f t="shared" si="125"/>
        <v>2.9992</v>
      </c>
      <c r="CQ70" s="13">
        <v>0.9</v>
      </c>
      <c r="CR70" s="11">
        <v>0.5</v>
      </c>
      <c r="CS70" s="46">
        <f t="shared" si="126"/>
        <v>9267.07092192</v>
      </c>
      <c r="DA70" s="13">
        <v>40871</v>
      </c>
      <c r="DB70" s="14">
        <v>0.168</v>
      </c>
      <c r="DC70" s="13">
        <v>1</v>
      </c>
      <c r="DD70" s="13">
        <v>0</v>
      </c>
      <c r="DE70" s="23">
        <f t="shared" si="127"/>
        <v>6866.328</v>
      </c>
      <c r="DF70" s="13">
        <v>1</v>
      </c>
      <c r="DG70" s="13">
        <v>2.84</v>
      </c>
      <c r="DH70" s="13">
        <v>0.98</v>
      </c>
      <c r="DI70" s="45">
        <f t="shared" si="128"/>
        <v>3.7832</v>
      </c>
      <c r="DJ70" s="13">
        <v>0.9</v>
      </c>
      <c r="DK70" s="11">
        <v>0.5</v>
      </c>
      <c r="DL70" s="46">
        <f t="shared" si="129"/>
        <v>11689.51144032</v>
      </c>
    </row>
    <row r="71" s="1" customFormat="1" customHeight="1" spans="5:116">
      <c r="E71" s="13">
        <v>34993</v>
      </c>
      <c r="F71" s="14">
        <v>0.168</v>
      </c>
      <c r="G71" s="13">
        <v>1</v>
      </c>
      <c r="H71" s="13">
        <v>0</v>
      </c>
      <c r="I71" s="23">
        <f t="shared" si="112"/>
        <v>5878.824</v>
      </c>
      <c r="J71" s="13">
        <v>1</v>
      </c>
      <c r="K71" s="13">
        <v>2.04</v>
      </c>
      <c r="L71" s="13">
        <v>0.98</v>
      </c>
      <c r="M71" s="45">
        <f t="shared" si="113"/>
        <v>2.9992</v>
      </c>
      <c r="N71" s="13">
        <v>0.9</v>
      </c>
      <c r="O71" s="11">
        <v>0.5</v>
      </c>
      <c r="P71" s="46">
        <f t="shared" si="114"/>
        <v>7934.29602336</v>
      </c>
      <c r="W71" s="13">
        <v>40871</v>
      </c>
      <c r="X71" s="14">
        <v>0.168</v>
      </c>
      <c r="Y71" s="13">
        <v>1</v>
      </c>
      <c r="Z71" s="13">
        <v>0</v>
      </c>
      <c r="AA71" s="23">
        <f t="shared" si="115"/>
        <v>6866.328</v>
      </c>
      <c r="AB71" s="13">
        <v>1</v>
      </c>
      <c r="AC71" s="13">
        <v>2.04</v>
      </c>
      <c r="AD71" s="13">
        <v>0.98</v>
      </c>
      <c r="AE71" s="45">
        <f t="shared" si="116"/>
        <v>2.9992</v>
      </c>
      <c r="AF71" s="13">
        <v>0.9</v>
      </c>
      <c r="AG71" s="11">
        <v>0.5</v>
      </c>
      <c r="AH71" s="46">
        <f t="shared" si="117"/>
        <v>9267.07092192</v>
      </c>
      <c r="AP71" s="13">
        <v>40871</v>
      </c>
      <c r="AQ71" s="14">
        <v>0.168</v>
      </c>
      <c r="AR71" s="13">
        <v>1</v>
      </c>
      <c r="AS71" s="13">
        <v>0</v>
      </c>
      <c r="AT71" s="23">
        <f t="shared" si="118"/>
        <v>6866.328</v>
      </c>
      <c r="AU71" s="13">
        <v>1</v>
      </c>
      <c r="AV71" s="13">
        <v>2.84</v>
      </c>
      <c r="AW71" s="13">
        <v>0.98</v>
      </c>
      <c r="AX71" s="45">
        <f t="shared" si="119"/>
        <v>3.7832</v>
      </c>
      <c r="AY71" s="13">
        <v>0.9</v>
      </c>
      <c r="AZ71" s="11">
        <v>0.5</v>
      </c>
      <c r="BA71" s="46">
        <f t="shared" si="120"/>
        <v>11689.51144032</v>
      </c>
      <c r="BO71" s="13">
        <v>34993</v>
      </c>
      <c r="BP71" s="14">
        <v>0.168</v>
      </c>
      <c r="BQ71" s="13">
        <v>1</v>
      </c>
      <c r="BR71" s="13">
        <v>0</v>
      </c>
      <c r="BS71" s="23">
        <f t="shared" si="121"/>
        <v>5878.824</v>
      </c>
      <c r="BT71" s="13">
        <v>1</v>
      </c>
      <c r="BU71" s="13">
        <v>2.04</v>
      </c>
      <c r="BV71" s="13">
        <v>0.98</v>
      </c>
      <c r="BW71" s="45">
        <f t="shared" si="122"/>
        <v>2.9992</v>
      </c>
      <c r="BX71" s="13">
        <v>0.9</v>
      </c>
      <c r="BY71" s="11">
        <v>0.5</v>
      </c>
      <c r="BZ71" s="46">
        <f t="shared" si="123"/>
        <v>7934.29602336</v>
      </c>
      <c r="CA71" s="47"/>
      <c r="CH71" s="13">
        <v>40871</v>
      </c>
      <c r="CI71" s="14">
        <v>0.168</v>
      </c>
      <c r="CJ71" s="13">
        <v>1</v>
      </c>
      <c r="CK71" s="13">
        <v>0</v>
      </c>
      <c r="CL71" s="23">
        <f t="shared" si="124"/>
        <v>6866.328</v>
      </c>
      <c r="CM71" s="13">
        <v>1</v>
      </c>
      <c r="CN71" s="13">
        <v>2.04</v>
      </c>
      <c r="CO71" s="13">
        <v>0.98</v>
      </c>
      <c r="CP71" s="45">
        <f t="shared" si="125"/>
        <v>2.9992</v>
      </c>
      <c r="CQ71" s="13">
        <v>0.9</v>
      </c>
      <c r="CR71" s="11">
        <v>0.5</v>
      </c>
      <c r="CS71" s="46">
        <f t="shared" si="126"/>
        <v>9267.07092192</v>
      </c>
      <c r="DA71" s="13">
        <v>40871</v>
      </c>
      <c r="DB71" s="14">
        <v>0.168</v>
      </c>
      <c r="DC71" s="13">
        <v>1</v>
      </c>
      <c r="DD71" s="13">
        <v>0</v>
      </c>
      <c r="DE71" s="23">
        <f t="shared" si="127"/>
        <v>6866.328</v>
      </c>
      <c r="DF71" s="13">
        <v>1</v>
      </c>
      <c r="DG71" s="13">
        <v>2.84</v>
      </c>
      <c r="DH71" s="13">
        <v>0.98</v>
      </c>
      <c r="DI71" s="45">
        <f t="shared" si="128"/>
        <v>3.7832</v>
      </c>
      <c r="DJ71" s="13">
        <v>0.9</v>
      </c>
      <c r="DK71" s="11">
        <v>0.5</v>
      </c>
      <c r="DL71" s="46">
        <f t="shared" si="129"/>
        <v>11689.51144032</v>
      </c>
    </row>
    <row r="72" s="1" customFormat="1" customHeight="1" spans="5:116">
      <c r="E72" s="13">
        <v>34993</v>
      </c>
      <c r="F72" s="14">
        <v>0.168</v>
      </c>
      <c r="G72" s="13">
        <v>1</v>
      </c>
      <c r="H72" s="13">
        <v>0</v>
      </c>
      <c r="I72" s="23">
        <f t="shared" si="112"/>
        <v>5878.824</v>
      </c>
      <c r="J72" s="13">
        <v>1</v>
      </c>
      <c r="K72" s="13">
        <v>2.04</v>
      </c>
      <c r="L72" s="13">
        <v>0.98</v>
      </c>
      <c r="M72" s="45">
        <f t="shared" si="113"/>
        <v>2.9992</v>
      </c>
      <c r="N72" s="13">
        <v>0.9</v>
      </c>
      <c r="O72" s="11">
        <v>0.5</v>
      </c>
      <c r="P72" s="46">
        <f t="shared" si="114"/>
        <v>7934.29602336</v>
      </c>
      <c r="W72" s="13">
        <v>40871</v>
      </c>
      <c r="X72" s="14">
        <v>0.168</v>
      </c>
      <c r="Y72" s="13">
        <v>1</v>
      </c>
      <c r="Z72" s="13">
        <v>0</v>
      </c>
      <c r="AA72" s="23">
        <f t="shared" si="115"/>
        <v>6866.328</v>
      </c>
      <c r="AB72" s="13">
        <v>1</v>
      </c>
      <c r="AC72" s="13">
        <v>2.04</v>
      </c>
      <c r="AD72" s="13">
        <v>0.98</v>
      </c>
      <c r="AE72" s="45">
        <f t="shared" si="116"/>
        <v>2.9992</v>
      </c>
      <c r="AF72" s="13">
        <v>0.9</v>
      </c>
      <c r="AG72" s="11">
        <v>0.5</v>
      </c>
      <c r="AH72" s="46">
        <f t="shared" si="117"/>
        <v>9267.07092192</v>
      </c>
      <c r="AP72" s="13">
        <v>40871</v>
      </c>
      <c r="AQ72" s="14">
        <v>0.168</v>
      </c>
      <c r="AR72" s="13">
        <v>1</v>
      </c>
      <c r="AS72" s="13">
        <v>0</v>
      </c>
      <c r="AT72" s="23">
        <f t="shared" si="118"/>
        <v>6866.328</v>
      </c>
      <c r="AU72" s="13">
        <v>1</v>
      </c>
      <c r="AV72" s="13">
        <v>2.84</v>
      </c>
      <c r="AW72" s="13">
        <v>0.98</v>
      </c>
      <c r="AX72" s="45">
        <f t="shared" si="119"/>
        <v>3.7832</v>
      </c>
      <c r="AY72" s="13">
        <v>0.9</v>
      </c>
      <c r="AZ72" s="11">
        <v>0.5</v>
      </c>
      <c r="BA72" s="46">
        <f t="shared" si="120"/>
        <v>11689.51144032</v>
      </c>
      <c r="BO72" s="13">
        <v>34993</v>
      </c>
      <c r="BP72" s="14">
        <v>0.168</v>
      </c>
      <c r="BQ72" s="13">
        <v>1</v>
      </c>
      <c r="BR72" s="13">
        <v>0</v>
      </c>
      <c r="BS72" s="23">
        <f t="shared" si="121"/>
        <v>5878.824</v>
      </c>
      <c r="BT72" s="13">
        <v>1</v>
      </c>
      <c r="BU72" s="13">
        <v>2.04</v>
      </c>
      <c r="BV72" s="13">
        <v>0.98</v>
      </c>
      <c r="BW72" s="45">
        <f t="shared" si="122"/>
        <v>2.9992</v>
      </c>
      <c r="BX72" s="13">
        <v>0.9</v>
      </c>
      <c r="BY72" s="11">
        <v>0.5</v>
      </c>
      <c r="BZ72" s="46">
        <f t="shared" si="123"/>
        <v>7934.29602336</v>
      </c>
      <c r="CA72" s="47"/>
      <c r="CH72" s="13">
        <v>40871</v>
      </c>
      <c r="CI72" s="14">
        <v>0.168</v>
      </c>
      <c r="CJ72" s="13">
        <v>1</v>
      </c>
      <c r="CK72" s="13">
        <v>0</v>
      </c>
      <c r="CL72" s="23">
        <f t="shared" si="124"/>
        <v>6866.328</v>
      </c>
      <c r="CM72" s="13">
        <v>1</v>
      </c>
      <c r="CN72" s="13">
        <v>2.04</v>
      </c>
      <c r="CO72" s="13">
        <v>0.98</v>
      </c>
      <c r="CP72" s="45">
        <f t="shared" si="125"/>
        <v>2.9992</v>
      </c>
      <c r="CQ72" s="13">
        <v>0.9</v>
      </c>
      <c r="CR72" s="11">
        <v>0.5</v>
      </c>
      <c r="CS72" s="46">
        <f t="shared" si="126"/>
        <v>9267.07092192</v>
      </c>
      <c r="DA72" s="13">
        <v>40871</v>
      </c>
      <c r="DB72" s="14">
        <v>0.168</v>
      </c>
      <c r="DC72" s="13">
        <v>1</v>
      </c>
      <c r="DD72" s="13">
        <v>0</v>
      </c>
      <c r="DE72" s="23">
        <f t="shared" si="127"/>
        <v>6866.328</v>
      </c>
      <c r="DF72" s="13">
        <v>1</v>
      </c>
      <c r="DG72" s="13">
        <v>2.84</v>
      </c>
      <c r="DH72" s="13">
        <v>0.98</v>
      </c>
      <c r="DI72" s="45">
        <f t="shared" si="128"/>
        <v>3.7832</v>
      </c>
      <c r="DJ72" s="13">
        <v>0.9</v>
      </c>
      <c r="DK72" s="11">
        <v>0.5</v>
      </c>
      <c r="DL72" s="46">
        <f t="shared" si="129"/>
        <v>11689.51144032</v>
      </c>
    </row>
    <row r="73" s="1" customFormat="1" customHeight="1" spans="5:116">
      <c r="E73" s="13">
        <v>34993</v>
      </c>
      <c r="F73" s="14">
        <v>0.168</v>
      </c>
      <c r="G73" s="13">
        <v>1</v>
      </c>
      <c r="H73" s="13">
        <v>0</v>
      </c>
      <c r="I73" s="23">
        <f t="shared" si="112"/>
        <v>5878.824</v>
      </c>
      <c r="J73" s="13">
        <v>1</v>
      </c>
      <c r="K73" s="13">
        <v>2.04</v>
      </c>
      <c r="L73" s="13">
        <v>0.98</v>
      </c>
      <c r="M73" s="45">
        <f t="shared" si="113"/>
        <v>2.9992</v>
      </c>
      <c r="N73" s="13">
        <v>0.9</v>
      </c>
      <c r="O73" s="11">
        <v>0.5</v>
      </c>
      <c r="P73" s="46">
        <f t="shared" si="114"/>
        <v>7934.29602336</v>
      </c>
      <c r="W73" s="13">
        <v>40871</v>
      </c>
      <c r="X73" s="14">
        <v>0.168</v>
      </c>
      <c r="Y73" s="13">
        <v>1</v>
      </c>
      <c r="Z73" s="13">
        <v>0</v>
      </c>
      <c r="AA73" s="23">
        <f t="shared" si="115"/>
        <v>6866.328</v>
      </c>
      <c r="AB73" s="13">
        <v>1</v>
      </c>
      <c r="AC73" s="13">
        <v>2.04</v>
      </c>
      <c r="AD73" s="13">
        <v>0.98</v>
      </c>
      <c r="AE73" s="45">
        <f t="shared" si="116"/>
        <v>2.9992</v>
      </c>
      <c r="AF73" s="13">
        <v>0.9</v>
      </c>
      <c r="AG73" s="11">
        <v>0.5</v>
      </c>
      <c r="AH73" s="46">
        <f t="shared" si="117"/>
        <v>9267.07092192</v>
      </c>
      <c r="AP73" s="13">
        <v>40871</v>
      </c>
      <c r="AQ73" s="14">
        <v>0.168</v>
      </c>
      <c r="AR73" s="13">
        <v>1</v>
      </c>
      <c r="AS73" s="13">
        <v>0</v>
      </c>
      <c r="AT73" s="23">
        <f t="shared" si="118"/>
        <v>6866.328</v>
      </c>
      <c r="AU73" s="13">
        <v>1</v>
      </c>
      <c r="AV73" s="13">
        <v>2.84</v>
      </c>
      <c r="AW73" s="13">
        <v>0.98</v>
      </c>
      <c r="AX73" s="45">
        <f t="shared" si="119"/>
        <v>3.7832</v>
      </c>
      <c r="AY73" s="13">
        <v>0.9</v>
      </c>
      <c r="AZ73" s="11">
        <v>0.5</v>
      </c>
      <c r="BA73" s="46">
        <f t="shared" si="120"/>
        <v>11689.51144032</v>
      </c>
      <c r="BO73" s="13">
        <v>34993</v>
      </c>
      <c r="BP73" s="14">
        <v>0.168</v>
      </c>
      <c r="BQ73" s="13">
        <v>1</v>
      </c>
      <c r="BR73" s="13">
        <v>0</v>
      </c>
      <c r="BS73" s="23">
        <f t="shared" si="121"/>
        <v>5878.824</v>
      </c>
      <c r="BT73" s="13">
        <v>1</v>
      </c>
      <c r="BU73" s="13">
        <v>2.04</v>
      </c>
      <c r="BV73" s="13">
        <v>0.98</v>
      </c>
      <c r="BW73" s="45">
        <f t="shared" si="122"/>
        <v>2.9992</v>
      </c>
      <c r="BX73" s="13">
        <v>0.9</v>
      </c>
      <c r="BY73" s="11">
        <v>0.5</v>
      </c>
      <c r="BZ73" s="46">
        <f t="shared" si="123"/>
        <v>7934.29602336</v>
      </c>
      <c r="CA73" s="47"/>
      <c r="CH73" s="13">
        <v>40871</v>
      </c>
      <c r="CI73" s="14">
        <v>0.168</v>
      </c>
      <c r="CJ73" s="13">
        <v>1</v>
      </c>
      <c r="CK73" s="13">
        <v>0</v>
      </c>
      <c r="CL73" s="23">
        <f t="shared" si="124"/>
        <v>6866.328</v>
      </c>
      <c r="CM73" s="13">
        <v>1</v>
      </c>
      <c r="CN73" s="13">
        <v>2.04</v>
      </c>
      <c r="CO73" s="13">
        <v>0.98</v>
      </c>
      <c r="CP73" s="45">
        <f t="shared" si="125"/>
        <v>2.9992</v>
      </c>
      <c r="CQ73" s="13">
        <v>0.9</v>
      </c>
      <c r="CR73" s="11">
        <v>0.5</v>
      </c>
      <c r="CS73" s="46">
        <f t="shared" si="126"/>
        <v>9267.07092192</v>
      </c>
      <c r="DA73" s="13">
        <v>40871</v>
      </c>
      <c r="DB73" s="14">
        <v>0.168</v>
      </c>
      <c r="DC73" s="13">
        <v>1</v>
      </c>
      <c r="DD73" s="13">
        <v>0</v>
      </c>
      <c r="DE73" s="23">
        <f t="shared" si="127"/>
        <v>6866.328</v>
      </c>
      <c r="DF73" s="13">
        <v>1</v>
      </c>
      <c r="DG73" s="13">
        <v>2.84</v>
      </c>
      <c r="DH73" s="13">
        <v>0.98</v>
      </c>
      <c r="DI73" s="45">
        <f t="shared" si="128"/>
        <v>3.7832</v>
      </c>
      <c r="DJ73" s="13">
        <v>0.9</v>
      </c>
      <c r="DK73" s="11">
        <v>0.5</v>
      </c>
      <c r="DL73" s="46">
        <f t="shared" si="129"/>
        <v>11689.51144032</v>
      </c>
    </row>
    <row r="74" s="1" customFormat="1" customHeight="1" spans="5:116">
      <c r="E74" s="13">
        <v>34993</v>
      </c>
      <c r="F74" s="14">
        <v>0.168</v>
      </c>
      <c r="G74" s="13">
        <v>1</v>
      </c>
      <c r="H74" s="13">
        <v>0</v>
      </c>
      <c r="I74" s="23">
        <f t="shared" si="112"/>
        <v>5878.824</v>
      </c>
      <c r="J74" s="13">
        <v>1</v>
      </c>
      <c r="K74" s="13">
        <v>2.04</v>
      </c>
      <c r="L74" s="13">
        <v>0.98</v>
      </c>
      <c r="M74" s="45">
        <f t="shared" si="113"/>
        <v>2.9992</v>
      </c>
      <c r="N74" s="13">
        <v>0.9</v>
      </c>
      <c r="O74" s="11">
        <v>0.5</v>
      </c>
      <c r="P74" s="46">
        <f t="shared" si="114"/>
        <v>7934.29602336</v>
      </c>
      <c r="W74" s="13">
        <v>40871</v>
      </c>
      <c r="X74" s="14">
        <v>0.168</v>
      </c>
      <c r="Y74" s="13">
        <v>1</v>
      </c>
      <c r="Z74" s="13">
        <v>0</v>
      </c>
      <c r="AA74" s="23">
        <f t="shared" si="115"/>
        <v>6866.328</v>
      </c>
      <c r="AB74" s="13">
        <v>1</v>
      </c>
      <c r="AC74" s="13">
        <v>2.04</v>
      </c>
      <c r="AD74" s="13">
        <v>0.98</v>
      </c>
      <c r="AE74" s="45">
        <f t="shared" si="116"/>
        <v>2.9992</v>
      </c>
      <c r="AF74" s="13">
        <v>0.9</v>
      </c>
      <c r="AG74" s="11">
        <v>0.5</v>
      </c>
      <c r="AH74" s="46">
        <f t="shared" si="117"/>
        <v>9267.07092192</v>
      </c>
      <c r="AP74" s="13">
        <v>40871</v>
      </c>
      <c r="AQ74" s="14">
        <v>0.168</v>
      </c>
      <c r="AR74" s="13">
        <v>1</v>
      </c>
      <c r="AS74" s="13">
        <v>0</v>
      </c>
      <c r="AT74" s="23">
        <f t="shared" si="118"/>
        <v>6866.328</v>
      </c>
      <c r="AU74" s="13">
        <v>1</v>
      </c>
      <c r="AV74" s="13">
        <v>2.84</v>
      </c>
      <c r="AW74" s="13">
        <v>0.98</v>
      </c>
      <c r="AX74" s="45">
        <f t="shared" si="119"/>
        <v>3.7832</v>
      </c>
      <c r="AY74" s="13">
        <v>0.9</v>
      </c>
      <c r="AZ74" s="11">
        <v>0.5</v>
      </c>
      <c r="BA74" s="46">
        <f t="shared" si="120"/>
        <v>11689.51144032</v>
      </c>
      <c r="BO74" s="13">
        <v>34993</v>
      </c>
      <c r="BP74" s="14">
        <v>0.168</v>
      </c>
      <c r="BQ74" s="13">
        <v>1</v>
      </c>
      <c r="BR74" s="13">
        <v>0</v>
      </c>
      <c r="BS74" s="23">
        <f t="shared" si="121"/>
        <v>5878.824</v>
      </c>
      <c r="BT74" s="13">
        <v>1</v>
      </c>
      <c r="BU74" s="13">
        <v>2.04</v>
      </c>
      <c r="BV74" s="13">
        <v>0.98</v>
      </c>
      <c r="BW74" s="45">
        <f t="shared" si="122"/>
        <v>2.9992</v>
      </c>
      <c r="BX74" s="13">
        <v>0.9</v>
      </c>
      <c r="BY74" s="11">
        <v>0.5</v>
      </c>
      <c r="BZ74" s="46">
        <f t="shared" si="123"/>
        <v>7934.29602336</v>
      </c>
      <c r="CA74" s="47"/>
      <c r="CH74" s="13">
        <v>40871</v>
      </c>
      <c r="CI74" s="14">
        <v>0.168</v>
      </c>
      <c r="CJ74" s="13">
        <v>1</v>
      </c>
      <c r="CK74" s="13">
        <v>0</v>
      </c>
      <c r="CL74" s="23">
        <f t="shared" si="124"/>
        <v>6866.328</v>
      </c>
      <c r="CM74" s="13">
        <v>1</v>
      </c>
      <c r="CN74" s="13">
        <v>2.04</v>
      </c>
      <c r="CO74" s="13">
        <v>0.98</v>
      </c>
      <c r="CP74" s="45">
        <f t="shared" si="125"/>
        <v>2.9992</v>
      </c>
      <c r="CQ74" s="13">
        <v>0.9</v>
      </c>
      <c r="CR74" s="11">
        <v>0.5</v>
      </c>
      <c r="CS74" s="46">
        <f t="shared" si="126"/>
        <v>9267.07092192</v>
      </c>
      <c r="DA74" s="13">
        <v>40871</v>
      </c>
      <c r="DB74" s="14">
        <v>0.168</v>
      </c>
      <c r="DC74" s="13">
        <v>1</v>
      </c>
      <c r="DD74" s="13">
        <v>0</v>
      </c>
      <c r="DE74" s="23">
        <f t="shared" si="127"/>
        <v>6866.328</v>
      </c>
      <c r="DF74" s="13">
        <v>1</v>
      </c>
      <c r="DG74" s="13">
        <v>2.84</v>
      </c>
      <c r="DH74" s="13">
        <v>0.98</v>
      </c>
      <c r="DI74" s="45">
        <f t="shared" si="128"/>
        <v>3.7832</v>
      </c>
      <c r="DJ74" s="13">
        <v>0.9</v>
      </c>
      <c r="DK74" s="11">
        <v>0.5</v>
      </c>
      <c r="DL74" s="46">
        <f t="shared" si="129"/>
        <v>11689.51144032</v>
      </c>
    </row>
    <row r="75" s="1" customFormat="1" customHeight="1" spans="5:116">
      <c r="E75" s="13">
        <v>34993</v>
      </c>
      <c r="F75" s="14">
        <v>0.168</v>
      </c>
      <c r="G75" s="13">
        <v>1</v>
      </c>
      <c r="H75" s="13">
        <v>0</v>
      </c>
      <c r="I75" s="23">
        <f t="shared" si="112"/>
        <v>5878.824</v>
      </c>
      <c r="J75" s="13">
        <v>1</v>
      </c>
      <c r="K75" s="13">
        <v>2.04</v>
      </c>
      <c r="L75" s="13">
        <v>0.98</v>
      </c>
      <c r="M75" s="45">
        <f t="shared" si="113"/>
        <v>2.9992</v>
      </c>
      <c r="N75" s="13">
        <v>0.9</v>
      </c>
      <c r="O75" s="11">
        <v>0.5</v>
      </c>
      <c r="P75" s="46">
        <f t="shared" si="114"/>
        <v>7934.29602336</v>
      </c>
      <c r="W75" s="13">
        <v>40871</v>
      </c>
      <c r="X75" s="14">
        <v>0.168</v>
      </c>
      <c r="Y75" s="13">
        <v>1</v>
      </c>
      <c r="Z75" s="13">
        <v>0</v>
      </c>
      <c r="AA75" s="23">
        <f t="shared" si="115"/>
        <v>6866.328</v>
      </c>
      <c r="AB75" s="13">
        <v>1</v>
      </c>
      <c r="AC75" s="13">
        <v>2.04</v>
      </c>
      <c r="AD75" s="13">
        <v>0.98</v>
      </c>
      <c r="AE75" s="45">
        <f t="shared" si="116"/>
        <v>2.9992</v>
      </c>
      <c r="AF75" s="13">
        <v>0.9</v>
      </c>
      <c r="AG75" s="11">
        <v>0.5</v>
      </c>
      <c r="AH75" s="46">
        <f t="shared" si="117"/>
        <v>9267.07092192</v>
      </c>
      <c r="AP75" s="13">
        <v>40871</v>
      </c>
      <c r="AQ75" s="14">
        <v>0.168</v>
      </c>
      <c r="AR75" s="13">
        <v>1</v>
      </c>
      <c r="AS75" s="13">
        <v>0</v>
      </c>
      <c r="AT75" s="23">
        <f t="shared" si="118"/>
        <v>6866.328</v>
      </c>
      <c r="AU75" s="13">
        <v>1</v>
      </c>
      <c r="AV75" s="13">
        <v>2.84</v>
      </c>
      <c r="AW75" s="13">
        <v>0.98</v>
      </c>
      <c r="AX75" s="45">
        <f t="shared" si="119"/>
        <v>3.7832</v>
      </c>
      <c r="AY75" s="13">
        <v>0.9</v>
      </c>
      <c r="AZ75" s="11">
        <v>0.5</v>
      </c>
      <c r="BA75" s="46">
        <f t="shared" si="120"/>
        <v>11689.51144032</v>
      </c>
      <c r="BO75" s="13">
        <v>34993</v>
      </c>
      <c r="BP75" s="14">
        <v>0.168</v>
      </c>
      <c r="BQ75" s="13">
        <v>1</v>
      </c>
      <c r="BR75" s="13">
        <v>0</v>
      </c>
      <c r="BS75" s="23">
        <f t="shared" si="121"/>
        <v>5878.824</v>
      </c>
      <c r="BT75" s="13">
        <v>1</v>
      </c>
      <c r="BU75" s="13">
        <v>2.04</v>
      </c>
      <c r="BV75" s="13">
        <v>0.98</v>
      </c>
      <c r="BW75" s="45">
        <f t="shared" si="122"/>
        <v>2.9992</v>
      </c>
      <c r="BX75" s="13">
        <v>0.9</v>
      </c>
      <c r="BY75" s="11">
        <v>0.5</v>
      </c>
      <c r="BZ75" s="46">
        <f t="shared" si="123"/>
        <v>7934.29602336</v>
      </c>
      <c r="CA75" s="47"/>
      <c r="CH75" s="13">
        <v>40871</v>
      </c>
      <c r="CI75" s="14">
        <v>0.168</v>
      </c>
      <c r="CJ75" s="13">
        <v>1</v>
      </c>
      <c r="CK75" s="13">
        <v>0</v>
      </c>
      <c r="CL75" s="23">
        <f t="shared" si="124"/>
        <v>6866.328</v>
      </c>
      <c r="CM75" s="13">
        <v>1</v>
      </c>
      <c r="CN75" s="13">
        <v>2.04</v>
      </c>
      <c r="CO75" s="13">
        <v>0.98</v>
      </c>
      <c r="CP75" s="45">
        <f t="shared" si="125"/>
        <v>2.9992</v>
      </c>
      <c r="CQ75" s="13">
        <v>0.9</v>
      </c>
      <c r="CR75" s="11">
        <v>0.5</v>
      </c>
      <c r="CS75" s="46">
        <f t="shared" si="126"/>
        <v>9267.07092192</v>
      </c>
      <c r="DA75" s="13">
        <v>40871</v>
      </c>
      <c r="DB75" s="14">
        <v>0.168</v>
      </c>
      <c r="DC75" s="13">
        <v>1</v>
      </c>
      <c r="DD75" s="13">
        <v>0</v>
      </c>
      <c r="DE75" s="23">
        <f t="shared" si="127"/>
        <v>6866.328</v>
      </c>
      <c r="DF75" s="13">
        <v>1</v>
      </c>
      <c r="DG75" s="13">
        <v>2.84</v>
      </c>
      <c r="DH75" s="13">
        <v>0.98</v>
      </c>
      <c r="DI75" s="45">
        <f t="shared" si="128"/>
        <v>3.7832</v>
      </c>
      <c r="DJ75" s="13">
        <v>0.9</v>
      </c>
      <c r="DK75" s="11">
        <v>0.5</v>
      </c>
      <c r="DL75" s="46">
        <f t="shared" si="129"/>
        <v>11689.51144032</v>
      </c>
    </row>
    <row r="76" s="1" customFormat="1" customHeight="1" spans="5:116">
      <c r="E76" s="13">
        <v>34993</v>
      </c>
      <c r="F76" s="14">
        <v>0.168</v>
      </c>
      <c r="G76" s="13">
        <v>1</v>
      </c>
      <c r="H76" s="13">
        <v>0</v>
      </c>
      <c r="I76" s="23">
        <f t="shared" si="112"/>
        <v>5878.824</v>
      </c>
      <c r="J76" s="13">
        <v>1</v>
      </c>
      <c r="K76" s="13">
        <v>2.04</v>
      </c>
      <c r="L76" s="13">
        <v>0.98</v>
      </c>
      <c r="M76" s="45">
        <f t="shared" si="113"/>
        <v>2.9992</v>
      </c>
      <c r="N76" s="13">
        <v>0.9</v>
      </c>
      <c r="O76" s="11">
        <v>0.5</v>
      </c>
      <c r="P76" s="46">
        <f t="shared" si="114"/>
        <v>7934.29602336</v>
      </c>
      <c r="W76" s="13">
        <v>40871</v>
      </c>
      <c r="X76" s="14">
        <v>0.168</v>
      </c>
      <c r="Y76" s="13">
        <v>1</v>
      </c>
      <c r="Z76" s="13">
        <v>0</v>
      </c>
      <c r="AA76" s="23">
        <f t="shared" si="115"/>
        <v>6866.328</v>
      </c>
      <c r="AB76" s="13">
        <v>1</v>
      </c>
      <c r="AC76" s="13">
        <v>2.04</v>
      </c>
      <c r="AD76" s="13">
        <v>0.98</v>
      </c>
      <c r="AE76" s="45">
        <f t="shared" si="116"/>
        <v>2.9992</v>
      </c>
      <c r="AF76" s="13">
        <v>0.9</v>
      </c>
      <c r="AG76" s="11">
        <v>0.5</v>
      </c>
      <c r="AH76" s="46">
        <f t="shared" si="117"/>
        <v>9267.07092192</v>
      </c>
      <c r="AP76" s="13">
        <v>40871</v>
      </c>
      <c r="AQ76" s="14">
        <v>0.168</v>
      </c>
      <c r="AR76" s="13">
        <v>1</v>
      </c>
      <c r="AS76" s="13">
        <v>0</v>
      </c>
      <c r="AT76" s="23">
        <f t="shared" si="118"/>
        <v>6866.328</v>
      </c>
      <c r="AU76" s="13">
        <v>1</v>
      </c>
      <c r="AV76" s="13">
        <v>2.84</v>
      </c>
      <c r="AW76" s="13">
        <v>0.98</v>
      </c>
      <c r="AX76" s="45">
        <f t="shared" si="119"/>
        <v>3.7832</v>
      </c>
      <c r="AY76" s="13">
        <v>0.9</v>
      </c>
      <c r="AZ76" s="11">
        <v>0.5</v>
      </c>
      <c r="BA76" s="46">
        <f t="shared" si="120"/>
        <v>11689.51144032</v>
      </c>
      <c r="BO76" s="13">
        <v>34993</v>
      </c>
      <c r="BP76" s="14">
        <v>0.168</v>
      </c>
      <c r="BQ76" s="13">
        <v>1</v>
      </c>
      <c r="BR76" s="13">
        <v>0</v>
      </c>
      <c r="BS76" s="23">
        <f t="shared" si="121"/>
        <v>5878.824</v>
      </c>
      <c r="BT76" s="13">
        <v>1</v>
      </c>
      <c r="BU76" s="13">
        <v>2.04</v>
      </c>
      <c r="BV76" s="13">
        <v>0.98</v>
      </c>
      <c r="BW76" s="45">
        <f t="shared" si="122"/>
        <v>2.9992</v>
      </c>
      <c r="BX76" s="13">
        <v>0.9</v>
      </c>
      <c r="BY76" s="11">
        <v>0.5</v>
      </c>
      <c r="BZ76" s="46">
        <f t="shared" si="123"/>
        <v>7934.29602336</v>
      </c>
      <c r="CA76" s="47"/>
      <c r="CH76" s="13">
        <v>40871</v>
      </c>
      <c r="CI76" s="14">
        <v>0.168</v>
      </c>
      <c r="CJ76" s="13">
        <v>1</v>
      </c>
      <c r="CK76" s="13">
        <v>0</v>
      </c>
      <c r="CL76" s="23">
        <f t="shared" si="124"/>
        <v>6866.328</v>
      </c>
      <c r="CM76" s="13">
        <v>1</v>
      </c>
      <c r="CN76" s="13">
        <v>2.04</v>
      </c>
      <c r="CO76" s="13">
        <v>0.98</v>
      </c>
      <c r="CP76" s="45">
        <f t="shared" si="125"/>
        <v>2.9992</v>
      </c>
      <c r="CQ76" s="13">
        <v>0.9</v>
      </c>
      <c r="CR76" s="11">
        <v>0.5</v>
      </c>
      <c r="CS76" s="46">
        <f t="shared" si="126"/>
        <v>9267.07092192</v>
      </c>
      <c r="DA76" s="13">
        <v>40871</v>
      </c>
      <c r="DB76" s="14">
        <v>0.168</v>
      </c>
      <c r="DC76" s="13">
        <v>1</v>
      </c>
      <c r="DD76" s="13">
        <v>0</v>
      </c>
      <c r="DE76" s="23">
        <f t="shared" si="127"/>
        <v>6866.328</v>
      </c>
      <c r="DF76" s="13">
        <v>1</v>
      </c>
      <c r="DG76" s="13">
        <v>2.84</v>
      </c>
      <c r="DH76" s="13">
        <v>0.98</v>
      </c>
      <c r="DI76" s="45">
        <f t="shared" si="128"/>
        <v>3.7832</v>
      </c>
      <c r="DJ76" s="13">
        <v>0.9</v>
      </c>
      <c r="DK76" s="11">
        <v>0.5</v>
      </c>
      <c r="DL76" s="46">
        <f t="shared" si="129"/>
        <v>11689.51144032</v>
      </c>
    </row>
    <row r="77" s="1" customFormat="1" customHeight="1" spans="5:116">
      <c r="E77" s="13">
        <v>34993</v>
      </c>
      <c r="F77" s="14">
        <v>0.3</v>
      </c>
      <c r="G77" s="13">
        <v>1</v>
      </c>
      <c r="H77" s="13">
        <v>0</v>
      </c>
      <c r="I77" s="23">
        <f t="shared" si="112"/>
        <v>10497.9</v>
      </c>
      <c r="J77" s="13">
        <v>1</v>
      </c>
      <c r="K77" s="13">
        <v>2.04</v>
      </c>
      <c r="L77" s="13">
        <v>0.98</v>
      </c>
      <c r="M77" s="45">
        <f t="shared" si="113"/>
        <v>2.9992</v>
      </c>
      <c r="N77" s="13">
        <v>0.9</v>
      </c>
      <c r="O77" s="11">
        <v>0.5</v>
      </c>
      <c r="P77" s="46">
        <f t="shared" si="114"/>
        <v>14168.385756</v>
      </c>
      <c r="W77" s="13">
        <v>40871</v>
      </c>
      <c r="X77" s="14">
        <v>0.3</v>
      </c>
      <c r="Y77" s="13">
        <v>1</v>
      </c>
      <c r="Z77" s="13">
        <v>0</v>
      </c>
      <c r="AA77" s="23">
        <f t="shared" si="115"/>
        <v>12261.3</v>
      </c>
      <c r="AB77" s="13">
        <v>1</v>
      </c>
      <c r="AC77" s="13">
        <v>2.04</v>
      </c>
      <c r="AD77" s="13">
        <v>0.98</v>
      </c>
      <c r="AE77" s="45">
        <f t="shared" si="116"/>
        <v>2.9992</v>
      </c>
      <c r="AF77" s="13">
        <v>0.9</v>
      </c>
      <c r="AG77" s="11">
        <v>0.5</v>
      </c>
      <c r="AH77" s="46">
        <f t="shared" si="117"/>
        <v>16548.340932</v>
      </c>
      <c r="AP77" s="13">
        <v>40871</v>
      </c>
      <c r="AQ77" s="14">
        <v>0.3</v>
      </c>
      <c r="AR77" s="13">
        <v>1</v>
      </c>
      <c r="AS77" s="13">
        <v>0</v>
      </c>
      <c r="AT77" s="23">
        <f t="shared" si="118"/>
        <v>12261.3</v>
      </c>
      <c r="AU77" s="13">
        <v>1</v>
      </c>
      <c r="AV77" s="13">
        <v>2.84</v>
      </c>
      <c r="AW77" s="13">
        <v>0.98</v>
      </c>
      <c r="AX77" s="45">
        <f t="shared" si="119"/>
        <v>3.7832</v>
      </c>
      <c r="AY77" s="13">
        <v>0.9</v>
      </c>
      <c r="AZ77" s="11">
        <v>0.5</v>
      </c>
      <c r="BA77" s="46">
        <f t="shared" si="120"/>
        <v>20874.127572</v>
      </c>
      <c r="BO77" s="13">
        <v>34993</v>
      </c>
      <c r="BP77" s="14">
        <v>0.3</v>
      </c>
      <c r="BQ77" s="13">
        <v>1</v>
      </c>
      <c r="BR77" s="13">
        <v>0</v>
      </c>
      <c r="BS77" s="23">
        <f t="shared" si="121"/>
        <v>10497.9</v>
      </c>
      <c r="BT77" s="13">
        <v>1</v>
      </c>
      <c r="BU77" s="13">
        <v>2.04</v>
      </c>
      <c r="BV77" s="13">
        <v>0.98</v>
      </c>
      <c r="BW77" s="45">
        <f t="shared" si="122"/>
        <v>2.9992</v>
      </c>
      <c r="BX77" s="13">
        <v>0.9</v>
      </c>
      <c r="BY77" s="11">
        <v>0.5</v>
      </c>
      <c r="BZ77" s="46">
        <f t="shared" si="123"/>
        <v>14168.385756</v>
      </c>
      <c r="CA77" s="47"/>
      <c r="CH77" s="13">
        <v>40871</v>
      </c>
      <c r="CI77" s="14">
        <v>0.3</v>
      </c>
      <c r="CJ77" s="13">
        <v>1</v>
      </c>
      <c r="CK77" s="13">
        <v>0</v>
      </c>
      <c r="CL77" s="23">
        <f t="shared" si="124"/>
        <v>12261.3</v>
      </c>
      <c r="CM77" s="13">
        <v>1</v>
      </c>
      <c r="CN77" s="13">
        <v>2.04</v>
      </c>
      <c r="CO77" s="13">
        <v>0.98</v>
      </c>
      <c r="CP77" s="45">
        <f t="shared" si="125"/>
        <v>2.9992</v>
      </c>
      <c r="CQ77" s="13">
        <v>0.9</v>
      </c>
      <c r="CR77" s="11">
        <v>0.5</v>
      </c>
      <c r="CS77" s="46">
        <f t="shared" si="126"/>
        <v>16548.340932</v>
      </c>
      <c r="DA77" s="13">
        <v>40871</v>
      </c>
      <c r="DB77" s="14">
        <v>0.3</v>
      </c>
      <c r="DC77" s="13">
        <v>1</v>
      </c>
      <c r="DD77" s="13">
        <v>0</v>
      </c>
      <c r="DE77" s="23">
        <f t="shared" si="127"/>
        <v>12261.3</v>
      </c>
      <c r="DF77" s="13">
        <v>1</v>
      </c>
      <c r="DG77" s="13">
        <v>2.84</v>
      </c>
      <c r="DH77" s="13">
        <v>0.98</v>
      </c>
      <c r="DI77" s="45">
        <f t="shared" si="128"/>
        <v>3.7832</v>
      </c>
      <c r="DJ77" s="13">
        <v>0.9</v>
      </c>
      <c r="DK77" s="11">
        <v>0.5</v>
      </c>
      <c r="DL77" s="46">
        <f t="shared" si="129"/>
        <v>20874.127572</v>
      </c>
    </row>
    <row r="78" s="1" customFormat="1" customHeight="1" spans="5:116">
      <c r="E78" s="13">
        <v>34993</v>
      </c>
      <c r="F78" s="14">
        <v>0.58</v>
      </c>
      <c r="G78" s="13">
        <v>1</v>
      </c>
      <c r="H78" s="13">
        <v>0</v>
      </c>
      <c r="I78" s="23">
        <f t="shared" si="112"/>
        <v>20295.94</v>
      </c>
      <c r="J78" s="13">
        <v>1</v>
      </c>
      <c r="K78" s="13">
        <v>2.04</v>
      </c>
      <c r="L78" s="13">
        <v>0.98</v>
      </c>
      <c r="M78" s="45">
        <f t="shared" si="113"/>
        <v>2.9992</v>
      </c>
      <c r="N78" s="13">
        <v>0.9</v>
      </c>
      <c r="O78" s="11">
        <v>0.5</v>
      </c>
      <c r="P78" s="46">
        <f t="shared" si="114"/>
        <v>27392.2124616</v>
      </c>
      <c r="W78" s="13">
        <v>40871</v>
      </c>
      <c r="X78" s="14">
        <v>0.58</v>
      </c>
      <c r="Y78" s="13">
        <v>1</v>
      </c>
      <c r="Z78" s="13">
        <v>0</v>
      </c>
      <c r="AA78" s="23">
        <f t="shared" si="115"/>
        <v>23705.18</v>
      </c>
      <c r="AB78" s="13">
        <v>1</v>
      </c>
      <c r="AC78" s="13">
        <v>2.04</v>
      </c>
      <c r="AD78" s="13">
        <v>0.98</v>
      </c>
      <c r="AE78" s="45">
        <f t="shared" si="116"/>
        <v>2.9992</v>
      </c>
      <c r="AF78" s="13">
        <v>0.9</v>
      </c>
      <c r="AG78" s="11">
        <v>0.5</v>
      </c>
      <c r="AH78" s="46">
        <f t="shared" si="117"/>
        <v>31993.4591352</v>
      </c>
      <c r="AP78" s="13">
        <v>40871</v>
      </c>
      <c r="AQ78" s="14">
        <v>0.58</v>
      </c>
      <c r="AR78" s="13">
        <v>1</v>
      </c>
      <c r="AS78" s="13">
        <v>0</v>
      </c>
      <c r="AT78" s="23">
        <f t="shared" si="118"/>
        <v>23705.18</v>
      </c>
      <c r="AU78" s="13">
        <v>1</v>
      </c>
      <c r="AV78" s="13">
        <v>2.84</v>
      </c>
      <c r="AW78" s="13">
        <v>0.98</v>
      </c>
      <c r="AX78" s="45">
        <f t="shared" si="119"/>
        <v>3.7832</v>
      </c>
      <c r="AY78" s="13">
        <v>0.9</v>
      </c>
      <c r="AZ78" s="11">
        <v>0.5</v>
      </c>
      <c r="BA78" s="46">
        <f t="shared" si="120"/>
        <v>40356.6466392</v>
      </c>
      <c r="BO78" s="13">
        <v>34993</v>
      </c>
      <c r="BP78" s="14">
        <v>0.58</v>
      </c>
      <c r="BQ78" s="13">
        <v>1</v>
      </c>
      <c r="BR78" s="13">
        <v>0</v>
      </c>
      <c r="BS78" s="23">
        <f t="shared" si="121"/>
        <v>20295.94</v>
      </c>
      <c r="BT78" s="13">
        <v>1</v>
      </c>
      <c r="BU78" s="13">
        <v>2.04</v>
      </c>
      <c r="BV78" s="13">
        <v>0.98</v>
      </c>
      <c r="BW78" s="45">
        <f t="shared" si="122"/>
        <v>2.9992</v>
      </c>
      <c r="BX78" s="13">
        <v>0.9</v>
      </c>
      <c r="BY78" s="11">
        <v>0.5</v>
      </c>
      <c r="BZ78" s="46">
        <f t="shared" si="123"/>
        <v>27392.2124616</v>
      </c>
      <c r="CA78" s="47"/>
      <c r="CH78" s="13">
        <v>40871</v>
      </c>
      <c r="CI78" s="14">
        <v>0.58</v>
      </c>
      <c r="CJ78" s="13">
        <v>1</v>
      </c>
      <c r="CK78" s="13">
        <v>0</v>
      </c>
      <c r="CL78" s="23">
        <f t="shared" si="124"/>
        <v>23705.18</v>
      </c>
      <c r="CM78" s="13">
        <v>1</v>
      </c>
      <c r="CN78" s="13">
        <v>2.04</v>
      </c>
      <c r="CO78" s="13">
        <v>0.98</v>
      </c>
      <c r="CP78" s="45">
        <f t="shared" si="125"/>
        <v>2.9992</v>
      </c>
      <c r="CQ78" s="13">
        <v>0.9</v>
      </c>
      <c r="CR78" s="11">
        <v>0.5</v>
      </c>
      <c r="CS78" s="46">
        <f t="shared" si="126"/>
        <v>31993.4591352</v>
      </c>
      <c r="DA78" s="13">
        <v>40871</v>
      </c>
      <c r="DB78" s="14">
        <v>0.58</v>
      </c>
      <c r="DC78" s="13">
        <v>1</v>
      </c>
      <c r="DD78" s="13">
        <v>0</v>
      </c>
      <c r="DE78" s="23">
        <f t="shared" si="127"/>
        <v>23705.18</v>
      </c>
      <c r="DF78" s="13">
        <v>1</v>
      </c>
      <c r="DG78" s="13">
        <v>2.84</v>
      </c>
      <c r="DH78" s="13">
        <v>0.98</v>
      </c>
      <c r="DI78" s="45">
        <f t="shared" si="128"/>
        <v>3.7832</v>
      </c>
      <c r="DJ78" s="13">
        <v>0.9</v>
      </c>
      <c r="DK78" s="11">
        <v>0.5</v>
      </c>
      <c r="DL78" s="46">
        <f t="shared" si="129"/>
        <v>40356.6466392</v>
      </c>
    </row>
    <row r="79" s="1" customFormat="1" customHeight="1" spans="5:116">
      <c r="E79" s="48" t="s">
        <v>60</v>
      </c>
      <c r="F79" s="49"/>
      <c r="G79" s="49"/>
      <c r="H79" s="49"/>
      <c r="I79" s="49"/>
      <c r="J79" s="49"/>
      <c r="K79" s="49"/>
      <c r="L79" s="50">
        <f>SUM(P69:P78)</f>
        <v>105034.96640448</v>
      </c>
      <c r="M79" s="50"/>
      <c r="N79" s="50"/>
      <c r="O79" s="50"/>
      <c r="P79" s="50"/>
      <c r="W79" s="48" t="s">
        <v>60</v>
      </c>
      <c r="X79" s="49"/>
      <c r="Y79" s="49"/>
      <c r="Z79" s="49"/>
      <c r="AA79" s="49"/>
      <c r="AB79" s="49"/>
      <c r="AC79" s="49"/>
      <c r="AD79" s="50">
        <f>SUM(AH69:AH78)</f>
        <v>122678.36744256</v>
      </c>
      <c r="AE79" s="50"/>
      <c r="AF79" s="50"/>
      <c r="AG79" s="50"/>
      <c r="AH79" s="50"/>
      <c r="AP79" s="48" t="s">
        <v>60</v>
      </c>
      <c r="AQ79" s="49"/>
      <c r="AR79" s="49"/>
      <c r="AS79" s="49"/>
      <c r="AT79" s="49"/>
      <c r="AU79" s="49"/>
      <c r="AV79" s="49"/>
      <c r="AW79" s="50">
        <f>SUM(BA69:BA78)</f>
        <v>154746.86573376</v>
      </c>
      <c r="AX79" s="50"/>
      <c r="AY79" s="50"/>
      <c r="AZ79" s="50"/>
      <c r="BA79" s="50"/>
      <c r="BO79" s="48" t="s">
        <v>60</v>
      </c>
      <c r="BP79" s="49"/>
      <c r="BQ79" s="49"/>
      <c r="BR79" s="49"/>
      <c r="BS79" s="49"/>
      <c r="BT79" s="49"/>
      <c r="BU79" s="49"/>
      <c r="BV79" s="50">
        <f>SUM(BZ69:BZ78)</f>
        <v>105034.96640448</v>
      </c>
      <c r="BW79" s="50"/>
      <c r="BX79" s="50"/>
      <c r="BY79" s="50"/>
      <c r="BZ79" s="50"/>
      <c r="CA79" s="51"/>
      <c r="CH79" s="48" t="s">
        <v>60</v>
      </c>
      <c r="CI79" s="49"/>
      <c r="CJ79" s="49"/>
      <c r="CK79" s="49"/>
      <c r="CL79" s="49"/>
      <c r="CM79" s="49"/>
      <c r="CN79" s="49"/>
      <c r="CO79" s="50">
        <f>SUM(CS69:CS78)</f>
        <v>122678.36744256</v>
      </c>
      <c r="CP79" s="50"/>
      <c r="CQ79" s="50"/>
      <c r="CR79" s="50"/>
      <c r="CS79" s="50"/>
      <c r="DA79" s="48" t="s">
        <v>60</v>
      </c>
      <c r="DB79" s="49"/>
      <c r="DC79" s="49"/>
      <c r="DD79" s="49"/>
      <c r="DE79" s="49"/>
      <c r="DF79" s="49"/>
      <c r="DG79" s="49"/>
      <c r="DH79" s="50">
        <f>SUM(DL69:DL78)</f>
        <v>154746.86573376</v>
      </c>
      <c r="DI79" s="50"/>
      <c r="DJ79" s="50"/>
      <c r="DK79" s="50"/>
      <c r="DL79" s="50"/>
    </row>
    <row r="80" s="1" customFormat="1" customHeight="1" spans="5:116">
      <c r="E80" s="49"/>
      <c r="F80" s="49"/>
      <c r="G80" s="49"/>
      <c r="H80" s="49"/>
      <c r="I80" s="49"/>
      <c r="J80" s="49"/>
      <c r="K80" s="49"/>
      <c r="L80" s="50"/>
      <c r="M80" s="50"/>
      <c r="N80" s="50"/>
      <c r="O80" s="50"/>
      <c r="P80" s="50"/>
      <c r="W80" s="49"/>
      <c r="X80" s="49"/>
      <c r="Y80" s="49"/>
      <c r="Z80" s="49"/>
      <c r="AA80" s="49"/>
      <c r="AB80" s="49"/>
      <c r="AC80" s="49"/>
      <c r="AD80" s="50"/>
      <c r="AE80" s="50"/>
      <c r="AF80" s="50"/>
      <c r="AG80" s="50"/>
      <c r="AH80" s="50"/>
      <c r="AP80" s="49"/>
      <c r="AQ80" s="49"/>
      <c r="AR80" s="49"/>
      <c r="AS80" s="49"/>
      <c r="AT80" s="49"/>
      <c r="AU80" s="49"/>
      <c r="AV80" s="49"/>
      <c r="AW80" s="50"/>
      <c r="AX80" s="50"/>
      <c r="AY80" s="50"/>
      <c r="AZ80" s="50"/>
      <c r="BA80" s="50"/>
      <c r="BO80" s="49"/>
      <c r="BP80" s="49"/>
      <c r="BQ80" s="49"/>
      <c r="BR80" s="49"/>
      <c r="BS80" s="49"/>
      <c r="BT80" s="49"/>
      <c r="BU80" s="49"/>
      <c r="BV80" s="50"/>
      <c r="BW80" s="50"/>
      <c r="BX80" s="50"/>
      <c r="BY80" s="50"/>
      <c r="BZ80" s="50"/>
      <c r="CA80" s="51"/>
      <c r="CH80" s="49"/>
      <c r="CI80" s="49"/>
      <c r="CJ80" s="49"/>
      <c r="CK80" s="49"/>
      <c r="CL80" s="49"/>
      <c r="CM80" s="49"/>
      <c r="CN80" s="49"/>
      <c r="CO80" s="50"/>
      <c r="CP80" s="50"/>
      <c r="CQ80" s="50"/>
      <c r="CR80" s="50"/>
      <c r="CS80" s="50"/>
      <c r="DA80" s="49"/>
      <c r="DB80" s="49"/>
      <c r="DC80" s="49"/>
      <c r="DD80" s="49"/>
      <c r="DE80" s="49"/>
      <c r="DF80" s="49"/>
      <c r="DG80" s="49"/>
      <c r="DH80" s="50"/>
      <c r="DI80" s="50"/>
      <c r="DJ80" s="50"/>
      <c r="DK80" s="50"/>
      <c r="DL80" s="50"/>
    </row>
    <row r="81" s="1" customFormat="1" customHeight="1" spans="1:116">
      <c r="E81" s="49"/>
      <c r="F81" s="49"/>
      <c r="G81" s="49"/>
      <c r="H81" s="49"/>
      <c r="I81" s="49"/>
      <c r="J81" s="49"/>
      <c r="K81" s="49"/>
      <c r="L81" s="50"/>
      <c r="M81" s="50"/>
      <c r="N81" s="50"/>
      <c r="O81" s="50"/>
      <c r="P81" s="50"/>
      <c r="W81" s="49"/>
      <c r="X81" s="49"/>
      <c r="Y81" s="49"/>
      <c r="Z81" s="49"/>
      <c r="AA81" s="49"/>
      <c r="AB81" s="49"/>
      <c r="AC81" s="49"/>
      <c r="AD81" s="50"/>
      <c r="AE81" s="50"/>
      <c r="AF81" s="50"/>
      <c r="AG81" s="50"/>
      <c r="AH81" s="50"/>
      <c r="AP81" s="49"/>
      <c r="AQ81" s="49"/>
      <c r="AR81" s="49"/>
      <c r="AS81" s="49"/>
      <c r="AT81" s="49"/>
      <c r="AU81" s="49"/>
      <c r="AV81" s="49"/>
      <c r="AW81" s="50"/>
      <c r="AX81" s="50"/>
      <c r="AY81" s="50"/>
      <c r="AZ81" s="50"/>
      <c r="BA81" s="50"/>
      <c r="BO81" s="49"/>
      <c r="BP81" s="49"/>
      <c r="BQ81" s="49"/>
      <c r="BR81" s="49"/>
      <c r="BS81" s="49"/>
      <c r="BT81" s="49"/>
      <c r="BU81" s="49"/>
      <c r="BV81" s="50"/>
      <c r="BW81" s="50"/>
      <c r="BX81" s="50"/>
      <c r="BY81" s="50"/>
      <c r="BZ81" s="50"/>
      <c r="CA81" s="51"/>
      <c r="CH81" s="49"/>
      <c r="CI81" s="49"/>
      <c r="CJ81" s="49"/>
      <c r="CK81" s="49"/>
      <c r="CL81" s="49"/>
      <c r="CM81" s="49"/>
      <c r="CN81" s="49"/>
      <c r="CO81" s="50"/>
      <c r="CP81" s="50"/>
      <c r="CQ81" s="50"/>
      <c r="CR81" s="50"/>
      <c r="CS81" s="50"/>
      <c r="DA81" s="49"/>
      <c r="DB81" s="49"/>
      <c r="DC81" s="49"/>
      <c r="DD81" s="49"/>
      <c r="DE81" s="49"/>
      <c r="DF81" s="49"/>
      <c r="DG81" s="49"/>
      <c r="DH81" s="50"/>
      <c r="DI81" s="50"/>
      <c r="DJ81" s="50"/>
      <c r="DK81" s="50"/>
      <c r="DL81" s="50"/>
    </row>
    <row r="84" s="1" customFormat="1" customHeight="1" spans="1:116">
      <c r="A84" s="2" t="s">
        <v>61</v>
      </c>
      <c r="B84" s="2"/>
      <c r="C84" s="2"/>
      <c r="D84" s="2"/>
      <c r="E84" s="3" t="s">
        <v>1</v>
      </c>
      <c r="F84" s="3"/>
      <c r="G84" s="3"/>
      <c r="H84" s="4"/>
      <c r="I84" s="3"/>
      <c r="J84" s="3"/>
      <c r="K84" s="3"/>
      <c r="L84" s="3"/>
      <c r="M84" s="3"/>
      <c r="N84" s="3"/>
      <c r="O84" s="3"/>
      <c r="P84" s="3"/>
      <c r="Q84" s="3"/>
      <c r="R84" s="3"/>
      <c r="S84" s="2" t="s">
        <v>62</v>
      </c>
      <c r="T84" s="2"/>
      <c r="U84" s="2"/>
      <c r="V84" s="2"/>
      <c r="W84" s="3" t="s">
        <v>1</v>
      </c>
      <c r="X84" s="3"/>
      <c r="Y84" s="3"/>
      <c r="Z84" s="4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2" t="s">
        <v>63</v>
      </c>
      <c r="AM84" s="2"/>
      <c r="AN84" s="2"/>
      <c r="AO84" s="2"/>
      <c r="AP84" s="3" t="s">
        <v>1</v>
      </c>
      <c r="AQ84" s="3"/>
      <c r="AR84" s="3"/>
      <c r="AS84" s="4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</row>
    <row r="85" s="1" customFormat="1" customHeight="1" spans="1:116">
      <c r="A85" s="2"/>
      <c r="B85" s="2"/>
      <c r="C85" s="2"/>
      <c r="D85" s="2"/>
      <c r="E85" s="5" t="s">
        <v>7</v>
      </c>
      <c r="F85" s="6"/>
      <c r="G85" s="6"/>
      <c r="H85" s="7"/>
      <c r="I85" s="8" t="s">
        <v>8</v>
      </c>
      <c r="J85" s="8"/>
      <c r="K85" s="8"/>
      <c r="L85" s="8"/>
      <c r="M85" s="9" t="s">
        <v>9</v>
      </c>
      <c r="N85" s="10" t="s">
        <v>10</v>
      </c>
      <c r="O85" s="10"/>
      <c r="P85" s="10"/>
      <c r="Q85" s="11" t="s">
        <v>11</v>
      </c>
      <c r="R85" s="12" t="s">
        <v>12</v>
      </c>
      <c r="S85" s="2"/>
      <c r="T85" s="2"/>
      <c r="U85" s="2"/>
      <c r="V85" s="2"/>
      <c r="W85" s="5" t="s">
        <v>7</v>
      </c>
      <c r="X85" s="6"/>
      <c r="Y85" s="6"/>
      <c r="Z85" s="7"/>
      <c r="AA85" s="8" t="s">
        <v>8</v>
      </c>
      <c r="AB85" s="8"/>
      <c r="AC85" s="8"/>
      <c r="AD85" s="8"/>
      <c r="AE85" s="9" t="s">
        <v>9</v>
      </c>
      <c r="AF85" s="10" t="s">
        <v>10</v>
      </c>
      <c r="AG85" s="10"/>
      <c r="AH85" s="10"/>
      <c r="AI85" s="9" t="s">
        <v>13</v>
      </c>
      <c r="AJ85" s="11" t="s">
        <v>11</v>
      </c>
      <c r="AK85" s="12" t="s">
        <v>12</v>
      </c>
      <c r="AL85" s="2"/>
      <c r="AM85" s="2"/>
      <c r="AN85" s="2"/>
      <c r="AO85" s="2"/>
      <c r="AP85" s="5" t="s">
        <v>7</v>
      </c>
      <c r="AQ85" s="6"/>
      <c r="AR85" s="6"/>
      <c r="AS85" s="7"/>
      <c r="AT85" s="8" t="s">
        <v>8</v>
      </c>
      <c r="AU85" s="8"/>
      <c r="AV85" s="8"/>
      <c r="AW85" s="8"/>
      <c r="AX85" s="9" t="s">
        <v>9</v>
      </c>
      <c r="AY85" s="10" t="s">
        <v>10</v>
      </c>
      <c r="AZ85" s="10"/>
      <c r="BA85" s="10"/>
      <c r="BB85" s="9" t="s">
        <v>13</v>
      </c>
      <c r="BC85" s="11" t="s">
        <v>11</v>
      </c>
      <c r="BD85" s="12" t="s">
        <v>12</v>
      </c>
    </row>
    <row r="86" s="1" customFormat="1" customHeight="1" spans="1:116">
      <c r="A86" s="1" t="s">
        <v>14</v>
      </c>
      <c r="B86" s="1" t="s">
        <v>15</v>
      </c>
      <c r="C86" s="1" t="s">
        <v>16</v>
      </c>
      <c r="D86" s="1" t="s">
        <v>17</v>
      </c>
      <c r="E86" s="13" t="s">
        <v>18</v>
      </c>
      <c r="F86" s="13" t="s">
        <v>19</v>
      </c>
      <c r="G86" s="14" t="s">
        <v>20</v>
      </c>
      <c r="H86" s="15" t="s">
        <v>7</v>
      </c>
      <c r="I86" s="13" t="s">
        <v>21</v>
      </c>
      <c r="J86" s="13" t="s">
        <v>22</v>
      </c>
      <c r="K86" s="13" t="s">
        <v>23</v>
      </c>
      <c r="L86" s="8" t="s">
        <v>24</v>
      </c>
      <c r="M86" s="16"/>
      <c r="N86" s="13" t="s">
        <v>25</v>
      </c>
      <c r="O86" s="13" t="s">
        <v>26</v>
      </c>
      <c r="P86" s="10" t="s">
        <v>27</v>
      </c>
      <c r="Q86" s="11" t="s">
        <v>28</v>
      </c>
      <c r="R86" s="17"/>
      <c r="S86" s="1" t="s">
        <v>14</v>
      </c>
      <c r="T86" s="1" t="s">
        <v>15</v>
      </c>
      <c r="U86" s="1" t="s">
        <v>16</v>
      </c>
      <c r="V86" s="1" t="s">
        <v>17</v>
      </c>
      <c r="W86" s="13" t="s">
        <v>18</v>
      </c>
      <c r="X86" s="13" t="s">
        <v>19</v>
      </c>
      <c r="Y86" s="14" t="s">
        <v>20</v>
      </c>
      <c r="Z86" s="15" t="s">
        <v>7</v>
      </c>
      <c r="AA86" s="13" t="s">
        <v>21</v>
      </c>
      <c r="AB86" s="13" t="s">
        <v>22</v>
      </c>
      <c r="AC86" s="13" t="s">
        <v>23</v>
      </c>
      <c r="AD86" s="8" t="s">
        <v>24</v>
      </c>
      <c r="AE86" s="16"/>
      <c r="AF86" s="13" t="s">
        <v>25</v>
      </c>
      <c r="AG86" s="13" t="s">
        <v>26</v>
      </c>
      <c r="AH86" s="10" t="s">
        <v>27</v>
      </c>
      <c r="AI86" s="16"/>
      <c r="AJ86" s="11" t="s">
        <v>28</v>
      </c>
      <c r="AK86" s="17"/>
      <c r="AL86" s="1" t="s">
        <v>14</v>
      </c>
      <c r="AM86" s="1" t="s">
        <v>15</v>
      </c>
      <c r="AN86" s="1" t="s">
        <v>16</v>
      </c>
      <c r="AO86" s="1" t="s">
        <v>17</v>
      </c>
      <c r="AP86" s="13" t="s">
        <v>18</v>
      </c>
      <c r="AQ86" s="13" t="s">
        <v>19</v>
      </c>
      <c r="AR86" s="14" t="s">
        <v>20</v>
      </c>
      <c r="AS86" s="15" t="s">
        <v>7</v>
      </c>
      <c r="AT86" s="13" t="s">
        <v>21</v>
      </c>
      <c r="AU86" s="13" t="s">
        <v>22</v>
      </c>
      <c r="AV86" s="13" t="s">
        <v>23</v>
      </c>
      <c r="AW86" s="8" t="s">
        <v>24</v>
      </c>
      <c r="AX86" s="16"/>
      <c r="AY86" s="13" t="s">
        <v>25</v>
      </c>
      <c r="AZ86" s="13" t="s">
        <v>26</v>
      </c>
      <c r="BA86" s="10" t="s">
        <v>27</v>
      </c>
      <c r="BB86" s="16"/>
      <c r="BC86" s="11" t="s">
        <v>28</v>
      </c>
      <c r="BD86" s="17"/>
    </row>
    <row r="87" s="1" customFormat="1" customHeight="1" spans="1:116">
      <c r="A87" s="18">
        <f>L97</f>
        <v>2675175.1795932</v>
      </c>
      <c r="B87" s="18">
        <f>L116</f>
        <v>433971.583997163</v>
      </c>
      <c r="C87" s="18">
        <f>R106</f>
        <v>764849.851776623</v>
      </c>
      <c r="D87" s="18">
        <v>20.5</v>
      </c>
      <c r="E87" s="13">
        <v>3836</v>
      </c>
      <c r="F87" s="19">
        <v>2.54</v>
      </c>
      <c r="G87" s="14">
        <v>1.21</v>
      </c>
      <c r="H87" s="15">
        <f t="shared" ref="H87:H96" si="130">E87*F87*G87</f>
        <v>11789.5624</v>
      </c>
      <c r="I87" s="13">
        <v>1.6</v>
      </c>
      <c r="J87" s="13">
        <v>340</v>
      </c>
      <c r="K87" s="13">
        <v>3.69</v>
      </c>
      <c r="L87" s="20">
        <f t="shared" ref="L87:L96" si="131">1+6*J87/(J87+2000)+K87</f>
        <v>5.56179487179487</v>
      </c>
      <c r="M87" s="21">
        <f t="shared" ref="M87:M91" si="132">1200*(1.6+4.8)+3836*0.6</f>
        <v>9981.6</v>
      </c>
      <c r="N87" s="13">
        <v>0.97</v>
      </c>
      <c r="O87" s="13">
        <v>3.5</v>
      </c>
      <c r="P87" s="10">
        <f t="shared" ref="P87:P96" si="133">1+N87*O87</f>
        <v>4.395</v>
      </c>
      <c r="Q87" s="11">
        <v>1.05</v>
      </c>
      <c r="R87" s="22">
        <f t="shared" ref="R87:R96" si="134">((H87*I87*L87)+M87)*P87*Q87</f>
        <v>530213.567063759</v>
      </c>
      <c r="S87" s="18">
        <f>AD97</f>
        <v>3171040.85645407</v>
      </c>
      <c r="T87" s="18">
        <f>AD116</f>
        <v>916587.368967109</v>
      </c>
      <c r="U87" s="18">
        <f>AK106</f>
        <v>829862.089177636</v>
      </c>
      <c r="V87" s="18">
        <v>20.5</v>
      </c>
      <c r="W87" s="13">
        <v>4245</v>
      </c>
      <c r="X87" s="19">
        <v>2.54</v>
      </c>
      <c r="Y87" s="14">
        <v>1.21</v>
      </c>
      <c r="Z87" s="15">
        <f t="shared" ref="Z87:Z96" si="135">W87*X87*Y87</f>
        <v>13046.583</v>
      </c>
      <c r="AA87" s="13">
        <v>1.6</v>
      </c>
      <c r="AB87" s="13">
        <v>340</v>
      </c>
      <c r="AC87" s="13">
        <v>3.69</v>
      </c>
      <c r="AD87" s="20">
        <f t="shared" ref="AD87:AD96" si="136">1+6*AB87/(AB87+2000)+AC87</f>
        <v>5.56179487179487</v>
      </c>
      <c r="AE87" s="21">
        <f t="shared" ref="AE87:AE91" si="137">1200*(1.6+4.8)+4245*0.6</f>
        <v>10227</v>
      </c>
      <c r="AF87" s="13">
        <v>0.97</v>
      </c>
      <c r="AG87" s="13">
        <v>3.5</v>
      </c>
      <c r="AH87" s="10">
        <f t="shared" ref="AH87:AH96" si="138">1+AF87*AG87</f>
        <v>4.395</v>
      </c>
      <c r="AI87" s="23">
        <v>1.085</v>
      </c>
      <c r="AJ87" s="11">
        <v>1.05</v>
      </c>
      <c r="AK87" s="22">
        <f t="shared" ref="AK87:AK96" si="139">((Z87*AA87*AD87)+AE87)*AH87*AJ87*AI87</f>
        <v>632519.109202877</v>
      </c>
      <c r="AL87" s="18">
        <f>AW97</f>
        <v>4213219.06991953</v>
      </c>
      <c r="AM87" s="18">
        <f>AW116</f>
        <v>1666993.653389</v>
      </c>
      <c r="AN87" s="18">
        <f>BD106</f>
        <v>1110079.40530335</v>
      </c>
      <c r="AO87" s="18">
        <v>20.5</v>
      </c>
      <c r="AP87" s="13">
        <v>4245</v>
      </c>
      <c r="AQ87" s="19">
        <v>2.54</v>
      </c>
      <c r="AR87" s="14">
        <v>1.21</v>
      </c>
      <c r="AS87" s="15">
        <f t="shared" ref="AS87:AS96" si="140">AP87*AQ87*AR87</f>
        <v>13046.583</v>
      </c>
      <c r="AT87" s="13">
        <v>1.6</v>
      </c>
      <c r="AU87" s="13">
        <v>340</v>
      </c>
      <c r="AV87" s="13">
        <v>3.78</v>
      </c>
      <c r="AW87" s="20">
        <f t="shared" ref="AW87:AW96" si="141">1+6*AU87/(AU87+2000)+AV87</f>
        <v>5.65179487179487</v>
      </c>
      <c r="AX87" s="21">
        <f t="shared" ref="AX87:AX91" si="142">1200*(1.6+4.8)+4245*0.6</f>
        <v>10227</v>
      </c>
      <c r="AY87" s="13">
        <v>0.97</v>
      </c>
      <c r="AZ87" s="13">
        <v>4.3</v>
      </c>
      <c r="BA87" s="10">
        <f t="shared" ref="BA87:BA96" si="143">1+AY87*AZ87</f>
        <v>5.171</v>
      </c>
      <c r="BB87" s="23">
        <v>1.2</v>
      </c>
      <c r="BC87" s="11">
        <v>1.05</v>
      </c>
      <c r="BD87" s="22">
        <f t="shared" ref="BD87:BD96" si="144">((AS87*AT87*AW87)+AX87)*BA87*BC87*BB87</f>
        <v>835318.31152307</v>
      </c>
    </row>
    <row r="88" s="1" customFormat="1" customHeight="1" spans="1:116">
      <c r="A88" s="1" t="s">
        <v>29</v>
      </c>
      <c r="B88" s="1" t="s">
        <v>30</v>
      </c>
      <c r="E88" s="13">
        <v>3836</v>
      </c>
      <c r="F88" s="19">
        <v>2.54</v>
      </c>
      <c r="G88" s="14">
        <v>1.21</v>
      </c>
      <c r="H88" s="15">
        <f t="shared" si="130"/>
        <v>11789.5624</v>
      </c>
      <c r="I88" s="13">
        <v>1.6</v>
      </c>
      <c r="J88" s="13">
        <v>340</v>
      </c>
      <c r="K88" s="13">
        <v>1.49</v>
      </c>
      <c r="L88" s="20">
        <f t="shared" si="131"/>
        <v>3.36179487179487</v>
      </c>
      <c r="M88" s="21">
        <f t="shared" si="132"/>
        <v>9981.6</v>
      </c>
      <c r="N88" s="13">
        <v>0.97</v>
      </c>
      <c r="O88" s="13">
        <v>3.5</v>
      </c>
      <c r="P88" s="10">
        <f t="shared" si="133"/>
        <v>4.395</v>
      </c>
      <c r="Q88" s="11">
        <v>1.05</v>
      </c>
      <c r="R88" s="22">
        <f t="shared" si="134"/>
        <v>338704.858603151</v>
      </c>
      <c r="S88" s="1" t="s">
        <v>29</v>
      </c>
      <c r="T88" s="1" t="s">
        <v>30</v>
      </c>
      <c r="W88" s="13">
        <v>4245</v>
      </c>
      <c r="X88" s="19">
        <v>2.54</v>
      </c>
      <c r="Y88" s="14">
        <v>1.21</v>
      </c>
      <c r="Z88" s="15">
        <f t="shared" si="135"/>
        <v>13046.583</v>
      </c>
      <c r="AA88" s="13">
        <v>1.6</v>
      </c>
      <c r="AB88" s="13">
        <v>340</v>
      </c>
      <c r="AC88" s="13">
        <v>1.49</v>
      </c>
      <c r="AD88" s="20">
        <f t="shared" si="136"/>
        <v>3.36179487179487</v>
      </c>
      <c r="AE88" s="21">
        <f t="shared" si="137"/>
        <v>10227</v>
      </c>
      <c r="AF88" s="13">
        <v>0.97</v>
      </c>
      <c r="AG88" s="13">
        <v>3.5</v>
      </c>
      <c r="AH88" s="10">
        <f t="shared" si="138"/>
        <v>4.395</v>
      </c>
      <c r="AI88" s="23">
        <v>1.085</v>
      </c>
      <c r="AJ88" s="11">
        <v>1.05</v>
      </c>
      <c r="AK88" s="22">
        <f t="shared" si="139"/>
        <v>402577.608382861</v>
      </c>
      <c r="AL88" s="1" t="s">
        <v>29</v>
      </c>
      <c r="AM88" s="1" t="s">
        <v>30</v>
      </c>
      <c r="AP88" s="13">
        <v>4245</v>
      </c>
      <c r="AQ88" s="19">
        <v>2.54</v>
      </c>
      <c r="AR88" s="14">
        <v>1.21</v>
      </c>
      <c r="AS88" s="15">
        <f t="shared" si="140"/>
        <v>13046.583</v>
      </c>
      <c r="AT88" s="13">
        <v>1.6</v>
      </c>
      <c r="AU88" s="13">
        <v>340</v>
      </c>
      <c r="AV88" s="13">
        <v>1.58</v>
      </c>
      <c r="AW88" s="20">
        <f t="shared" si="141"/>
        <v>3.45179487179487</v>
      </c>
      <c r="AX88" s="21">
        <f t="shared" si="142"/>
        <v>10227</v>
      </c>
      <c r="AY88" s="13">
        <v>0.97</v>
      </c>
      <c r="AZ88" s="13">
        <v>4.3</v>
      </c>
      <c r="BA88" s="10">
        <f t="shared" si="143"/>
        <v>5.171</v>
      </c>
      <c r="BB88" s="23">
        <v>1.2</v>
      </c>
      <c r="BC88" s="11">
        <v>1.05</v>
      </c>
      <c r="BD88" s="22">
        <f t="shared" si="144"/>
        <v>536102.507873477</v>
      </c>
    </row>
    <row r="89" s="1" customFormat="1" customHeight="1" spans="1:116">
      <c r="A89" s="18">
        <f>L146</f>
        <v>419529.5658288</v>
      </c>
      <c r="B89" s="18">
        <f>L162</f>
        <v>105034.96640448</v>
      </c>
      <c r="E89" s="13">
        <v>3836</v>
      </c>
      <c r="F89" s="19">
        <v>2.54</v>
      </c>
      <c r="G89" s="14">
        <v>1.21</v>
      </c>
      <c r="H89" s="15">
        <f t="shared" si="130"/>
        <v>11789.5624</v>
      </c>
      <c r="I89" s="13">
        <v>1.6</v>
      </c>
      <c r="J89" s="13">
        <v>340</v>
      </c>
      <c r="K89" s="13">
        <v>1.49</v>
      </c>
      <c r="L89" s="20">
        <f t="shared" si="131"/>
        <v>3.36179487179487</v>
      </c>
      <c r="M89" s="21">
        <f t="shared" si="132"/>
        <v>9981.6</v>
      </c>
      <c r="N89" s="13">
        <v>0.97</v>
      </c>
      <c r="O89" s="13">
        <v>3.5</v>
      </c>
      <c r="P89" s="10">
        <f t="shared" si="133"/>
        <v>4.395</v>
      </c>
      <c r="Q89" s="11">
        <v>1.05</v>
      </c>
      <c r="R89" s="22">
        <f t="shared" si="134"/>
        <v>338704.858603151</v>
      </c>
      <c r="S89" s="18">
        <f>AD146</f>
        <v>456161.898728812</v>
      </c>
      <c r="T89" s="18">
        <f>AD162</f>
        <v>122678.36744256</v>
      </c>
      <c r="W89" s="13">
        <v>4245</v>
      </c>
      <c r="X89" s="19">
        <v>2.54</v>
      </c>
      <c r="Y89" s="14">
        <v>1.21</v>
      </c>
      <c r="Z89" s="15">
        <f t="shared" si="135"/>
        <v>13046.583</v>
      </c>
      <c r="AA89" s="13">
        <v>1.6</v>
      </c>
      <c r="AB89" s="13">
        <v>340</v>
      </c>
      <c r="AC89" s="13">
        <v>1.49</v>
      </c>
      <c r="AD89" s="20">
        <f t="shared" si="136"/>
        <v>3.36179487179487</v>
      </c>
      <c r="AE89" s="21">
        <f t="shared" si="137"/>
        <v>10227</v>
      </c>
      <c r="AF89" s="13">
        <v>0.97</v>
      </c>
      <c r="AG89" s="13">
        <v>3.5</v>
      </c>
      <c r="AH89" s="10">
        <f t="shared" si="138"/>
        <v>4.395</v>
      </c>
      <c r="AI89" s="23">
        <v>1.085</v>
      </c>
      <c r="AJ89" s="11">
        <v>1.05</v>
      </c>
      <c r="AK89" s="22">
        <f t="shared" si="139"/>
        <v>402577.608382861</v>
      </c>
      <c r="AL89" s="18">
        <f>AW146</f>
        <v>536703.794841112</v>
      </c>
      <c r="AM89" s="18">
        <f>AW162</f>
        <v>154746.86573376</v>
      </c>
      <c r="AP89" s="13">
        <v>4245</v>
      </c>
      <c r="AQ89" s="19">
        <v>2.54</v>
      </c>
      <c r="AR89" s="14">
        <v>1.21</v>
      </c>
      <c r="AS89" s="15">
        <f t="shared" si="140"/>
        <v>13046.583</v>
      </c>
      <c r="AT89" s="13">
        <v>1.6</v>
      </c>
      <c r="AU89" s="13">
        <v>340</v>
      </c>
      <c r="AV89" s="13">
        <v>1.58</v>
      </c>
      <c r="AW89" s="20">
        <f t="shared" si="141"/>
        <v>3.45179487179487</v>
      </c>
      <c r="AX89" s="21">
        <f t="shared" si="142"/>
        <v>10227</v>
      </c>
      <c r="AY89" s="13">
        <v>0.97</v>
      </c>
      <c r="AZ89" s="13">
        <v>4.3</v>
      </c>
      <c r="BA89" s="10">
        <f t="shared" si="143"/>
        <v>5.171</v>
      </c>
      <c r="BB89" s="23">
        <v>1.2</v>
      </c>
      <c r="BC89" s="11">
        <v>1.05</v>
      </c>
      <c r="BD89" s="22">
        <f t="shared" si="144"/>
        <v>536102.507873477</v>
      </c>
    </row>
    <row r="90" s="1" customFormat="1" customHeight="1" spans="1:116">
      <c r="A90" s="24" t="s">
        <v>31</v>
      </c>
      <c r="B90" s="24"/>
      <c r="C90" s="25" t="s">
        <v>32</v>
      </c>
      <c r="D90" s="25"/>
      <c r="E90" s="13">
        <v>3836</v>
      </c>
      <c r="F90" s="19">
        <v>2.54</v>
      </c>
      <c r="G90" s="14">
        <v>1.21</v>
      </c>
      <c r="H90" s="15">
        <f t="shared" si="130"/>
        <v>11789.5624</v>
      </c>
      <c r="I90" s="13">
        <v>1.6</v>
      </c>
      <c r="J90" s="13">
        <v>340</v>
      </c>
      <c r="K90" s="13">
        <v>1.49</v>
      </c>
      <c r="L90" s="20">
        <f t="shared" si="131"/>
        <v>3.36179487179487</v>
      </c>
      <c r="M90" s="21">
        <f t="shared" si="132"/>
        <v>9981.6</v>
      </c>
      <c r="N90" s="13">
        <v>0.97</v>
      </c>
      <c r="O90" s="13">
        <v>3.5</v>
      </c>
      <c r="P90" s="10">
        <f t="shared" si="133"/>
        <v>4.395</v>
      </c>
      <c r="Q90" s="11">
        <v>1.05</v>
      </c>
      <c r="R90" s="22">
        <f t="shared" si="134"/>
        <v>338704.858603151</v>
      </c>
      <c r="S90" s="24" t="s">
        <v>31</v>
      </c>
      <c r="T90" s="24"/>
      <c r="U90" s="25" t="s">
        <v>32</v>
      </c>
      <c r="V90" s="25"/>
      <c r="W90" s="13">
        <v>4245</v>
      </c>
      <c r="X90" s="19">
        <v>2.54</v>
      </c>
      <c r="Y90" s="14">
        <v>1.21</v>
      </c>
      <c r="Z90" s="15">
        <f t="shared" si="135"/>
        <v>13046.583</v>
      </c>
      <c r="AA90" s="13">
        <v>1.6</v>
      </c>
      <c r="AB90" s="13">
        <v>340</v>
      </c>
      <c r="AC90" s="13">
        <v>1.49</v>
      </c>
      <c r="AD90" s="20">
        <f t="shared" si="136"/>
        <v>3.36179487179487</v>
      </c>
      <c r="AE90" s="21">
        <f t="shared" si="137"/>
        <v>10227</v>
      </c>
      <c r="AF90" s="13">
        <v>0.97</v>
      </c>
      <c r="AG90" s="13">
        <v>3.5</v>
      </c>
      <c r="AH90" s="10">
        <f t="shared" si="138"/>
        <v>4.395</v>
      </c>
      <c r="AI90" s="23">
        <v>1.085</v>
      </c>
      <c r="AJ90" s="11">
        <v>1.05</v>
      </c>
      <c r="AK90" s="22">
        <f t="shared" si="139"/>
        <v>402577.608382861</v>
      </c>
      <c r="AL90" s="24" t="s">
        <v>31</v>
      </c>
      <c r="AM90" s="24"/>
      <c r="AN90" s="25" t="s">
        <v>32</v>
      </c>
      <c r="AO90" s="25"/>
      <c r="AP90" s="13">
        <v>4245</v>
      </c>
      <c r="AQ90" s="19">
        <v>2.54</v>
      </c>
      <c r="AR90" s="14">
        <v>1.21</v>
      </c>
      <c r="AS90" s="15">
        <f t="shared" si="140"/>
        <v>13046.583</v>
      </c>
      <c r="AT90" s="13">
        <v>1.6</v>
      </c>
      <c r="AU90" s="13">
        <v>340</v>
      </c>
      <c r="AV90" s="13">
        <v>1.58</v>
      </c>
      <c r="AW90" s="20">
        <f t="shared" si="141"/>
        <v>3.45179487179487</v>
      </c>
      <c r="AX90" s="21">
        <f t="shared" si="142"/>
        <v>10227</v>
      </c>
      <c r="AY90" s="13">
        <v>0.97</v>
      </c>
      <c r="AZ90" s="13">
        <v>4.3</v>
      </c>
      <c r="BA90" s="10">
        <f t="shared" si="143"/>
        <v>5.171</v>
      </c>
      <c r="BB90" s="23">
        <v>1.2</v>
      </c>
      <c r="BC90" s="11">
        <v>1.05</v>
      </c>
      <c r="BD90" s="22">
        <f t="shared" si="144"/>
        <v>536102.507873477</v>
      </c>
    </row>
    <row r="91" s="1" customFormat="1" customHeight="1" spans="1:116">
      <c r="A91" s="24"/>
      <c r="B91" s="24"/>
      <c r="C91" s="25"/>
      <c r="D91" s="25"/>
      <c r="E91" s="13">
        <v>3836</v>
      </c>
      <c r="F91" s="19">
        <v>2.54</v>
      </c>
      <c r="G91" s="14">
        <v>1.21</v>
      </c>
      <c r="H91" s="15">
        <f t="shared" si="130"/>
        <v>11789.5624</v>
      </c>
      <c r="I91" s="13">
        <v>1.6</v>
      </c>
      <c r="J91" s="13">
        <v>340</v>
      </c>
      <c r="K91" s="13">
        <v>1.49</v>
      </c>
      <c r="L91" s="20">
        <f t="shared" si="131"/>
        <v>3.36179487179487</v>
      </c>
      <c r="M91" s="21">
        <f t="shared" si="132"/>
        <v>9981.6</v>
      </c>
      <c r="N91" s="13">
        <v>0.97</v>
      </c>
      <c r="O91" s="13">
        <v>3.5</v>
      </c>
      <c r="P91" s="10">
        <f t="shared" si="133"/>
        <v>4.395</v>
      </c>
      <c r="Q91" s="11">
        <v>1.05</v>
      </c>
      <c r="R91" s="22">
        <f t="shared" si="134"/>
        <v>338704.858603151</v>
      </c>
      <c r="S91" s="24"/>
      <c r="T91" s="24"/>
      <c r="U91" s="25"/>
      <c r="V91" s="25"/>
      <c r="W91" s="13">
        <v>4245</v>
      </c>
      <c r="X91" s="19">
        <v>2.54</v>
      </c>
      <c r="Y91" s="14">
        <v>1.21</v>
      </c>
      <c r="Z91" s="15">
        <f t="shared" si="135"/>
        <v>13046.583</v>
      </c>
      <c r="AA91" s="13">
        <v>1.6</v>
      </c>
      <c r="AB91" s="13">
        <v>340</v>
      </c>
      <c r="AC91" s="13">
        <v>1.49</v>
      </c>
      <c r="AD91" s="20">
        <f t="shared" si="136"/>
        <v>3.36179487179487</v>
      </c>
      <c r="AE91" s="21">
        <f t="shared" si="137"/>
        <v>10227</v>
      </c>
      <c r="AF91" s="13">
        <v>0.97</v>
      </c>
      <c r="AG91" s="13">
        <v>3.5</v>
      </c>
      <c r="AH91" s="10">
        <f t="shared" si="138"/>
        <v>4.395</v>
      </c>
      <c r="AI91" s="23">
        <v>1.085</v>
      </c>
      <c r="AJ91" s="11">
        <v>1.05</v>
      </c>
      <c r="AK91" s="22">
        <f t="shared" si="139"/>
        <v>402577.608382861</v>
      </c>
      <c r="AL91" s="24"/>
      <c r="AM91" s="24"/>
      <c r="AN91" s="25"/>
      <c r="AO91" s="25"/>
      <c r="AP91" s="13">
        <v>4245</v>
      </c>
      <c r="AQ91" s="19">
        <v>2.54</v>
      </c>
      <c r="AR91" s="14">
        <v>1.21</v>
      </c>
      <c r="AS91" s="15">
        <f t="shared" si="140"/>
        <v>13046.583</v>
      </c>
      <c r="AT91" s="13">
        <v>1.6</v>
      </c>
      <c r="AU91" s="13">
        <v>340</v>
      </c>
      <c r="AV91" s="13">
        <v>1.58</v>
      </c>
      <c r="AW91" s="20">
        <f t="shared" si="141"/>
        <v>3.45179487179487</v>
      </c>
      <c r="AX91" s="21">
        <f t="shared" si="142"/>
        <v>10227</v>
      </c>
      <c r="AY91" s="13">
        <v>0.97</v>
      </c>
      <c r="AZ91" s="13">
        <v>4.3</v>
      </c>
      <c r="BA91" s="10">
        <f t="shared" si="143"/>
        <v>5.171</v>
      </c>
      <c r="BB91" s="23">
        <v>1.2</v>
      </c>
      <c r="BC91" s="11">
        <v>1.05</v>
      </c>
      <c r="BD91" s="22">
        <f t="shared" si="144"/>
        <v>536102.507873477</v>
      </c>
    </row>
    <row r="92" s="1" customFormat="1" customHeight="1" spans="1:116">
      <c r="A92" s="26">
        <f>A87+B87+C87+A89+B89</f>
        <v>4398561.14760026</v>
      </c>
      <c r="B92" s="26"/>
      <c r="C92" s="27">
        <f>A92/D87</f>
        <v>214563.958419525</v>
      </c>
      <c r="D92" s="27"/>
      <c r="E92" s="13">
        <v>3836</v>
      </c>
      <c r="F92" s="8">
        <v>0.53</v>
      </c>
      <c r="G92" s="14">
        <v>1.21</v>
      </c>
      <c r="H92" s="15">
        <f t="shared" si="130"/>
        <v>2460.0268</v>
      </c>
      <c r="I92" s="13">
        <v>1.6</v>
      </c>
      <c r="J92" s="13">
        <v>340</v>
      </c>
      <c r="K92" s="13">
        <v>1.49</v>
      </c>
      <c r="L92" s="20">
        <f t="shared" si="131"/>
        <v>3.36179487179487</v>
      </c>
      <c r="M92" s="21">
        <f t="shared" ref="M92:M96" si="145">1200*(1.6+4.8)</f>
        <v>7680</v>
      </c>
      <c r="N92" s="13">
        <v>0.97</v>
      </c>
      <c r="O92" s="13">
        <v>3.5</v>
      </c>
      <c r="P92" s="10">
        <f t="shared" si="133"/>
        <v>4.395</v>
      </c>
      <c r="Q92" s="11">
        <v>1.05</v>
      </c>
      <c r="R92" s="22">
        <f t="shared" si="134"/>
        <v>96504.430827429</v>
      </c>
      <c r="S92" s="26">
        <f>S87+T87+U87+S89+T89</f>
        <v>5496330.58077019</v>
      </c>
      <c r="T92" s="26"/>
      <c r="U92" s="27">
        <f>S92/V87</f>
        <v>268113.686866839</v>
      </c>
      <c r="V92" s="27"/>
      <c r="W92" s="13">
        <v>4245</v>
      </c>
      <c r="X92" s="8">
        <v>0.53</v>
      </c>
      <c r="Y92" s="14">
        <v>1.21</v>
      </c>
      <c r="Z92" s="15">
        <f t="shared" si="135"/>
        <v>2722.3185</v>
      </c>
      <c r="AA92" s="13">
        <v>1.6</v>
      </c>
      <c r="AB92" s="13">
        <v>340</v>
      </c>
      <c r="AC92" s="13">
        <v>1.49</v>
      </c>
      <c r="AD92" s="20">
        <f t="shared" si="136"/>
        <v>3.36179487179487</v>
      </c>
      <c r="AE92" s="21">
        <f t="shared" ref="AE92:AE96" si="146">1200*(1.6+4.8)</f>
        <v>7680</v>
      </c>
      <c r="AF92" s="13">
        <v>0.97</v>
      </c>
      <c r="AG92" s="13">
        <v>3.5</v>
      </c>
      <c r="AH92" s="10">
        <f t="shared" si="138"/>
        <v>4.395</v>
      </c>
      <c r="AI92" s="23">
        <v>1.085</v>
      </c>
      <c r="AJ92" s="11">
        <v>1.05</v>
      </c>
      <c r="AK92" s="22">
        <f t="shared" si="139"/>
        <v>111771.355708171</v>
      </c>
      <c r="AL92" s="26">
        <f>AL87+AM87+AN87+AL89+AM89</f>
        <v>7681742.78918676</v>
      </c>
      <c r="AM92" s="26"/>
      <c r="AN92" s="27">
        <f>AL92/AO87</f>
        <v>374719.160448135</v>
      </c>
      <c r="AO92" s="27"/>
      <c r="AP92" s="13">
        <v>4245</v>
      </c>
      <c r="AQ92" s="8">
        <v>0.53</v>
      </c>
      <c r="AR92" s="14">
        <v>1.21</v>
      </c>
      <c r="AS92" s="15">
        <f t="shared" si="140"/>
        <v>2722.3185</v>
      </c>
      <c r="AT92" s="13">
        <v>1.6</v>
      </c>
      <c r="AU92" s="13">
        <v>340</v>
      </c>
      <c r="AV92" s="13">
        <v>1.58</v>
      </c>
      <c r="AW92" s="20">
        <f t="shared" si="141"/>
        <v>3.45179487179487</v>
      </c>
      <c r="AX92" s="21">
        <f t="shared" ref="AX92:AX96" si="147">1200*(1.6+4.8)</f>
        <v>7680</v>
      </c>
      <c r="AY92" s="13">
        <v>0.97</v>
      </c>
      <c r="AZ92" s="13">
        <v>4.3</v>
      </c>
      <c r="BA92" s="10">
        <f t="shared" si="143"/>
        <v>5.171</v>
      </c>
      <c r="BB92" s="23">
        <v>1.2</v>
      </c>
      <c r="BC92" s="11">
        <v>1.05</v>
      </c>
      <c r="BD92" s="22">
        <f t="shared" si="144"/>
        <v>147998.778540292</v>
      </c>
    </row>
    <row r="93" s="1" customFormat="1" customHeight="1" spans="1:116">
      <c r="A93" s="26"/>
      <c r="B93" s="26"/>
      <c r="C93" s="27"/>
      <c r="D93" s="27"/>
      <c r="E93" s="13">
        <v>3836</v>
      </c>
      <c r="F93" s="8">
        <v>0.53</v>
      </c>
      <c r="G93" s="14">
        <v>1.21</v>
      </c>
      <c r="H93" s="15">
        <f t="shared" si="130"/>
        <v>2460.0268</v>
      </c>
      <c r="I93" s="13">
        <v>1.6</v>
      </c>
      <c r="J93" s="13">
        <v>340</v>
      </c>
      <c r="K93" s="13">
        <v>1.49</v>
      </c>
      <c r="L93" s="20">
        <f t="shared" si="131"/>
        <v>3.36179487179487</v>
      </c>
      <c r="M93" s="21">
        <f t="shared" si="145"/>
        <v>7680</v>
      </c>
      <c r="N93" s="13">
        <v>0.97</v>
      </c>
      <c r="O93" s="13">
        <v>3.5</v>
      </c>
      <c r="P93" s="10">
        <f t="shared" si="133"/>
        <v>4.395</v>
      </c>
      <c r="Q93" s="11">
        <v>1.05</v>
      </c>
      <c r="R93" s="22">
        <f t="shared" si="134"/>
        <v>96504.430827429</v>
      </c>
      <c r="S93" s="26"/>
      <c r="T93" s="26"/>
      <c r="U93" s="27"/>
      <c r="V93" s="27"/>
      <c r="W93" s="13">
        <v>4245</v>
      </c>
      <c r="X93" s="8">
        <v>0.53</v>
      </c>
      <c r="Y93" s="14">
        <v>1.21</v>
      </c>
      <c r="Z93" s="15">
        <f t="shared" si="135"/>
        <v>2722.3185</v>
      </c>
      <c r="AA93" s="13">
        <v>1.6</v>
      </c>
      <c r="AB93" s="13">
        <v>340</v>
      </c>
      <c r="AC93" s="13">
        <v>1.49</v>
      </c>
      <c r="AD93" s="20">
        <f t="shared" si="136"/>
        <v>3.36179487179487</v>
      </c>
      <c r="AE93" s="21">
        <f t="shared" si="146"/>
        <v>7680</v>
      </c>
      <c r="AF93" s="13">
        <v>0.97</v>
      </c>
      <c r="AG93" s="13">
        <v>3.5</v>
      </c>
      <c r="AH93" s="10">
        <f t="shared" si="138"/>
        <v>4.395</v>
      </c>
      <c r="AI93" s="23">
        <v>1.085</v>
      </c>
      <c r="AJ93" s="11">
        <v>1.05</v>
      </c>
      <c r="AK93" s="22">
        <f t="shared" si="139"/>
        <v>111771.355708171</v>
      </c>
      <c r="AL93" s="26"/>
      <c r="AM93" s="26"/>
      <c r="AN93" s="27"/>
      <c r="AO93" s="27"/>
      <c r="AP93" s="13">
        <v>4245</v>
      </c>
      <c r="AQ93" s="8">
        <v>0.53</v>
      </c>
      <c r="AR93" s="14">
        <v>1.21</v>
      </c>
      <c r="AS93" s="15">
        <f t="shared" si="140"/>
        <v>2722.3185</v>
      </c>
      <c r="AT93" s="13">
        <v>1.6</v>
      </c>
      <c r="AU93" s="13">
        <v>340</v>
      </c>
      <c r="AV93" s="13">
        <v>1.58</v>
      </c>
      <c r="AW93" s="20">
        <f t="shared" si="141"/>
        <v>3.45179487179487</v>
      </c>
      <c r="AX93" s="21">
        <f t="shared" si="147"/>
        <v>7680</v>
      </c>
      <c r="AY93" s="13">
        <v>0.97</v>
      </c>
      <c r="AZ93" s="13">
        <v>4.3</v>
      </c>
      <c r="BA93" s="10">
        <f t="shared" si="143"/>
        <v>5.171</v>
      </c>
      <c r="BB93" s="23">
        <v>1.2</v>
      </c>
      <c r="BC93" s="11">
        <v>1.05</v>
      </c>
      <c r="BD93" s="22">
        <f t="shared" si="144"/>
        <v>147998.778540292</v>
      </c>
    </row>
    <row r="94" s="1" customFormat="1" customHeight="1" spans="1:116">
      <c r="E94" s="13">
        <v>3836</v>
      </c>
      <c r="F94" s="8">
        <v>0.53</v>
      </c>
      <c r="G94" s="14">
        <v>1.21</v>
      </c>
      <c r="H94" s="15">
        <f t="shared" si="130"/>
        <v>2460.0268</v>
      </c>
      <c r="I94" s="13">
        <v>1.6</v>
      </c>
      <c r="J94" s="13">
        <v>340</v>
      </c>
      <c r="K94" s="13">
        <v>1.49</v>
      </c>
      <c r="L94" s="20">
        <f t="shared" si="131"/>
        <v>3.36179487179487</v>
      </c>
      <c r="M94" s="21">
        <f t="shared" si="145"/>
        <v>7680</v>
      </c>
      <c r="N94" s="13">
        <v>0.97</v>
      </c>
      <c r="O94" s="13">
        <v>3.5</v>
      </c>
      <c r="P94" s="10">
        <f t="shared" si="133"/>
        <v>4.395</v>
      </c>
      <c r="Q94" s="11">
        <v>1.05</v>
      </c>
      <c r="R94" s="22">
        <f t="shared" si="134"/>
        <v>96504.430827429</v>
      </c>
      <c r="W94" s="13">
        <v>4245</v>
      </c>
      <c r="X94" s="8">
        <v>0.53</v>
      </c>
      <c r="Y94" s="14">
        <v>1.21</v>
      </c>
      <c r="Z94" s="15">
        <f t="shared" si="135"/>
        <v>2722.3185</v>
      </c>
      <c r="AA94" s="13">
        <v>1.6</v>
      </c>
      <c r="AB94" s="13">
        <v>340</v>
      </c>
      <c r="AC94" s="13">
        <v>1.49</v>
      </c>
      <c r="AD94" s="20">
        <f t="shared" si="136"/>
        <v>3.36179487179487</v>
      </c>
      <c r="AE94" s="21">
        <f t="shared" si="146"/>
        <v>7680</v>
      </c>
      <c r="AF94" s="13">
        <v>0.97</v>
      </c>
      <c r="AG94" s="13">
        <v>3.5</v>
      </c>
      <c r="AH94" s="10">
        <f t="shared" si="138"/>
        <v>4.395</v>
      </c>
      <c r="AI94" s="23">
        <v>1.085</v>
      </c>
      <c r="AJ94" s="11">
        <v>1.05</v>
      </c>
      <c r="AK94" s="22">
        <f t="shared" si="139"/>
        <v>111771.355708171</v>
      </c>
      <c r="AP94" s="13">
        <v>4245</v>
      </c>
      <c r="AQ94" s="8">
        <v>0.53</v>
      </c>
      <c r="AR94" s="14">
        <v>1.21</v>
      </c>
      <c r="AS94" s="15">
        <f t="shared" si="140"/>
        <v>2722.3185</v>
      </c>
      <c r="AT94" s="13">
        <v>1.6</v>
      </c>
      <c r="AU94" s="13">
        <v>340</v>
      </c>
      <c r="AV94" s="13">
        <v>1.58</v>
      </c>
      <c r="AW94" s="20">
        <f t="shared" si="141"/>
        <v>3.45179487179487</v>
      </c>
      <c r="AX94" s="21">
        <f t="shared" si="147"/>
        <v>7680</v>
      </c>
      <c r="AY94" s="13">
        <v>0.97</v>
      </c>
      <c r="AZ94" s="13">
        <v>4.3</v>
      </c>
      <c r="BA94" s="10">
        <f t="shared" si="143"/>
        <v>5.171</v>
      </c>
      <c r="BB94" s="23">
        <v>1.2</v>
      </c>
      <c r="BC94" s="11">
        <v>1.05</v>
      </c>
      <c r="BD94" s="22">
        <f t="shared" si="144"/>
        <v>147998.778540292</v>
      </c>
    </row>
    <row r="95" s="1" customFormat="1" customHeight="1" spans="1:116">
      <c r="E95" s="13">
        <v>3836</v>
      </c>
      <c r="F95" s="8">
        <v>0.53</v>
      </c>
      <c r="G95" s="14">
        <v>1.21</v>
      </c>
      <c r="H95" s="15">
        <f t="shared" si="130"/>
        <v>2460.0268</v>
      </c>
      <c r="I95" s="13">
        <v>1.6</v>
      </c>
      <c r="J95" s="13">
        <v>340</v>
      </c>
      <c r="K95" s="13">
        <v>1.49</v>
      </c>
      <c r="L95" s="20">
        <f t="shared" si="131"/>
        <v>3.36179487179487</v>
      </c>
      <c r="M95" s="21">
        <f t="shared" si="145"/>
        <v>7680</v>
      </c>
      <c r="N95" s="13">
        <v>0.97</v>
      </c>
      <c r="O95" s="13">
        <v>3.5</v>
      </c>
      <c r="P95" s="10">
        <f t="shared" si="133"/>
        <v>4.395</v>
      </c>
      <c r="Q95" s="11">
        <v>1.05</v>
      </c>
      <c r="R95" s="22">
        <f t="shared" si="134"/>
        <v>96504.430827429</v>
      </c>
      <c r="W95" s="13">
        <v>4245</v>
      </c>
      <c r="X95" s="8">
        <v>0.53</v>
      </c>
      <c r="Y95" s="14">
        <v>1.21</v>
      </c>
      <c r="Z95" s="15">
        <f t="shared" si="135"/>
        <v>2722.3185</v>
      </c>
      <c r="AA95" s="13">
        <v>1.6</v>
      </c>
      <c r="AB95" s="13">
        <v>340</v>
      </c>
      <c r="AC95" s="13">
        <v>1.49</v>
      </c>
      <c r="AD95" s="20">
        <f t="shared" si="136"/>
        <v>3.36179487179487</v>
      </c>
      <c r="AE95" s="21">
        <f t="shared" si="146"/>
        <v>7680</v>
      </c>
      <c r="AF95" s="13">
        <v>0.97</v>
      </c>
      <c r="AG95" s="13">
        <v>3.5</v>
      </c>
      <c r="AH95" s="10">
        <f t="shared" si="138"/>
        <v>4.395</v>
      </c>
      <c r="AI95" s="23">
        <v>1.085</v>
      </c>
      <c r="AJ95" s="11">
        <v>1.05</v>
      </c>
      <c r="AK95" s="22">
        <f t="shared" si="139"/>
        <v>111771.355708171</v>
      </c>
      <c r="AP95" s="13">
        <v>4245</v>
      </c>
      <c r="AQ95" s="8">
        <v>0.53</v>
      </c>
      <c r="AR95" s="14">
        <v>1.21</v>
      </c>
      <c r="AS95" s="15">
        <f t="shared" si="140"/>
        <v>2722.3185</v>
      </c>
      <c r="AT95" s="13">
        <v>1.6</v>
      </c>
      <c r="AU95" s="13">
        <v>340</v>
      </c>
      <c r="AV95" s="13">
        <v>1.58</v>
      </c>
      <c r="AW95" s="20">
        <f t="shared" si="141"/>
        <v>3.45179487179487</v>
      </c>
      <c r="AX95" s="21">
        <f t="shared" si="147"/>
        <v>7680</v>
      </c>
      <c r="AY95" s="13">
        <v>0.97</v>
      </c>
      <c r="AZ95" s="13">
        <v>4.3</v>
      </c>
      <c r="BA95" s="10">
        <f t="shared" si="143"/>
        <v>5.171</v>
      </c>
      <c r="BB95" s="23">
        <v>1.2</v>
      </c>
      <c r="BC95" s="11">
        <v>1.05</v>
      </c>
      <c r="BD95" s="22">
        <f t="shared" si="144"/>
        <v>147998.778540292</v>
      </c>
    </row>
    <row r="96" s="1" customFormat="1" customHeight="1" spans="1:116">
      <c r="E96" s="13">
        <v>3836</v>
      </c>
      <c r="F96" s="23">
        <v>3.2</v>
      </c>
      <c r="G96" s="14">
        <v>1.21</v>
      </c>
      <c r="H96" s="15">
        <f t="shared" si="130"/>
        <v>14852.992</v>
      </c>
      <c r="I96" s="13">
        <v>1.6</v>
      </c>
      <c r="J96" s="13">
        <v>340</v>
      </c>
      <c r="K96" s="13">
        <v>1.49</v>
      </c>
      <c r="L96" s="20">
        <f t="shared" si="131"/>
        <v>3.36179487179487</v>
      </c>
      <c r="M96" s="21">
        <f t="shared" si="145"/>
        <v>7680</v>
      </c>
      <c r="N96" s="13">
        <v>0.97</v>
      </c>
      <c r="O96" s="13">
        <v>3.5</v>
      </c>
      <c r="P96" s="10">
        <f t="shared" si="133"/>
        <v>4.395</v>
      </c>
      <c r="Q96" s="11">
        <v>1.05</v>
      </c>
      <c r="R96" s="22">
        <f t="shared" si="134"/>
        <v>404124.454807119</v>
      </c>
      <c r="W96" s="13">
        <v>4245</v>
      </c>
      <c r="X96" s="23">
        <v>3.2</v>
      </c>
      <c r="Y96" s="14">
        <v>1.21</v>
      </c>
      <c r="Z96" s="15">
        <f t="shared" si="135"/>
        <v>16436.64</v>
      </c>
      <c r="AA96" s="13">
        <v>1.6</v>
      </c>
      <c r="AB96" s="13">
        <v>340</v>
      </c>
      <c r="AC96" s="13">
        <v>1.49</v>
      </c>
      <c r="AD96" s="20">
        <f t="shared" si="136"/>
        <v>3.36179487179487</v>
      </c>
      <c r="AE96" s="21">
        <f t="shared" si="146"/>
        <v>7680</v>
      </c>
      <c r="AF96" s="13">
        <v>0.97</v>
      </c>
      <c r="AG96" s="13">
        <v>3.5</v>
      </c>
      <c r="AH96" s="10">
        <f t="shared" si="138"/>
        <v>4.395</v>
      </c>
      <c r="AI96" s="23">
        <v>1.085</v>
      </c>
      <c r="AJ96" s="11">
        <v>1.05</v>
      </c>
      <c r="AK96" s="22">
        <f t="shared" si="139"/>
        <v>481125.890887069</v>
      </c>
      <c r="AP96" s="13">
        <v>4245</v>
      </c>
      <c r="AQ96" s="23">
        <v>3.2</v>
      </c>
      <c r="AR96" s="14">
        <v>1.21</v>
      </c>
      <c r="AS96" s="15">
        <f t="shared" si="140"/>
        <v>16436.64</v>
      </c>
      <c r="AT96" s="13">
        <v>1.6</v>
      </c>
      <c r="AU96" s="13">
        <v>340</v>
      </c>
      <c r="AV96" s="13">
        <v>1.58</v>
      </c>
      <c r="AW96" s="20">
        <f t="shared" si="141"/>
        <v>3.45179487179487</v>
      </c>
      <c r="AX96" s="21">
        <f t="shared" si="147"/>
        <v>7680</v>
      </c>
      <c r="AY96" s="13">
        <v>0.97</v>
      </c>
      <c r="AZ96" s="13">
        <v>4.3</v>
      </c>
      <c r="BA96" s="10">
        <f t="shared" si="143"/>
        <v>5.171</v>
      </c>
      <c r="BB96" s="23">
        <v>1.2</v>
      </c>
      <c r="BC96" s="11">
        <v>1.05</v>
      </c>
      <c r="BD96" s="22">
        <f t="shared" si="144"/>
        <v>641495.612741388</v>
      </c>
    </row>
    <row r="97" s="1" customFormat="1" customHeight="1" spans="5:56">
      <c r="E97" s="28" t="s">
        <v>33</v>
      </c>
      <c r="F97" s="29"/>
      <c r="G97" s="29"/>
      <c r="H97" s="30"/>
      <c r="I97" s="29"/>
      <c r="J97" s="29"/>
      <c r="K97" s="29"/>
      <c r="L97" s="31">
        <f>SUM(R87:R96)</f>
        <v>2675175.1795932</v>
      </c>
      <c r="M97" s="31"/>
      <c r="N97" s="31"/>
      <c r="O97" s="31"/>
      <c r="P97" s="31"/>
      <c r="Q97" s="31"/>
      <c r="R97" s="31"/>
      <c r="W97" s="28" t="s">
        <v>33</v>
      </c>
      <c r="X97" s="29"/>
      <c r="Y97" s="29"/>
      <c r="Z97" s="30"/>
      <c r="AA97" s="29"/>
      <c r="AB97" s="29"/>
      <c r="AC97" s="29"/>
      <c r="AD97" s="31">
        <f>SUM(AK87:AK96)</f>
        <v>3171040.85645407</v>
      </c>
      <c r="AE97" s="31"/>
      <c r="AF97" s="31"/>
      <c r="AG97" s="31"/>
      <c r="AH97" s="31"/>
      <c r="AI97" s="31"/>
      <c r="AJ97" s="31"/>
      <c r="AK97" s="31"/>
      <c r="AP97" s="28" t="s">
        <v>33</v>
      </c>
      <c r="AQ97" s="29"/>
      <c r="AR97" s="29"/>
      <c r="AS97" s="30"/>
      <c r="AT97" s="29"/>
      <c r="AU97" s="29"/>
      <c r="AV97" s="29"/>
      <c r="AW97" s="31">
        <f>SUM(BD87:BD96)</f>
        <v>4213219.06991953</v>
      </c>
      <c r="AX97" s="31"/>
      <c r="AY97" s="31"/>
      <c r="AZ97" s="31"/>
      <c r="BA97" s="31"/>
      <c r="BB97" s="31"/>
      <c r="BC97" s="31"/>
      <c r="BD97" s="31"/>
    </row>
    <row r="98" s="1" customFormat="1" customHeight="1" spans="5:56">
      <c r="E98" s="29"/>
      <c r="F98" s="29"/>
      <c r="G98" s="29"/>
      <c r="H98" s="30"/>
      <c r="I98" s="29"/>
      <c r="J98" s="29"/>
      <c r="K98" s="29"/>
      <c r="L98" s="31"/>
      <c r="M98" s="31"/>
      <c r="N98" s="31"/>
      <c r="O98" s="31"/>
      <c r="P98" s="31"/>
      <c r="Q98" s="31"/>
      <c r="R98" s="31"/>
      <c r="W98" s="29"/>
      <c r="X98" s="29"/>
      <c r="Y98" s="29"/>
      <c r="Z98" s="30"/>
      <c r="AA98" s="29"/>
      <c r="AB98" s="29"/>
      <c r="AC98" s="29"/>
      <c r="AD98" s="31"/>
      <c r="AE98" s="31"/>
      <c r="AF98" s="31"/>
      <c r="AG98" s="31"/>
      <c r="AH98" s="31"/>
      <c r="AI98" s="31"/>
      <c r="AJ98" s="31"/>
      <c r="AK98" s="31"/>
      <c r="AP98" s="29"/>
      <c r="AQ98" s="29"/>
      <c r="AR98" s="29"/>
      <c r="AS98" s="30"/>
      <c r="AT98" s="29"/>
      <c r="AU98" s="29"/>
      <c r="AV98" s="29"/>
      <c r="AW98" s="31"/>
      <c r="AX98" s="31"/>
      <c r="AY98" s="31"/>
      <c r="AZ98" s="31"/>
      <c r="BA98" s="31"/>
      <c r="BB98" s="31"/>
      <c r="BC98" s="31"/>
      <c r="BD98" s="31"/>
    </row>
    <row r="99" s="1" customFormat="1" customHeight="1" spans="5:56">
      <c r="E99" s="3" t="s">
        <v>34</v>
      </c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W99" s="3" t="s">
        <v>34</v>
      </c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P99" s="3" t="s">
        <v>34</v>
      </c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</row>
    <row r="100" s="1" customFormat="1" customHeight="1" spans="5:56">
      <c r="E100" s="32" t="s">
        <v>35</v>
      </c>
      <c r="F100" s="23" t="s">
        <v>7</v>
      </c>
      <c r="G100" s="23"/>
      <c r="H100" s="23"/>
      <c r="I100" s="23"/>
      <c r="J100" s="8" t="s">
        <v>24</v>
      </c>
      <c r="K100" s="8"/>
      <c r="L100" s="8"/>
      <c r="M100" s="10" t="s">
        <v>10</v>
      </c>
      <c r="N100" s="10"/>
      <c r="O100" s="10"/>
      <c r="P100" s="11" t="s">
        <v>36</v>
      </c>
      <c r="Q100" s="33" t="s">
        <v>12</v>
      </c>
      <c r="R100" s="13" t="s">
        <v>37</v>
      </c>
      <c r="W100" s="32" t="s">
        <v>35</v>
      </c>
      <c r="X100" s="23" t="s">
        <v>7</v>
      </c>
      <c r="Y100" s="23"/>
      <c r="Z100" s="23"/>
      <c r="AA100" s="23"/>
      <c r="AB100" s="8" t="s">
        <v>24</v>
      </c>
      <c r="AC100" s="8"/>
      <c r="AD100" s="8"/>
      <c r="AE100" s="10" t="s">
        <v>10</v>
      </c>
      <c r="AF100" s="10"/>
      <c r="AG100" s="10"/>
      <c r="AH100" s="11" t="s">
        <v>36</v>
      </c>
      <c r="AI100" s="9" t="s">
        <v>13</v>
      </c>
      <c r="AJ100" s="33" t="s">
        <v>12</v>
      </c>
      <c r="AK100" s="13" t="s">
        <v>37</v>
      </c>
      <c r="AP100" s="32" t="s">
        <v>35</v>
      </c>
      <c r="AQ100" s="23" t="s">
        <v>7</v>
      </c>
      <c r="AR100" s="23"/>
      <c r="AS100" s="23"/>
      <c r="AT100" s="23"/>
      <c r="AU100" s="8" t="s">
        <v>24</v>
      </c>
      <c r="AV100" s="8"/>
      <c r="AW100" s="8"/>
      <c r="AX100" s="10" t="s">
        <v>10</v>
      </c>
      <c r="AY100" s="10"/>
      <c r="AZ100" s="10"/>
      <c r="BA100" s="11" t="s">
        <v>36</v>
      </c>
      <c r="BB100" s="9" t="s">
        <v>13</v>
      </c>
      <c r="BC100" s="33" t="s">
        <v>12</v>
      </c>
      <c r="BD100" s="13" t="s">
        <v>37</v>
      </c>
    </row>
    <row r="101" s="1" customFormat="1" customHeight="1" spans="5:56">
      <c r="E101" s="34"/>
      <c r="F101" s="13" t="s">
        <v>38</v>
      </c>
      <c r="G101" s="13" t="s">
        <v>39</v>
      </c>
      <c r="H101" s="13" t="s">
        <v>40</v>
      </c>
      <c r="I101" s="23" t="s">
        <v>7</v>
      </c>
      <c r="J101" s="13" t="s">
        <v>22</v>
      </c>
      <c r="K101" s="13" t="s">
        <v>23</v>
      </c>
      <c r="L101" s="8" t="s">
        <v>24</v>
      </c>
      <c r="M101" s="13" t="s">
        <v>25</v>
      </c>
      <c r="N101" s="13" t="s">
        <v>26</v>
      </c>
      <c r="O101" s="10" t="s">
        <v>27</v>
      </c>
      <c r="P101" s="11" t="s">
        <v>28</v>
      </c>
      <c r="Q101" s="33"/>
      <c r="R101" s="13"/>
      <c r="W101" s="34"/>
      <c r="X101" s="13" t="s">
        <v>38</v>
      </c>
      <c r="Y101" s="13" t="s">
        <v>39</v>
      </c>
      <c r="Z101" s="13" t="s">
        <v>40</v>
      </c>
      <c r="AA101" s="23" t="s">
        <v>7</v>
      </c>
      <c r="AB101" s="13" t="s">
        <v>22</v>
      </c>
      <c r="AC101" s="13" t="s">
        <v>23</v>
      </c>
      <c r="AD101" s="8" t="s">
        <v>24</v>
      </c>
      <c r="AE101" s="13" t="s">
        <v>25</v>
      </c>
      <c r="AF101" s="13" t="s">
        <v>26</v>
      </c>
      <c r="AG101" s="10" t="s">
        <v>27</v>
      </c>
      <c r="AH101" s="11" t="s">
        <v>28</v>
      </c>
      <c r="AI101" s="16"/>
      <c r="AJ101" s="33"/>
      <c r="AK101" s="13"/>
      <c r="AP101" s="34"/>
      <c r="AQ101" s="13" t="s">
        <v>38</v>
      </c>
      <c r="AR101" s="13" t="s">
        <v>39</v>
      </c>
      <c r="AS101" s="13" t="s">
        <v>40</v>
      </c>
      <c r="AT101" s="23" t="s">
        <v>7</v>
      </c>
      <c r="AU101" s="13" t="s">
        <v>22</v>
      </c>
      <c r="AV101" s="13" t="s">
        <v>23</v>
      </c>
      <c r="AW101" s="8" t="s">
        <v>24</v>
      </c>
      <c r="AX101" s="13" t="s">
        <v>25</v>
      </c>
      <c r="AY101" s="13" t="s">
        <v>26</v>
      </c>
      <c r="AZ101" s="10" t="s">
        <v>27</v>
      </c>
      <c r="BA101" s="11" t="s">
        <v>28</v>
      </c>
      <c r="BB101" s="16"/>
      <c r="BC101" s="33"/>
      <c r="BD101" s="13"/>
    </row>
    <row r="102" s="1" customFormat="1" customHeight="1" spans="5:56">
      <c r="E102" s="13">
        <f>_xlfn.RANK.EQ(Q102,Q102:Q105,0)</f>
        <v>1</v>
      </c>
      <c r="F102" s="13">
        <v>1446.85</v>
      </c>
      <c r="G102" s="13">
        <v>0.96</v>
      </c>
      <c r="H102" s="14">
        <v>1.21</v>
      </c>
      <c r="I102" s="23">
        <f t="shared" ref="I102:I105" si="148">F102*G102*H102</f>
        <v>1680.66096</v>
      </c>
      <c r="J102" s="13">
        <v>340</v>
      </c>
      <c r="K102" s="13">
        <v>1.49</v>
      </c>
      <c r="L102" s="35">
        <f t="shared" ref="L102:L105" si="149">1+6*J102/(J102+2000)+K102</f>
        <v>3.36179487179487</v>
      </c>
      <c r="M102" s="13">
        <v>0.97</v>
      </c>
      <c r="N102" s="13">
        <v>3.5</v>
      </c>
      <c r="O102" s="10">
        <f t="shared" ref="O102:O105" si="150">1+M102*N102</f>
        <v>4.395</v>
      </c>
      <c r="P102" s="11">
        <v>1.05</v>
      </c>
      <c r="Q102" s="22">
        <f t="shared" ref="Q102:Q105" si="151">I102*L102*P102*O102</f>
        <v>26073.5100757469</v>
      </c>
      <c r="R102" s="13">
        <f t="shared" ref="R102:R105" si="152">IF(E102=1,1,(IF(E102=2,2,12)))</f>
        <v>1</v>
      </c>
      <c r="W102" s="13">
        <f>_xlfn.RANK.EQ(AJ102,AJ102:AJ105,0)</f>
        <v>1</v>
      </c>
      <c r="X102" s="13">
        <v>1446.85</v>
      </c>
      <c r="Y102" s="13">
        <v>0.96</v>
      </c>
      <c r="Z102" s="14">
        <v>1.21</v>
      </c>
      <c r="AA102" s="23">
        <f t="shared" ref="AA102:AA105" si="153">X102*Y102*Z102</f>
        <v>1680.66096</v>
      </c>
      <c r="AB102" s="13">
        <v>340</v>
      </c>
      <c r="AC102" s="13">
        <v>1.49</v>
      </c>
      <c r="AD102" s="35">
        <f t="shared" ref="AD102:AD105" si="154">1+6*AB102/(AB102+2000)+AC102</f>
        <v>3.36179487179487</v>
      </c>
      <c r="AE102" s="13">
        <v>0.97</v>
      </c>
      <c r="AF102" s="13">
        <v>3.5</v>
      </c>
      <c r="AG102" s="10">
        <f t="shared" ref="AG102:AG105" si="155">1+AE102*AF102</f>
        <v>4.395</v>
      </c>
      <c r="AH102" s="11">
        <v>1.05</v>
      </c>
      <c r="AI102" s="23">
        <v>1.085</v>
      </c>
      <c r="AJ102" s="22">
        <f t="shared" ref="AJ102:AJ105" si="156">AA102*AD102*AH102*AG102*AI102</f>
        <v>28289.7584321853</v>
      </c>
      <c r="AK102" s="13">
        <f t="shared" ref="AK102:AK105" si="157">IF(W102=1,1,(IF(W102=2,2,12)))</f>
        <v>1</v>
      </c>
      <c r="AP102" s="13">
        <f>_xlfn.RANK.EQ(BC102,BC102:BC105,0)</f>
        <v>1</v>
      </c>
      <c r="AQ102" s="13">
        <v>1446.85</v>
      </c>
      <c r="AR102" s="13">
        <v>0.96</v>
      </c>
      <c r="AS102" s="14">
        <v>1.21</v>
      </c>
      <c r="AT102" s="23">
        <f t="shared" ref="AT102:AT105" si="158">AQ102*AR102*AS102</f>
        <v>1680.66096</v>
      </c>
      <c r="AU102" s="13">
        <v>340</v>
      </c>
      <c r="AV102" s="13">
        <v>1.58</v>
      </c>
      <c r="AW102" s="35">
        <f t="shared" ref="AW102:AW105" si="159">1+6*AU102/(AU102+2000)+AV102</f>
        <v>3.45179487179487</v>
      </c>
      <c r="AX102" s="13">
        <v>0.97</v>
      </c>
      <c r="AY102" s="13">
        <v>4.3</v>
      </c>
      <c r="AZ102" s="10">
        <f t="shared" ref="AZ102:AZ105" si="160">1+AX102*AY102</f>
        <v>5.171</v>
      </c>
      <c r="BA102" s="11">
        <v>1.05</v>
      </c>
      <c r="BB102" s="23">
        <v>1.2</v>
      </c>
      <c r="BC102" s="22">
        <f t="shared" ref="BC102:BC105" si="161">AT102*AW102*BA102*AZ102*BB102</f>
        <v>37798.1177890105</v>
      </c>
      <c r="BD102" s="13">
        <f t="shared" ref="BD102:BD105" si="162">IF(AP102=1,1,(IF(AP102=2,2,12)))</f>
        <v>1</v>
      </c>
    </row>
    <row r="103" s="1" customFormat="1" customHeight="1" spans="5:56">
      <c r="E103" s="13">
        <f>_xlfn.RANK.EQ(Q103,Q102:Q105,0)</f>
        <v>2</v>
      </c>
      <c r="F103" s="13">
        <v>1446.85</v>
      </c>
      <c r="G103" s="13">
        <v>0.96</v>
      </c>
      <c r="H103" s="14">
        <v>1.21</v>
      </c>
      <c r="I103" s="23">
        <f t="shared" si="148"/>
        <v>1680.66096</v>
      </c>
      <c r="J103" s="13">
        <v>280</v>
      </c>
      <c r="K103" s="13">
        <v>1.45</v>
      </c>
      <c r="L103" s="35">
        <f t="shared" si="149"/>
        <v>3.18684210526316</v>
      </c>
      <c r="M103" s="13">
        <v>0.98</v>
      </c>
      <c r="N103" s="13">
        <v>3.08</v>
      </c>
      <c r="O103" s="10">
        <f t="shared" si="150"/>
        <v>4.0184</v>
      </c>
      <c r="P103" s="11">
        <v>1.05</v>
      </c>
      <c r="Q103" s="22">
        <f t="shared" si="151"/>
        <v>22598.6826118838</v>
      </c>
      <c r="R103" s="13">
        <f t="shared" si="152"/>
        <v>2</v>
      </c>
      <c r="W103" s="13">
        <f>_xlfn.RANK.EQ(AJ103,AJ102:AJ105,0)</f>
        <v>2</v>
      </c>
      <c r="X103" s="13">
        <v>1446.85</v>
      </c>
      <c r="Y103" s="13">
        <v>0.96</v>
      </c>
      <c r="Z103" s="14">
        <v>1.21</v>
      </c>
      <c r="AA103" s="23">
        <f t="shared" si="153"/>
        <v>1680.66096</v>
      </c>
      <c r="AB103" s="13">
        <v>280</v>
      </c>
      <c r="AC103" s="13">
        <v>1.45</v>
      </c>
      <c r="AD103" s="35">
        <f t="shared" si="154"/>
        <v>3.18684210526316</v>
      </c>
      <c r="AE103" s="13">
        <v>0.98</v>
      </c>
      <c r="AF103" s="13">
        <v>3.08</v>
      </c>
      <c r="AG103" s="10">
        <f t="shared" si="155"/>
        <v>4.0184</v>
      </c>
      <c r="AH103" s="11">
        <v>1.05</v>
      </c>
      <c r="AI103" s="23">
        <v>1.085</v>
      </c>
      <c r="AJ103" s="22">
        <f t="shared" si="156"/>
        <v>24519.570633894</v>
      </c>
      <c r="AK103" s="13">
        <f t="shared" si="157"/>
        <v>2</v>
      </c>
      <c r="AP103" s="13">
        <f>_xlfn.RANK.EQ(BC103,BC102:BC105,0)</f>
        <v>2</v>
      </c>
      <c r="AQ103" s="13">
        <v>1446.85</v>
      </c>
      <c r="AR103" s="13">
        <v>0.96</v>
      </c>
      <c r="AS103" s="14">
        <v>1.21</v>
      </c>
      <c r="AT103" s="23">
        <f t="shared" si="158"/>
        <v>1680.66096</v>
      </c>
      <c r="AU103" s="13">
        <v>280</v>
      </c>
      <c r="AV103" s="13">
        <v>1.54</v>
      </c>
      <c r="AW103" s="35">
        <f t="shared" si="159"/>
        <v>3.27684210526316</v>
      </c>
      <c r="AX103" s="13">
        <v>0.98</v>
      </c>
      <c r="AY103" s="13">
        <v>3.88</v>
      </c>
      <c r="AZ103" s="10">
        <f t="shared" si="160"/>
        <v>4.8024</v>
      </c>
      <c r="BA103" s="11">
        <v>1.05</v>
      </c>
      <c r="BB103" s="23">
        <v>1.2</v>
      </c>
      <c r="BC103" s="22">
        <f t="shared" si="161"/>
        <v>33324.5660551728</v>
      </c>
      <c r="BD103" s="13">
        <f t="shared" si="162"/>
        <v>2</v>
      </c>
    </row>
    <row r="104" s="1" customFormat="1" customHeight="1" spans="5:56">
      <c r="E104" s="13">
        <f>_xlfn.RANK.EQ(Q104,Q102:Q105,0)</f>
        <v>3</v>
      </c>
      <c r="F104" s="13">
        <v>1446.85</v>
      </c>
      <c r="G104" s="13">
        <v>0.96</v>
      </c>
      <c r="H104" s="14">
        <v>1.21</v>
      </c>
      <c r="I104" s="23">
        <f t="shared" si="148"/>
        <v>1680.66096</v>
      </c>
      <c r="J104" s="13">
        <v>1200</v>
      </c>
      <c r="K104" s="13">
        <v>0.83</v>
      </c>
      <c r="L104" s="35">
        <f t="shared" si="149"/>
        <v>4.08</v>
      </c>
      <c r="M104" s="13">
        <v>0.2</v>
      </c>
      <c r="N104" s="13">
        <v>0.6</v>
      </c>
      <c r="O104" s="10">
        <f t="shared" si="150"/>
        <v>1.12</v>
      </c>
      <c r="P104" s="11">
        <v>1.05</v>
      </c>
      <c r="Q104" s="22">
        <f t="shared" si="151"/>
        <v>8063.9457389568</v>
      </c>
      <c r="R104" s="13">
        <f t="shared" si="152"/>
        <v>12</v>
      </c>
      <c r="W104" s="13">
        <f>_xlfn.RANK.EQ(AJ104,AJ102:AJ105,0)</f>
        <v>3</v>
      </c>
      <c r="X104" s="13">
        <v>1446.85</v>
      </c>
      <c r="Y104" s="13">
        <v>0.96</v>
      </c>
      <c r="Z104" s="14">
        <v>1.21</v>
      </c>
      <c r="AA104" s="23">
        <f t="shared" si="153"/>
        <v>1680.66096</v>
      </c>
      <c r="AB104" s="13">
        <v>1200</v>
      </c>
      <c r="AC104" s="13">
        <v>0.83</v>
      </c>
      <c r="AD104" s="35">
        <f t="shared" si="154"/>
        <v>4.08</v>
      </c>
      <c r="AE104" s="13">
        <v>0.2</v>
      </c>
      <c r="AF104" s="13">
        <v>0.6</v>
      </c>
      <c r="AG104" s="10">
        <f t="shared" si="155"/>
        <v>1.12</v>
      </c>
      <c r="AH104" s="11">
        <v>1.05</v>
      </c>
      <c r="AI104" s="23">
        <v>1.085</v>
      </c>
      <c r="AJ104" s="22">
        <f t="shared" si="156"/>
        <v>8749.38112676813</v>
      </c>
      <c r="AK104" s="13">
        <f t="shared" si="157"/>
        <v>12</v>
      </c>
      <c r="AP104" s="13">
        <f>_xlfn.RANK.EQ(BC104,BC102:BC105,0)</f>
        <v>3</v>
      </c>
      <c r="AQ104" s="13">
        <v>1446.85</v>
      </c>
      <c r="AR104" s="13">
        <v>0.96</v>
      </c>
      <c r="AS104" s="14">
        <v>1.21</v>
      </c>
      <c r="AT104" s="23">
        <f t="shared" si="158"/>
        <v>1680.66096</v>
      </c>
      <c r="AU104" s="13">
        <v>1200</v>
      </c>
      <c r="AV104" s="13">
        <v>0.83</v>
      </c>
      <c r="AW104" s="35">
        <f t="shared" si="159"/>
        <v>4.08</v>
      </c>
      <c r="AX104" s="13">
        <v>0.2</v>
      </c>
      <c r="AY104" s="13">
        <v>0.6</v>
      </c>
      <c r="AZ104" s="10">
        <f t="shared" si="160"/>
        <v>1.12</v>
      </c>
      <c r="BA104" s="11">
        <v>1.05</v>
      </c>
      <c r="BB104" s="23">
        <v>1.2</v>
      </c>
      <c r="BC104" s="22">
        <f t="shared" si="161"/>
        <v>9676.73488674816</v>
      </c>
      <c r="BD104" s="13">
        <f t="shared" si="162"/>
        <v>12</v>
      </c>
    </row>
    <row r="105" s="1" customFormat="1" customHeight="1" spans="5:56">
      <c r="E105" s="13">
        <f>_xlfn.RANK.EQ(Q105,Q102:Q105,0)</f>
        <v>4</v>
      </c>
      <c r="F105" s="13">
        <v>1446.85</v>
      </c>
      <c r="G105" s="13">
        <v>0.96</v>
      </c>
      <c r="H105" s="14">
        <v>1.21</v>
      </c>
      <c r="I105" s="23">
        <f t="shared" si="148"/>
        <v>1680.66096</v>
      </c>
      <c r="J105" s="13">
        <v>0</v>
      </c>
      <c r="K105" s="13">
        <v>0.2</v>
      </c>
      <c r="L105" s="35">
        <f t="shared" si="149"/>
        <v>1.2</v>
      </c>
      <c r="M105" s="13">
        <v>0.2</v>
      </c>
      <c r="N105" s="13">
        <v>0.6</v>
      </c>
      <c r="O105" s="10">
        <f t="shared" si="150"/>
        <v>1.12</v>
      </c>
      <c r="P105" s="11">
        <v>1.05</v>
      </c>
      <c r="Q105" s="22">
        <f t="shared" si="151"/>
        <v>2371.748746752</v>
      </c>
      <c r="R105" s="32">
        <f t="shared" si="152"/>
        <v>12</v>
      </c>
      <c r="W105" s="13">
        <f>_xlfn.RANK.EQ(AJ105,AJ102:AJ105,0)</f>
        <v>4</v>
      </c>
      <c r="X105" s="13">
        <v>1446.85</v>
      </c>
      <c r="Y105" s="13">
        <v>0.96</v>
      </c>
      <c r="Z105" s="14">
        <v>1.21</v>
      </c>
      <c r="AA105" s="23">
        <f t="shared" si="153"/>
        <v>1680.66096</v>
      </c>
      <c r="AB105" s="13">
        <v>0</v>
      </c>
      <c r="AC105" s="13">
        <v>0.2</v>
      </c>
      <c r="AD105" s="35">
        <f t="shared" si="154"/>
        <v>1.2</v>
      </c>
      <c r="AE105" s="13">
        <v>0.2</v>
      </c>
      <c r="AF105" s="13">
        <v>0.6</v>
      </c>
      <c r="AG105" s="10">
        <f t="shared" si="155"/>
        <v>1.12</v>
      </c>
      <c r="AH105" s="11">
        <v>1.05</v>
      </c>
      <c r="AI105" s="23">
        <v>1.085</v>
      </c>
      <c r="AJ105" s="22">
        <f t="shared" si="156"/>
        <v>2573.34739022592</v>
      </c>
      <c r="AK105" s="32">
        <f t="shared" si="157"/>
        <v>12</v>
      </c>
      <c r="AP105" s="13">
        <f>_xlfn.RANK.EQ(BC105,BC102:BC105,0)</f>
        <v>4</v>
      </c>
      <c r="AQ105" s="13">
        <v>1446.85</v>
      </c>
      <c r="AR105" s="13">
        <v>0.96</v>
      </c>
      <c r="AS105" s="14">
        <v>1.21</v>
      </c>
      <c r="AT105" s="23">
        <f t="shared" si="158"/>
        <v>1680.66096</v>
      </c>
      <c r="AU105" s="13">
        <v>0</v>
      </c>
      <c r="AV105" s="13">
        <v>0.2</v>
      </c>
      <c r="AW105" s="35">
        <f t="shared" si="159"/>
        <v>1.2</v>
      </c>
      <c r="AX105" s="13">
        <v>0.2</v>
      </c>
      <c r="AY105" s="13">
        <v>0.6</v>
      </c>
      <c r="AZ105" s="10">
        <f t="shared" si="160"/>
        <v>1.12</v>
      </c>
      <c r="BA105" s="11">
        <v>1.05</v>
      </c>
      <c r="BB105" s="23">
        <v>1.2</v>
      </c>
      <c r="BC105" s="22">
        <f t="shared" si="161"/>
        <v>2846.0984961024</v>
      </c>
      <c r="BD105" s="32">
        <f t="shared" si="162"/>
        <v>12</v>
      </c>
    </row>
    <row r="106" s="1" customFormat="1" customHeight="1" spans="5:56">
      <c r="E106" s="19" t="s">
        <v>41</v>
      </c>
      <c r="F106" s="36">
        <f>LARGE(Q102:Q105,1)/1</f>
        <v>26073.5100757469</v>
      </c>
      <c r="G106" s="19" t="s">
        <v>42</v>
      </c>
      <c r="H106" s="36">
        <f>LARGE(Q102:Q105,2)/2</f>
        <v>11299.3413059419</v>
      </c>
      <c r="I106" s="19" t="s">
        <v>43</v>
      </c>
      <c r="J106" s="36">
        <f>LARGE(Q102:Q105,3)/12</f>
        <v>671.9954782464</v>
      </c>
      <c r="K106" s="19" t="s">
        <v>44</v>
      </c>
      <c r="L106" s="37">
        <f>LARGE(Q102:Q105,4)/12</f>
        <v>197.645728896</v>
      </c>
      <c r="M106" s="38" t="s">
        <v>45</v>
      </c>
      <c r="N106" s="39">
        <f>F106+H106+J106+L106</f>
        <v>38242.4925888312</v>
      </c>
      <c r="O106" s="38" t="s">
        <v>46</v>
      </c>
      <c r="P106" s="38">
        <v>20</v>
      </c>
      <c r="Q106" s="38" t="s">
        <v>47</v>
      </c>
      <c r="R106" s="39">
        <f>N106*P106</f>
        <v>764849.851776623</v>
      </c>
      <c r="W106" s="19" t="s">
        <v>41</v>
      </c>
      <c r="X106" s="36">
        <f>LARGE(AJ102:AJ105,1)/1</f>
        <v>28289.7584321853</v>
      </c>
      <c r="Y106" s="19" t="s">
        <v>42</v>
      </c>
      <c r="Z106" s="36">
        <f>LARGE(AJ102:AJ105,2)/2</f>
        <v>12259.785316947</v>
      </c>
      <c r="AA106" s="19" t="s">
        <v>43</v>
      </c>
      <c r="AB106" s="36">
        <f>LARGE(AJ102:AJ105,3)/12</f>
        <v>729.115093897344</v>
      </c>
      <c r="AC106" s="19" t="s">
        <v>44</v>
      </c>
      <c r="AD106" s="37">
        <f>LARGE(AJ102:AJ105,4)/12</f>
        <v>214.44561585216</v>
      </c>
      <c r="AE106" s="38" t="s">
        <v>45</v>
      </c>
      <c r="AF106" s="39">
        <f>X106+Z106+AB106+AD106</f>
        <v>41493.1044588818</v>
      </c>
      <c r="AG106" s="38" t="s">
        <v>46</v>
      </c>
      <c r="AH106" s="38">
        <v>20</v>
      </c>
      <c r="AI106" s="40" t="s">
        <v>48</v>
      </c>
      <c r="AJ106" s="38" t="s">
        <v>47</v>
      </c>
      <c r="AK106" s="39">
        <f>AF106*AH106</f>
        <v>829862.089177636</v>
      </c>
      <c r="AP106" s="19" t="s">
        <v>41</v>
      </c>
      <c r="AQ106" s="36">
        <f>LARGE(BC102:BC105,1)/1</f>
        <v>37798.1177890105</v>
      </c>
      <c r="AR106" s="19" t="s">
        <v>42</v>
      </c>
      <c r="AS106" s="36">
        <f>LARGE(BC102:BC105,2)/2</f>
        <v>16662.2830275864</v>
      </c>
      <c r="AT106" s="19" t="s">
        <v>43</v>
      </c>
      <c r="AU106" s="36">
        <f>LARGE(BC102:BC105,3)/12</f>
        <v>806.39457389568</v>
      </c>
      <c r="AV106" s="19" t="s">
        <v>44</v>
      </c>
      <c r="AW106" s="37">
        <f>LARGE(BC102:BC105,4)/12</f>
        <v>237.1748746752</v>
      </c>
      <c r="AX106" s="38" t="s">
        <v>45</v>
      </c>
      <c r="AY106" s="39">
        <f>AQ106+AS106+AU106+AW106</f>
        <v>55503.9702651677</v>
      </c>
      <c r="AZ106" s="38" t="s">
        <v>46</v>
      </c>
      <c r="BA106" s="38">
        <v>20</v>
      </c>
      <c r="BB106" s="40" t="s">
        <v>48</v>
      </c>
      <c r="BC106" s="38" t="s">
        <v>47</v>
      </c>
      <c r="BD106" s="39">
        <f>AY106*BA106</f>
        <v>1110079.40530335</v>
      </c>
    </row>
    <row r="107" s="1" customFormat="1" customHeight="1" spans="5:56">
      <c r="E107" s="19"/>
      <c r="F107" s="36"/>
      <c r="G107" s="19"/>
      <c r="H107" s="36"/>
      <c r="I107" s="19"/>
      <c r="J107" s="36"/>
      <c r="K107" s="19"/>
      <c r="L107" s="37"/>
      <c r="M107" s="38"/>
      <c r="N107" s="39"/>
      <c r="O107" s="38"/>
      <c r="P107" s="38"/>
      <c r="Q107" s="38"/>
      <c r="R107" s="39"/>
      <c r="W107" s="19"/>
      <c r="X107" s="36"/>
      <c r="Y107" s="19"/>
      <c r="Z107" s="36"/>
      <c r="AA107" s="19"/>
      <c r="AB107" s="36"/>
      <c r="AC107" s="19"/>
      <c r="AD107" s="37"/>
      <c r="AE107" s="38"/>
      <c r="AF107" s="39"/>
      <c r="AG107" s="38"/>
      <c r="AH107" s="38"/>
      <c r="AI107" s="41"/>
      <c r="AJ107" s="38"/>
      <c r="AK107" s="39"/>
      <c r="AP107" s="19"/>
      <c r="AQ107" s="36"/>
      <c r="AR107" s="19"/>
      <c r="AS107" s="36"/>
      <c r="AT107" s="19"/>
      <c r="AU107" s="36"/>
      <c r="AV107" s="19"/>
      <c r="AW107" s="37"/>
      <c r="AX107" s="38"/>
      <c r="AY107" s="39"/>
      <c r="AZ107" s="38"/>
      <c r="BA107" s="38"/>
      <c r="BB107" s="41"/>
      <c r="BC107" s="38"/>
      <c r="BD107" s="39"/>
    </row>
    <row r="108" s="1" customFormat="1" customHeight="1" spans="5:56">
      <c r="E108" s="3" t="s">
        <v>49</v>
      </c>
      <c r="F108" s="3"/>
      <c r="G108" s="3"/>
      <c r="H108" s="4"/>
      <c r="I108" s="3"/>
      <c r="J108" s="3"/>
      <c r="K108" s="3"/>
      <c r="L108" s="3"/>
      <c r="M108" s="3"/>
      <c r="N108" s="3"/>
      <c r="O108" s="3"/>
      <c r="P108" s="3"/>
      <c r="Q108" s="3"/>
      <c r="R108" s="3"/>
      <c r="W108" s="3" t="s">
        <v>49</v>
      </c>
      <c r="X108" s="3"/>
      <c r="Y108" s="3"/>
      <c r="Z108" s="4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P108" s="3" t="s">
        <v>49</v>
      </c>
      <c r="AQ108" s="3"/>
      <c r="AR108" s="3"/>
      <c r="AS108" s="4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</row>
    <row r="109" s="1" customFormat="1" customHeight="1" spans="5:56">
      <c r="E109" s="5" t="s">
        <v>7</v>
      </c>
      <c r="F109" s="6"/>
      <c r="G109" s="6"/>
      <c r="H109" s="7"/>
      <c r="I109" s="8" t="s">
        <v>8</v>
      </c>
      <c r="J109" s="8"/>
      <c r="K109" s="8"/>
      <c r="L109" s="8"/>
      <c r="M109" s="9" t="s">
        <v>9</v>
      </c>
      <c r="N109" s="10" t="s">
        <v>10</v>
      </c>
      <c r="O109" s="10"/>
      <c r="P109" s="10"/>
      <c r="Q109" s="11" t="s">
        <v>11</v>
      </c>
      <c r="R109" s="12" t="s">
        <v>12</v>
      </c>
      <c r="W109" s="5" t="s">
        <v>7</v>
      </c>
      <c r="X109" s="6"/>
      <c r="Y109" s="6"/>
      <c r="Z109" s="7"/>
      <c r="AA109" s="8" t="s">
        <v>8</v>
      </c>
      <c r="AB109" s="8"/>
      <c r="AC109" s="8"/>
      <c r="AD109" s="8"/>
      <c r="AE109" s="9" t="s">
        <v>9</v>
      </c>
      <c r="AF109" s="10" t="s">
        <v>10</v>
      </c>
      <c r="AG109" s="10"/>
      <c r="AH109" s="10"/>
      <c r="AI109" s="9" t="s">
        <v>13</v>
      </c>
      <c r="AJ109" s="11" t="s">
        <v>11</v>
      </c>
      <c r="AK109" s="12" t="s">
        <v>12</v>
      </c>
      <c r="AP109" s="5" t="s">
        <v>7</v>
      </c>
      <c r="AQ109" s="6"/>
      <c r="AR109" s="6"/>
      <c r="AS109" s="7"/>
      <c r="AT109" s="8" t="s">
        <v>8</v>
      </c>
      <c r="AU109" s="8"/>
      <c r="AV109" s="8"/>
      <c r="AW109" s="8"/>
      <c r="AX109" s="9" t="s">
        <v>9</v>
      </c>
      <c r="AY109" s="10" t="s">
        <v>10</v>
      </c>
      <c r="AZ109" s="10"/>
      <c r="BA109" s="10"/>
      <c r="BB109" s="9" t="s">
        <v>13</v>
      </c>
      <c r="BC109" s="11" t="s">
        <v>11</v>
      </c>
      <c r="BD109" s="12" t="s">
        <v>12</v>
      </c>
    </row>
    <row r="110" s="1" customFormat="1" customHeight="1" spans="5:56">
      <c r="E110" s="13" t="s">
        <v>18</v>
      </c>
      <c r="F110" s="13" t="s">
        <v>19</v>
      </c>
      <c r="G110" s="14" t="s">
        <v>20</v>
      </c>
      <c r="H110" s="15" t="s">
        <v>7</v>
      </c>
      <c r="I110" s="13" t="s">
        <v>21</v>
      </c>
      <c r="J110" s="13" t="s">
        <v>22</v>
      </c>
      <c r="K110" s="13" t="s">
        <v>23</v>
      </c>
      <c r="L110" s="8" t="s">
        <v>24</v>
      </c>
      <c r="M110" s="16"/>
      <c r="N110" s="13" t="s">
        <v>25</v>
      </c>
      <c r="O110" s="13" t="s">
        <v>26</v>
      </c>
      <c r="P110" s="10" t="s">
        <v>27</v>
      </c>
      <c r="Q110" s="11" t="s">
        <v>28</v>
      </c>
      <c r="R110" s="17"/>
      <c r="W110" s="13" t="s">
        <v>18</v>
      </c>
      <c r="X110" s="13" t="s">
        <v>19</v>
      </c>
      <c r="Y110" s="14" t="s">
        <v>20</v>
      </c>
      <c r="Z110" s="15" t="s">
        <v>7</v>
      </c>
      <c r="AA110" s="13" t="s">
        <v>21</v>
      </c>
      <c r="AB110" s="13" t="s">
        <v>22</v>
      </c>
      <c r="AC110" s="13" t="s">
        <v>23</v>
      </c>
      <c r="AD110" s="8" t="s">
        <v>24</v>
      </c>
      <c r="AE110" s="16"/>
      <c r="AF110" s="13" t="s">
        <v>25</v>
      </c>
      <c r="AG110" s="13" t="s">
        <v>26</v>
      </c>
      <c r="AH110" s="10" t="s">
        <v>27</v>
      </c>
      <c r="AI110" s="16"/>
      <c r="AJ110" s="11" t="s">
        <v>28</v>
      </c>
      <c r="AK110" s="17"/>
      <c r="AP110" s="13" t="s">
        <v>18</v>
      </c>
      <c r="AQ110" s="13" t="s">
        <v>19</v>
      </c>
      <c r="AR110" s="14" t="s">
        <v>20</v>
      </c>
      <c r="AS110" s="15" t="s">
        <v>7</v>
      </c>
      <c r="AT110" s="13" t="s">
        <v>21</v>
      </c>
      <c r="AU110" s="13" t="s">
        <v>22</v>
      </c>
      <c r="AV110" s="13" t="s">
        <v>23</v>
      </c>
      <c r="AW110" s="8" t="s">
        <v>24</v>
      </c>
      <c r="AX110" s="16"/>
      <c r="AY110" s="13" t="s">
        <v>25</v>
      </c>
      <c r="AZ110" s="13" t="s">
        <v>26</v>
      </c>
      <c r="BA110" s="10" t="s">
        <v>27</v>
      </c>
      <c r="BB110" s="16"/>
      <c r="BC110" s="11" t="s">
        <v>28</v>
      </c>
      <c r="BD110" s="17"/>
    </row>
    <row r="111" s="1" customFormat="1" customHeight="1" spans="5:56">
      <c r="E111" s="13">
        <v>34993</v>
      </c>
      <c r="F111" s="19">
        <v>0.1588</v>
      </c>
      <c r="G111" s="14">
        <v>1.21</v>
      </c>
      <c r="H111" s="15">
        <f t="shared" ref="H111:H115" si="163">E111*F111*G111</f>
        <v>6723.834964</v>
      </c>
      <c r="I111" s="13">
        <v>1.6</v>
      </c>
      <c r="J111" s="13">
        <v>280</v>
      </c>
      <c r="K111" s="13">
        <v>1.45</v>
      </c>
      <c r="L111" s="20">
        <f t="shared" ref="L111:L115" si="164">1+6*J111/(J111+2000)+K111</f>
        <v>3.18684210526316</v>
      </c>
      <c r="M111" s="21">
        <v>0</v>
      </c>
      <c r="N111" s="13">
        <v>0.98</v>
      </c>
      <c r="O111" s="13">
        <v>3.08</v>
      </c>
      <c r="P111" s="10">
        <f t="shared" ref="P111:P115" si="165">1+N111*O111</f>
        <v>4.0184</v>
      </c>
      <c r="Q111" s="11">
        <v>1.05</v>
      </c>
      <c r="R111" s="22">
        <f t="shared" ref="R111:R115" si="166">((H111*I111*L111)+M111)*P111*Q111</f>
        <v>144657.194665721</v>
      </c>
      <c r="W111" s="13">
        <v>40871</v>
      </c>
      <c r="X111" s="19">
        <v>0.1588</v>
      </c>
      <c r="Y111" s="14">
        <v>1.21</v>
      </c>
      <c r="Z111" s="15">
        <f t="shared" ref="Z111:Z115" si="167">W111*X111*Y111</f>
        <v>7853.280908</v>
      </c>
      <c r="AA111" s="13">
        <v>1.6</v>
      </c>
      <c r="AB111" s="13">
        <v>280</v>
      </c>
      <c r="AC111" s="13">
        <v>1.45</v>
      </c>
      <c r="AD111" s="20">
        <f t="shared" ref="AD111:AD115" si="168">1+6*AB111/(AB111+2000)+AC111</f>
        <v>3.18684210526316</v>
      </c>
      <c r="AE111" s="21">
        <v>0</v>
      </c>
      <c r="AF111" s="13">
        <v>0.98</v>
      </c>
      <c r="AG111" s="13">
        <v>3.08</v>
      </c>
      <c r="AH111" s="10">
        <f t="shared" ref="AH111:AH115" si="169">1+AF111*AG111</f>
        <v>4.0184</v>
      </c>
      <c r="AI111" s="23">
        <v>1.085</v>
      </c>
      <c r="AJ111" s="11">
        <v>1.05</v>
      </c>
      <c r="AK111" s="22">
        <f t="shared" ref="AK111:AK115" si="170">((Z111*AA111*AD111)+AE111)*AH111*AJ111*AI111</f>
        <v>183317.473793422</v>
      </c>
      <c r="AP111" s="13">
        <v>40871</v>
      </c>
      <c r="AQ111" s="19">
        <v>0.3125</v>
      </c>
      <c r="AR111" s="14">
        <v>1.21</v>
      </c>
      <c r="AS111" s="15">
        <f t="shared" ref="AS111:AS115" si="171">AP111*AQ111*AR111</f>
        <v>15454.346875</v>
      </c>
      <c r="AT111" s="13">
        <v>1.6</v>
      </c>
      <c r="AU111" s="13">
        <v>280</v>
      </c>
      <c r="AV111" s="13">
        <v>1.54</v>
      </c>
      <c r="AW111" s="20">
        <f t="shared" ref="AW111:AW115" si="172">1+6*AU111/(AU111+2000)+AV111</f>
        <v>3.27684210526316</v>
      </c>
      <c r="AX111" s="21">
        <v>0</v>
      </c>
      <c r="AY111" s="13">
        <v>0.98</v>
      </c>
      <c r="AZ111" s="13">
        <v>3.88</v>
      </c>
      <c r="BA111" s="10">
        <f t="shared" ref="BA111:BA115" si="173">1+AY111*AZ111</f>
        <v>4.8024</v>
      </c>
      <c r="BB111" s="23">
        <v>1.2</v>
      </c>
      <c r="BC111" s="11">
        <v>1.05</v>
      </c>
      <c r="BD111" s="22">
        <f t="shared" ref="BD111:BD115" si="174">((AS111*AT111*AW111)+AX111)*BA111*BC111*BB111</f>
        <v>490292.250996765</v>
      </c>
    </row>
    <row r="112" s="1" customFormat="1" customHeight="1" spans="5:56">
      <c r="E112" s="13">
        <v>34993</v>
      </c>
      <c r="F112" s="19">
        <v>0.1588</v>
      </c>
      <c r="G112" s="14">
        <v>1.21</v>
      </c>
      <c r="H112" s="15">
        <f t="shared" si="163"/>
        <v>6723.834964</v>
      </c>
      <c r="I112" s="13">
        <v>1.6</v>
      </c>
      <c r="J112" s="13">
        <v>280</v>
      </c>
      <c r="K112" s="13">
        <v>1.45</v>
      </c>
      <c r="L112" s="20">
        <f t="shared" si="164"/>
        <v>3.18684210526316</v>
      </c>
      <c r="M112" s="21">
        <v>0</v>
      </c>
      <c r="N112" s="13">
        <v>0.98</v>
      </c>
      <c r="O112" s="13">
        <v>3.08</v>
      </c>
      <c r="P112" s="10">
        <f t="shared" si="165"/>
        <v>4.0184</v>
      </c>
      <c r="Q112" s="11">
        <v>1.05</v>
      </c>
      <c r="R112" s="22">
        <f t="shared" si="166"/>
        <v>144657.194665721</v>
      </c>
      <c r="W112" s="13">
        <v>40871</v>
      </c>
      <c r="X112" s="19">
        <v>0.1588</v>
      </c>
      <c r="Y112" s="14">
        <v>1.21</v>
      </c>
      <c r="Z112" s="15">
        <f t="shared" si="167"/>
        <v>7853.280908</v>
      </c>
      <c r="AA112" s="13">
        <v>1.6</v>
      </c>
      <c r="AB112" s="13">
        <v>280</v>
      </c>
      <c r="AC112" s="13">
        <v>1.45</v>
      </c>
      <c r="AD112" s="20">
        <f t="shared" si="168"/>
        <v>3.18684210526316</v>
      </c>
      <c r="AE112" s="21">
        <v>0</v>
      </c>
      <c r="AF112" s="13">
        <v>0.98</v>
      </c>
      <c r="AG112" s="13">
        <v>3.08</v>
      </c>
      <c r="AH112" s="10">
        <f t="shared" si="169"/>
        <v>4.0184</v>
      </c>
      <c r="AI112" s="23">
        <v>1.085</v>
      </c>
      <c r="AJ112" s="11">
        <v>1.05</v>
      </c>
      <c r="AK112" s="22">
        <f t="shared" si="170"/>
        <v>183317.473793422</v>
      </c>
      <c r="AP112" s="13">
        <v>40871</v>
      </c>
      <c r="AQ112" s="19">
        <v>0.1875</v>
      </c>
      <c r="AR112" s="14">
        <v>1.21</v>
      </c>
      <c r="AS112" s="15">
        <f t="shared" si="171"/>
        <v>9272.608125</v>
      </c>
      <c r="AT112" s="13">
        <v>1.6</v>
      </c>
      <c r="AU112" s="13">
        <v>280</v>
      </c>
      <c r="AV112" s="13">
        <v>1.54</v>
      </c>
      <c r="AW112" s="20">
        <f t="shared" si="172"/>
        <v>3.27684210526316</v>
      </c>
      <c r="AX112" s="21">
        <v>0</v>
      </c>
      <c r="AY112" s="13">
        <v>0.98</v>
      </c>
      <c r="AZ112" s="13">
        <v>3.88</v>
      </c>
      <c r="BA112" s="10">
        <f t="shared" si="173"/>
        <v>4.8024</v>
      </c>
      <c r="BB112" s="23">
        <v>1.2</v>
      </c>
      <c r="BC112" s="11">
        <v>1.05</v>
      </c>
      <c r="BD112" s="22">
        <f t="shared" si="174"/>
        <v>294175.350598059</v>
      </c>
    </row>
    <row r="113" s="1" customFormat="1" customHeight="1" spans="5:56">
      <c r="E113" s="13">
        <v>34993</v>
      </c>
      <c r="F113" s="19">
        <v>0.1588</v>
      </c>
      <c r="G113" s="14">
        <v>1.21</v>
      </c>
      <c r="H113" s="15">
        <f t="shared" si="163"/>
        <v>6723.834964</v>
      </c>
      <c r="I113" s="13">
        <v>1.6</v>
      </c>
      <c r="J113" s="13">
        <v>280</v>
      </c>
      <c r="K113" s="13">
        <v>1.45</v>
      </c>
      <c r="L113" s="20">
        <f t="shared" si="164"/>
        <v>3.18684210526316</v>
      </c>
      <c r="M113" s="21">
        <v>0</v>
      </c>
      <c r="N113" s="13">
        <v>0.98</v>
      </c>
      <c r="O113" s="13">
        <v>3.08</v>
      </c>
      <c r="P113" s="10">
        <f t="shared" si="165"/>
        <v>4.0184</v>
      </c>
      <c r="Q113" s="11">
        <v>1.05</v>
      </c>
      <c r="R113" s="22">
        <f t="shared" si="166"/>
        <v>144657.194665721</v>
      </c>
      <c r="W113" s="13">
        <v>40871</v>
      </c>
      <c r="X113" s="19">
        <v>0.1588</v>
      </c>
      <c r="Y113" s="14">
        <v>1.21</v>
      </c>
      <c r="Z113" s="15">
        <f t="shared" si="167"/>
        <v>7853.280908</v>
      </c>
      <c r="AA113" s="13">
        <v>1.6</v>
      </c>
      <c r="AB113" s="13">
        <v>280</v>
      </c>
      <c r="AC113" s="13">
        <v>1.45</v>
      </c>
      <c r="AD113" s="20">
        <f t="shared" si="168"/>
        <v>3.18684210526316</v>
      </c>
      <c r="AE113" s="21">
        <v>0</v>
      </c>
      <c r="AF113" s="13">
        <v>0.98</v>
      </c>
      <c r="AG113" s="13">
        <v>3.08</v>
      </c>
      <c r="AH113" s="10">
        <f t="shared" si="169"/>
        <v>4.0184</v>
      </c>
      <c r="AI113" s="23">
        <v>1.085</v>
      </c>
      <c r="AJ113" s="11">
        <v>1.05</v>
      </c>
      <c r="AK113" s="22">
        <f t="shared" si="170"/>
        <v>183317.473793422</v>
      </c>
      <c r="AP113" s="13">
        <v>40871</v>
      </c>
      <c r="AQ113" s="19">
        <v>0.1875</v>
      </c>
      <c r="AR113" s="14">
        <v>1.21</v>
      </c>
      <c r="AS113" s="15">
        <f t="shared" si="171"/>
        <v>9272.608125</v>
      </c>
      <c r="AT113" s="13">
        <v>1.6</v>
      </c>
      <c r="AU113" s="13">
        <v>280</v>
      </c>
      <c r="AV113" s="13">
        <v>1.54</v>
      </c>
      <c r="AW113" s="20">
        <f t="shared" si="172"/>
        <v>3.27684210526316</v>
      </c>
      <c r="AX113" s="21">
        <v>0</v>
      </c>
      <c r="AY113" s="13">
        <v>0.98</v>
      </c>
      <c r="AZ113" s="13">
        <v>3.88</v>
      </c>
      <c r="BA113" s="10">
        <f t="shared" si="173"/>
        <v>4.8024</v>
      </c>
      <c r="BB113" s="23">
        <v>1.2</v>
      </c>
      <c r="BC113" s="11">
        <v>1.05</v>
      </c>
      <c r="BD113" s="22">
        <f t="shared" si="174"/>
        <v>294175.350598059</v>
      </c>
    </row>
    <row r="114" s="1" customFormat="1" customHeight="1" spans="5:56">
      <c r="E114" s="13">
        <v>34993</v>
      </c>
      <c r="F114" s="19">
        <v>0</v>
      </c>
      <c r="G114" s="14">
        <v>1.21</v>
      </c>
      <c r="H114" s="15">
        <f t="shared" si="163"/>
        <v>0</v>
      </c>
      <c r="I114" s="13">
        <v>1.6</v>
      </c>
      <c r="J114" s="13">
        <v>280</v>
      </c>
      <c r="K114" s="13">
        <v>1.45</v>
      </c>
      <c r="L114" s="20">
        <f t="shared" si="164"/>
        <v>3.18684210526316</v>
      </c>
      <c r="M114" s="21">
        <v>0</v>
      </c>
      <c r="N114" s="13">
        <v>0.98</v>
      </c>
      <c r="O114" s="13">
        <v>3.08</v>
      </c>
      <c r="P114" s="10">
        <f t="shared" si="165"/>
        <v>4.0184</v>
      </c>
      <c r="Q114" s="11">
        <v>1.05</v>
      </c>
      <c r="R114" s="22">
        <f t="shared" si="166"/>
        <v>0</v>
      </c>
      <c r="W114" s="13">
        <v>40871</v>
      </c>
      <c r="X114" s="19">
        <v>0.1588</v>
      </c>
      <c r="Y114" s="14">
        <v>1.21</v>
      </c>
      <c r="Z114" s="15">
        <f t="shared" si="167"/>
        <v>7853.280908</v>
      </c>
      <c r="AA114" s="13">
        <v>1.6</v>
      </c>
      <c r="AB114" s="13">
        <v>280</v>
      </c>
      <c r="AC114" s="13">
        <v>1.45</v>
      </c>
      <c r="AD114" s="20">
        <f t="shared" si="168"/>
        <v>3.18684210526316</v>
      </c>
      <c r="AE114" s="21">
        <v>0</v>
      </c>
      <c r="AF114" s="13">
        <v>0.98</v>
      </c>
      <c r="AG114" s="13">
        <v>3.08</v>
      </c>
      <c r="AH114" s="10">
        <f t="shared" si="169"/>
        <v>4.0184</v>
      </c>
      <c r="AI114" s="23">
        <v>1.085</v>
      </c>
      <c r="AJ114" s="11">
        <v>1.05</v>
      </c>
      <c r="AK114" s="22">
        <f t="shared" si="170"/>
        <v>183317.473793422</v>
      </c>
      <c r="AP114" s="13">
        <v>40871</v>
      </c>
      <c r="AQ114" s="19">
        <v>0.1875</v>
      </c>
      <c r="AR114" s="14">
        <v>1.21</v>
      </c>
      <c r="AS114" s="15">
        <f t="shared" si="171"/>
        <v>9272.608125</v>
      </c>
      <c r="AT114" s="13">
        <v>1.6</v>
      </c>
      <c r="AU114" s="13">
        <v>280</v>
      </c>
      <c r="AV114" s="13">
        <v>1.54</v>
      </c>
      <c r="AW114" s="20">
        <f t="shared" si="172"/>
        <v>3.27684210526316</v>
      </c>
      <c r="AX114" s="21">
        <v>0</v>
      </c>
      <c r="AY114" s="13">
        <v>0.98</v>
      </c>
      <c r="AZ114" s="13">
        <v>3.88</v>
      </c>
      <c r="BA114" s="10">
        <f t="shared" si="173"/>
        <v>4.8024</v>
      </c>
      <c r="BB114" s="23">
        <v>1.2</v>
      </c>
      <c r="BC114" s="11">
        <v>1.05</v>
      </c>
      <c r="BD114" s="22">
        <f t="shared" si="174"/>
        <v>294175.350598059</v>
      </c>
    </row>
    <row r="115" s="1" customFormat="1" customHeight="1" spans="5:56">
      <c r="E115" s="13">
        <v>34993</v>
      </c>
      <c r="F115" s="19">
        <v>0</v>
      </c>
      <c r="G115" s="14">
        <v>1.21</v>
      </c>
      <c r="H115" s="15">
        <f t="shared" si="163"/>
        <v>0</v>
      </c>
      <c r="I115" s="13">
        <v>1.6</v>
      </c>
      <c r="J115" s="13">
        <v>280</v>
      </c>
      <c r="K115" s="13">
        <v>1.45</v>
      </c>
      <c r="L115" s="20">
        <f t="shared" si="164"/>
        <v>3.18684210526316</v>
      </c>
      <c r="M115" s="21">
        <v>0</v>
      </c>
      <c r="N115" s="13">
        <v>0.98</v>
      </c>
      <c r="O115" s="13">
        <v>3.08</v>
      </c>
      <c r="P115" s="10">
        <f t="shared" si="165"/>
        <v>4.0184</v>
      </c>
      <c r="Q115" s="11">
        <v>1.05</v>
      </c>
      <c r="R115" s="22">
        <f t="shared" si="166"/>
        <v>0</v>
      </c>
      <c r="W115" s="13">
        <v>40871</v>
      </c>
      <c r="X115" s="19">
        <v>0.1588</v>
      </c>
      <c r="Y115" s="14">
        <v>1.21</v>
      </c>
      <c r="Z115" s="15">
        <f t="shared" si="167"/>
        <v>7853.280908</v>
      </c>
      <c r="AA115" s="13">
        <v>1.6</v>
      </c>
      <c r="AB115" s="13">
        <v>280</v>
      </c>
      <c r="AC115" s="13">
        <v>1.45</v>
      </c>
      <c r="AD115" s="20">
        <f t="shared" si="168"/>
        <v>3.18684210526316</v>
      </c>
      <c r="AE115" s="21">
        <v>0</v>
      </c>
      <c r="AF115" s="13">
        <v>0.98</v>
      </c>
      <c r="AG115" s="13">
        <v>3.08</v>
      </c>
      <c r="AH115" s="10">
        <f t="shared" si="169"/>
        <v>4.0184</v>
      </c>
      <c r="AI115" s="23">
        <v>1.085</v>
      </c>
      <c r="AJ115" s="11">
        <v>1.05</v>
      </c>
      <c r="AK115" s="22">
        <f t="shared" si="170"/>
        <v>183317.473793422</v>
      </c>
      <c r="AP115" s="13">
        <v>40871</v>
      </c>
      <c r="AQ115" s="19">
        <v>0.1875</v>
      </c>
      <c r="AR115" s="14">
        <v>1.21</v>
      </c>
      <c r="AS115" s="15">
        <f t="shared" si="171"/>
        <v>9272.608125</v>
      </c>
      <c r="AT115" s="13">
        <v>1.6</v>
      </c>
      <c r="AU115" s="13">
        <v>280</v>
      </c>
      <c r="AV115" s="13">
        <v>1.54</v>
      </c>
      <c r="AW115" s="20">
        <f t="shared" si="172"/>
        <v>3.27684210526316</v>
      </c>
      <c r="AX115" s="21">
        <v>0</v>
      </c>
      <c r="AY115" s="13">
        <v>0.98</v>
      </c>
      <c r="AZ115" s="13">
        <v>3.88</v>
      </c>
      <c r="BA115" s="10">
        <f t="shared" si="173"/>
        <v>4.8024</v>
      </c>
      <c r="BB115" s="23">
        <v>1.2</v>
      </c>
      <c r="BC115" s="11">
        <v>1.05</v>
      </c>
      <c r="BD115" s="22">
        <f t="shared" si="174"/>
        <v>294175.350598059</v>
      </c>
    </row>
    <row r="116" s="1" customFormat="1" customHeight="1" spans="5:56">
      <c r="E116" s="28" t="s">
        <v>49</v>
      </c>
      <c r="F116" s="29"/>
      <c r="G116" s="29"/>
      <c r="H116" s="30"/>
      <c r="I116" s="29"/>
      <c r="J116" s="29"/>
      <c r="K116" s="29"/>
      <c r="L116" s="31">
        <f>SUM(R111:R115)</f>
        <v>433971.583997163</v>
      </c>
      <c r="M116" s="31"/>
      <c r="N116" s="31"/>
      <c r="O116" s="31"/>
      <c r="P116" s="31"/>
      <c r="Q116" s="31"/>
      <c r="R116" s="31"/>
      <c r="W116" s="28" t="s">
        <v>49</v>
      </c>
      <c r="X116" s="29"/>
      <c r="Y116" s="29"/>
      <c r="Z116" s="30"/>
      <c r="AA116" s="29"/>
      <c r="AB116" s="29"/>
      <c r="AC116" s="29"/>
      <c r="AD116" s="31">
        <f>SUM(AK111:AK115)</f>
        <v>916587.368967109</v>
      </c>
      <c r="AE116" s="31"/>
      <c r="AF116" s="31"/>
      <c r="AG116" s="31"/>
      <c r="AH116" s="31"/>
      <c r="AI116" s="31"/>
      <c r="AJ116" s="31"/>
      <c r="AK116" s="31"/>
      <c r="AP116" s="28" t="s">
        <v>49</v>
      </c>
      <c r="AQ116" s="29"/>
      <c r="AR116" s="29"/>
      <c r="AS116" s="30"/>
      <c r="AT116" s="29"/>
      <c r="AU116" s="29"/>
      <c r="AV116" s="29"/>
      <c r="AW116" s="31">
        <f>SUM(BD111:BD115)</f>
        <v>1666993.653389</v>
      </c>
      <c r="AX116" s="31"/>
      <c r="AY116" s="31"/>
      <c r="AZ116" s="31"/>
      <c r="BA116" s="31"/>
      <c r="BB116" s="31"/>
      <c r="BC116" s="31"/>
      <c r="BD116" s="31"/>
    </row>
    <row r="117" s="1" customFormat="1" customHeight="1" spans="5:56">
      <c r="E117" s="29"/>
      <c r="F117" s="29"/>
      <c r="G117" s="29"/>
      <c r="H117" s="30"/>
      <c r="I117" s="29"/>
      <c r="J117" s="29"/>
      <c r="K117" s="29"/>
      <c r="L117" s="31"/>
      <c r="M117" s="31"/>
      <c r="N117" s="31"/>
      <c r="O117" s="31"/>
      <c r="P117" s="31"/>
      <c r="Q117" s="31"/>
      <c r="R117" s="31"/>
      <c r="W117" s="29"/>
      <c r="X117" s="29"/>
      <c r="Y117" s="29"/>
      <c r="Z117" s="30"/>
      <c r="AA117" s="29"/>
      <c r="AB117" s="29"/>
      <c r="AC117" s="29"/>
      <c r="AD117" s="31"/>
      <c r="AE117" s="31"/>
      <c r="AF117" s="31"/>
      <c r="AG117" s="31"/>
      <c r="AH117" s="31"/>
      <c r="AI117" s="31"/>
      <c r="AJ117" s="31"/>
      <c r="AK117" s="31"/>
      <c r="AP117" s="29"/>
      <c r="AQ117" s="29"/>
      <c r="AR117" s="29"/>
      <c r="AS117" s="30"/>
      <c r="AT117" s="29"/>
      <c r="AU117" s="29"/>
      <c r="AV117" s="29"/>
      <c r="AW117" s="31"/>
      <c r="AX117" s="31"/>
      <c r="AY117" s="31"/>
      <c r="AZ117" s="31"/>
      <c r="BA117" s="31"/>
      <c r="BB117" s="31"/>
      <c r="BC117" s="31"/>
      <c r="BD117" s="31"/>
    </row>
    <row r="118" s="1" customFormat="1" customHeight="1" spans="5:56">
      <c r="E118" s="38" t="s">
        <v>50</v>
      </c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W118" s="38" t="s">
        <v>50</v>
      </c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P118" s="38" t="s">
        <v>50</v>
      </c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</row>
    <row r="119" s="1" customFormat="1" customHeight="1" spans="5:56">
      <c r="E119" s="23" t="s">
        <v>7</v>
      </c>
      <c r="F119" s="23"/>
      <c r="G119" s="23"/>
      <c r="H119" s="23"/>
      <c r="I119" s="23"/>
      <c r="J119" s="10" t="s">
        <v>51</v>
      </c>
      <c r="K119" s="10"/>
      <c r="L119" s="10"/>
      <c r="M119" s="10"/>
      <c r="N119" s="11" t="s">
        <v>36</v>
      </c>
      <c r="O119" s="11"/>
      <c r="P119" s="43" t="s">
        <v>12</v>
      </c>
      <c r="W119" s="23" t="s">
        <v>7</v>
      </c>
      <c r="X119" s="23"/>
      <c r="Y119" s="23"/>
      <c r="Z119" s="23"/>
      <c r="AA119" s="23"/>
      <c r="AB119" s="10" t="s">
        <v>51</v>
      </c>
      <c r="AC119" s="10"/>
      <c r="AD119" s="10"/>
      <c r="AE119" s="10"/>
      <c r="AF119" s="11" t="s">
        <v>36</v>
      </c>
      <c r="AG119" s="11"/>
      <c r="AH119" s="43" t="s">
        <v>12</v>
      </c>
      <c r="AP119" s="23" t="s">
        <v>7</v>
      </c>
      <c r="AQ119" s="23"/>
      <c r="AR119" s="23"/>
      <c r="AS119" s="23"/>
      <c r="AT119" s="23"/>
      <c r="AU119" s="10" t="s">
        <v>51</v>
      </c>
      <c r="AV119" s="10"/>
      <c r="AW119" s="10"/>
      <c r="AX119" s="10"/>
      <c r="AY119" s="11" t="s">
        <v>36</v>
      </c>
      <c r="AZ119" s="11"/>
      <c r="BA119" s="43" t="s">
        <v>12</v>
      </c>
    </row>
    <row r="120" s="1" customFormat="1" customHeight="1" spans="5:56">
      <c r="E120" s="23" t="s">
        <v>18</v>
      </c>
      <c r="F120" s="23" t="s">
        <v>52</v>
      </c>
      <c r="G120" s="23" t="s">
        <v>53</v>
      </c>
      <c r="H120" s="23" t="s">
        <v>54</v>
      </c>
      <c r="I120" s="23" t="s">
        <v>7</v>
      </c>
      <c r="J120" s="10" t="s">
        <v>55</v>
      </c>
      <c r="K120" s="10" t="s">
        <v>26</v>
      </c>
      <c r="L120" s="10" t="s">
        <v>25</v>
      </c>
      <c r="M120" s="45" t="s">
        <v>27</v>
      </c>
      <c r="N120" s="11" t="s">
        <v>56</v>
      </c>
      <c r="O120" s="11" t="s">
        <v>57</v>
      </c>
      <c r="P120" s="43"/>
      <c r="W120" s="23" t="s">
        <v>18</v>
      </c>
      <c r="X120" s="23" t="s">
        <v>52</v>
      </c>
      <c r="Y120" s="23" t="s">
        <v>53</v>
      </c>
      <c r="Z120" s="23" t="s">
        <v>54</v>
      </c>
      <c r="AA120" s="23" t="s">
        <v>7</v>
      </c>
      <c r="AB120" s="10" t="s">
        <v>55</v>
      </c>
      <c r="AC120" s="10" t="s">
        <v>26</v>
      </c>
      <c r="AD120" s="10" t="s">
        <v>25</v>
      </c>
      <c r="AE120" s="45" t="s">
        <v>27</v>
      </c>
      <c r="AF120" s="11" t="s">
        <v>56</v>
      </c>
      <c r="AG120" s="11" t="s">
        <v>57</v>
      </c>
      <c r="AH120" s="43"/>
      <c r="AP120" s="23" t="s">
        <v>18</v>
      </c>
      <c r="AQ120" s="23" t="s">
        <v>52</v>
      </c>
      <c r="AR120" s="23" t="s">
        <v>53</v>
      </c>
      <c r="AS120" s="23" t="s">
        <v>54</v>
      </c>
      <c r="AT120" s="23" t="s">
        <v>7</v>
      </c>
      <c r="AU120" s="10" t="s">
        <v>55</v>
      </c>
      <c r="AV120" s="10" t="s">
        <v>26</v>
      </c>
      <c r="AW120" s="10" t="s">
        <v>25</v>
      </c>
      <c r="AX120" s="45" t="s">
        <v>27</v>
      </c>
      <c r="AY120" s="11" t="s">
        <v>56</v>
      </c>
      <c r="AZ120" s="11" t="s">
        <v>57</v>
      </c>
      <c r="BA120" s="43"/>
    </row>
    <row r="121" s="1" customFormat="1" customHeight="1" spans="5:56">
      <c r="E121" s="13">
        <v>3836</v>
      </c>
      <c r="F121" s="10">
        <v>1.02</v>
      </c>
      <c r="G121" s="13">
        <v>1</v>
      </c>
      <c r="H121" s="13">
        <v>1145</v>
      </c>
      <c r="I121" s="23">
        <f t="shared" ref="I121:I145" si="175">E121*F121*G121+H121</f>
        <v>5057.72</v>
      </c>
      <c r="J121" s="13">
        <v>1.15</v>
      </c>
      <c r="K121" s="13">
        <v>3.5</v>
      </c>
      <c r="L121" s="13">
        <v>0.97</v>
      </c>
      <c r="M121" s="45">
        <f t="shared" ref="M121:M145" si="176">K121*L121+1</f>
        <v>4.395</v>
      </c>
      <c r="N121" s="13">
        <v>1.05</v>
      </c>
      <c r="O121" s="11">
        <v>0.5</v>
      </c>
      <c r="P121" s="46">
        <f t="shared" ref="P121:P145" si="177">I121*J121*M121*N121*O121</f>
        <v>13420.56518775</v>
      </c>
      <c r="W121" s="13">
        <v>4245</v>
      </c>
      <c r="X121" s="10">
        <v>1.02</v>
      </c>
      <c r="Y121" s="13">
        <v>1</v>
      </c>
      <c r="Z121" s="13">
        <v>1145</v>
      </c>
      <c r="AA121" s="23">
        <f t="shared" ref="AA121:AA145" si="178">W121*X121*Y121+Z121</f>
        <v>5474.9</v>
      </c>
      <c r="AB121" s="13">
        <v>1.15</v>
      </c>
      <c r="AC121" s="13">
        <v>3.5</v>
      </c>
      <c r="AD121" s="13">
        <v>0.97</v>
      </c>
      <c r="AE121" s="45">
        <f t="shared" ref="AE121:AE145" si="179">AC121*AD121+1</f>
        <v>4.395</v>
      </c>
      <c r="AF121" s="13">
        <v>1.05</v>
      </c>
      <c r="AG121" s="11">
        <v>0.5</v>
      </c>
      <c r="AH121" s="46">
        <f t="shared" ref="AH121:AH145" si="180">AA121*AB121*AE121*AF121*AG121</f>
        <v>14527.544495625</v>
      </c>
      <c r="AP121" s="13">
        <v>4245</v>
      </c>
      <c r="AQ121" s="10">
        <v>1.02</v>
      </c>
      <c r="AR121" s="13">
        <v>1</v>
      </c>
      <c r="AS121" s="13">
        <v>1145</v>
      </c>
      <c r="AT121" s="23">
        <f t="shared" ref="AT121:AT145" si="181">AP121*AQ121*AR121+AS121</f>
        <v>5474.9</v>
      </c>
      <c r="AU121" s="13">
        <v>1.15</v>
      </c>
      <c r="AV121" s="13">
        <v>4.3</v>
      </c>
      <c r="AW121" s="13">
        <v>0.97</v>
      </c>
      <c r="AX121" s="45">
        <f t="shared" ref="AX121:AX145" si="182">AV121*AW121+1</f>
        <v>5.171</v>
      </c>
      <c r="AY121" s="13">
        <v>1.05</v>
      </c>
      <c r="AZ121" s="11">
        <v>0.5</v>
      </c>
      <c r="BA121" s="46">
        <f t="shared" ref="BA121:BA145" si="183">AT121*AU121*AX121*AY121*AZ121</f>
        <v>17092.589894625</v>
      </c>
    </row>
    <row r="122" s="1" customFormat="1" customHeight="1" spans="5:56">
      <c r="E122" s="13">
        <v>3836</v>
      </c>
      <c r="F122" s="10">
        <v>0.93</v>
      </c>
      <c r="G122" s="13">
        <v>1</v>
      </c>
      <c r="H122" s="13">
        <v>1145</v>
      </c>
      <c r="I122" s="23">
        <f t="shared" si="175"/>
        <v>4712.48</v>
      </c>
      <c r="J122" s="13">
        <v>1.15</v>
      </c>
      <c r="K122" s="13">
        <v>3.5</v>
      </c>
      <c r="L122" s="13">
        <v>0.97</v>
      </c>
      <c r="M122" s="45">
        <f t="shared" si="176"/>
        <v>4.395</v>
      </c>
      <c r="N122" s="13">
        <v>1.05</v>
      </c>
      <c r="O122" s="11">
        <v>0.5</v>
      </c>
      <c r="P122" s="46">
        <f t="shared" si="177"/>
        <v>12504.477321</v>
      </c>
      <c r="W122" s="13">
        <v>4245</v>
      </c>
      <c r="X122" s="10">
        <v>0.93</v>
      </c>
      <c r="Y122" s="13">
        <v>1</v>
      </c>
      <c r="Z122" s="13">
        <v>1145</v>
      </c>
      <c r="AA122" s="23">
        <f t="shared" si="178"/>
        <v>5092.85</v>
      </c>
      <c r="AB122" s="13">
        <v>1.15</v>
      </c>
      <c r="AC122" s="13">
        <v>3.5</v>
      </c>
      <c r="AD122" s="13">
        <v>0.97</v>
      </c>
      <c r="AE122" s="45">
        <f t="shared" si="179"/>
        <v>4.395</v>
      </c>
      <c r="AF122" s="13">
        <v>1.05</v>
      </c>
      <c r="AG122" s="11">
        <v>0.5</v>
      </c>
      <c r="AH122" s="46">
        <f t="shared" si="180"/>
        <v>13513.7819840625</v>
      </c>
      <c r="AP122" s="13">
        <v>4245</v>
      </c>
      <c r="AQ122" s="10">
        <v>0.93</v>
      </c>
      <c r="AR122" s="13">
        <v>1</v>
      </c>
      <c r="AS122" s="13">
        <v>1145</v>
      </c>
      <c r="AT122" s="23">
        <f t="shared" si="181"/>
        <v>5092.85</v>
      </c>
      <c r="AU122" s="13">
        <v>1.15</v>
      </c>
      <c r="AV122" s="13">
        <v>4.3</v>
      </c>
      <c r="AW122" s="13">
        <v>0.97</v>
      </c>
      <c r="AX122" s="45">
        <f t="shared" si="182"/>
        <v>5.171</v>
      </c>
      <c r="AY122" s="13">
        <v>1.05</v>
      </c>
      <c r="AZ122" s="11">
        <v>0.5</v>
      </c>
      <c r="BA122" s="46">
        <f t="shared" si="183"/>
        <v>15899.8331375625</v>
      </c>
    </row>
    <row r="123" s="1" customFormat="1" customHeight="1" spans="5:56">
      <c r="E123" s="13">
        <v>3836</v>
      </c>
      <c r="F123" s="10">
        <v>0.62</v>
      </c>
      <c r="G123" s="13">
        <v>1</v>
      </c>
      <c r="H123" s="13">
        <v>1145</v>
      </c>
      <c r="I123" s="23">
        <f t="shared" si="175"/>
        <v>3523.32</v>
      </c>
      <c r="J123" s="13">
        <v>1.15</v>
      </c>
      <c r="K123" s="13">
        <v>3.5</v>
      </c>
      <c r="L123" s="13">
        <v>0.97</v>
      </c>
      <c r="M123" s="45">
        <f t="shared" si="176"/>
        <v>4.395</v>
      </c>
      <c r="N123" s="13">
        <v>1.05</v>
      </c>
      <c r="O123" s="11">
        <v>0.5</v>
      </c>
      <c r="P123" s="46">
        <f t="shared" si="177"/>
        <v>9349.06355775</v>
      </c>
      <c r="W123" s="13">
        <v>4245</v>
      </c>
      <c r="X123" s="10">
        <v>0.62</v>
      </c>
      <c r="Y123" s="13">
        <v>1</v>
      </c>
      <c r="Z123" s="13">
        <v>1145</v>
      </c>
      <c r="AA123" s="23">
        <f t="shared" si="178"/>
        <v>3776.9</v>
      </c>
      <c r="AB123" s="13">
        <v>1.15</v>
      </c>
      <c r="AC123" s="13">
        <v>3.5</v>
      </c>
      <c r="AD123" s="13">
        <v>0.97</v>
      </c>
      <c r="AE123" s="45">
        <f t="shared" si="179"/>
        <v>4.395</v>
      </c>
      <c r="AF123" s="13">
        <v>1.05</v>
      </c>
      <c r="AG123" s="11">
        <v>0.5</v>
      </c>
      <c r="AH123" s="46">
        <f t="shared" si="180"/>
        <v>10021.933333125</v>
      </c>
      <c r="AP123" s="13">
        <v>4245</v>
      </c>
      <c r="AQ123" s="10">
        <v>0.62</v>
      </c>
      <c r="AR123" s="13">
        <v>1</v>
      </c>
      <c r="AS123" s="13">
        <v>1145</v>
      </c>
      <c r="AT123" s="23">
        <f t="shared" si="181"/>
        <v>3776.9</v>
      </c>
      <c r="AU123" s="13">
        <v>1.15</v>
      </c>
      <c r="AV123" s="13">
        <v>4.3</v>
      </c>
      <c r="AW123" s="13">
        <v>0.97</v>
      </c>
      <c r="AX123" s="45">
        <f t="shared" si="182"/>
        <v>5.171</v>
      </c>
      <c r="AY123" s="13">
        <v>1.05</v>
      </c>
      <c r="AZ123" s="11">
        <v>0.5</v>
      </c>
      <c r="BA123" s="46">
        <f t="shared" si="183"/>
        <v>11791.448752125</v>
      </c>
    </row>
    <row r="124" s="1" customFormat="1" customHeight="1" spans="5:56">
      <c r="E124" s="13">
        <v>3836</v>
      </c>
      <c r="F124" s="10">
        <v>0.62</v>
      </c>
      <c r="G124" s="13">
        <v>1</v>
      </c>
      <c r="H124" s="13">
        <v>1145</v>
      </c>
      <c r="I124" s="23">
        <f t="shared" si="175"/>
        <v>3523.32</v>
      </c>
      <c r="J124" s="13">
        <v>1.15</v>
      </c>
      <c r="K124" s="13">
        <v>3.5</v>
      </c>
      <c r="L124" s="13">
        <v>0.97</v>
      </c>
      <c r="M124" s="45">
        <f t="shared" si="176"/>
        <v>4.395</v>
      </c>
      <c r="N124" s="13">
        <v>1.05</v>
      </c>
      <c r="O124" s="11">
        <v>0.5</v>
      </c>
      <c r="P124" s="46">
        <f t="shared" si="177"/>
        <v>9349.06355775</v>
      </c>
      <c r="W124" s="13">
        <v>4245</v>
      </c>
      <c r="X124" s="10">
        <v>0.62</v>
      </c>
      <c r="Y124" s="13">
        <v>1</v>
      </c>
      <c r="Z124" s="13">
        <v>1145</v>
      </c>
      <c r="AA124" s="23">
        <f t="shared" si="178"/>
        <v>3776.9</v>
      </c>
      <c r="AB124" s="13">
        <v>1.15</v>
      </c>
      <c r="AC124" s="13">
        <v>3.5</v>
      </c>
      <c r="AD124" s="13">
        <v>0.97</v>
      </c>
      <c r="AE124" s="45">
        <f t="shared" si="179"/>
        <v>4.395</v>
      </c>
      <c r="AF124" s="13">
        <v>1.05</v>
      </c>
      <c r="AG124" s="11">
        <v>0.5</v>
      </c>
      <c r="AH124" s="46">
        <f t="shared" si="180"/>
        <v>10021.933333125</v>
      </c>
      <c r="AP124" s="13">
        <v>4245</v>
      </c>
      <c r="AQ124" s="10">
        <v>0.62</v>
      </c>
      <c r="AR124" s="13">
        <v>1</v>
      </c>
      <c r="AS124" s="13">
        <v>1145</v>
      </c>
      <c r="AT124" s="23">
        <f t="shared" si="181"/>
        <v>3776.9</v>
      </c>
      <c r="AU124" s="13">
        <v>1.15</v>
      </c>
      <c r="AV124" s="13">
        <v>4.3</v>
      </c>
      <c r="AW124" s="13">
        <v>0.97</v>
      </c>
      <c r="AX124" s="45">
        <f t="shared" si="182"/>
        <v>5.171</v>
      </c>
      <c r="AY124" s="13">
        <v>1.05</v>
      </c>
      <c r="AZ124" s="11">
        <v>0.5</v>
      </c>
      <c r="BA124" s="46">
        <f t="shared" si="183"/>
        <v>11791.448752125</v>
      </c>
    </row>
    <row r="125" s="1" customFormat="1" customHeight="1" spans="5:56">
      <c r="E125" s="13">
        <v>3836</v>
      </c>
      <c r="F125" s="10">
        <v>1.57</v>
      </c>
      <c r="G125" s="13">
        <v>1</v>
      </c>
      <c r="H125" s="13">
        <v>1145</v>
      </c>
      <c r="I125" s="23">
        <f t="shared" si="175"/>
        <v>7167.52</v>
      </c>
      <c r="J125" s="13">
        <v>1.15</v>
      </c>
      <c r="K125" s="13">
        <v>3.5</v>
      </c>
      <c r="L125" s="13">
        <v>0.97</v>
      </c>
      <c r="M125" s="45">
        <f t="shared" si="176"/>
        <v>4.395</v>
      </c>
      <c r="N125" s="13">
        <v>1.05</v>
      </c>
      <c r="O125" s="11">
        <v>0.5</v>
      </c>
      <c r="P125" s="46">
        <f t="shared" si="177"/>
        <v>19018.879929</v>
      </c>
      <c r="W125" s="13">
        <v>4245</v>
      </c>
      <c r="X125" s="10">
        <v>1.57</v>
      </c>
      <c r="Y125" s="13">
        <v>1</v>
      </c>
      <c r="Z125" s="13">
        <v>1145</v>
      </c>
      <c r="AA125" s="23">
        <f t="shared" si="178"/>
        <v>7809.65</v>
      </c>
      <c r="AB125" s="13">
        <v>1.15</v>
      </c>
      <c r="AC125" s="13">
        <v>3.5</v>
      </c>
      <c r="AD125" s="13">
        <v>0.97</v>
      </c>
      <c r="AE125" s="45">
        <f t="shared" si="179"/>
        <v>4.395</v>
      </c>
      <c r="AF125" s="13">
        <v>1.05</v>
      </c>
      <c r="AG125" s="11">
        <v>0.5</v>
      </c>
      <c r="AH125" s="46">
        <f t="shared" si="180"/>
        <v>20722.7598440625</v>
      </c>
      <c r="AP125" s="13">
        <v>4245</v>
      </c>
      <c r="AQ125" s="10">
        <v>1.57</v>
      </c>
      <c r="AR125" s="13">
        <v>1</v>
      </c>
      <c r="AS125" s="13">
        <v>1145</v>
      </c>
      <c r="AT125" s="23">
        <f t="shared" si="181"/>
        <v>7809.65</v>
      </c>
      <c r="AU125" s="13">
        <v>1.15</v>
      </c>
      <c r="AV125" s="13">
        <v>4.3</v>
      </c>
      <c r="AW125" s="13">
        <v>0.97</v>
      </c>
      <c r="AX125" s="45">
        <f t="shared" si="182"/>
        <v>5.171</v>
      </c>
      <c r="AY125" s="13">
        <v>1.05</v>
      </c>
      <c r="AZ125" s="11">
        <v>0.5</v>
      </c>
      <c r="BA125" s="46">
        <f t="shared" si="183"/>
        <v>24381.6589655625</v>
      </c>
    </row>
    <row r="126" s="1" customFormat="1" customHeight="1" spans="5:56">
      <c r="E126" s="13">
        <v>3836</v>
      </c>
      <c r="F126" s="8">
        <v>1.02</v>
      </c>
      <c r="G126" s="13">
        <v>1</v>
      </c>
      <c r="H126" s="13">
        <v>1145</v>
      </c>
      <c r="I126" s="23">
        <f t="shared" si="175"/>
        <v>5057.72</v>
      </c>
      <c r="J126" s="13">
        <v>1.15</v>
      </c>
      <c r="K126" s="13">
        <v>3.5</v>
      </c>
      <c r="L126" s="13">
        <v>0.97</v>
      </c>
      <c r="M126" s="45">
        <f t="shared" si="176"/>
        <v>4.395</v>
      </c>
      <c r="N126" s="13">
        <v>1.05</v>
      </c>
      <c r="O126" s="11">
        <v>0.5</v>
      </c>
      <c r="P126" s="46">
        <f t="shared" si="177"/>
        <v>13420.56518775</v>
      </c>
      <c r="W126" s="13">
        <v>4245</v>
      </c>
      <c r="X126" s="8">
        <v>1.02</v>
      </c>
      <c r="Y126" s="13">
        <v>1</v>
      </c>
      <c r="Z126" s="13">
        <v>1145</v>
      </c>
      <c r="AA126" s="23">
        <f t="shared" si="178"/>
        <v>5474.9</v>
      </c>
      <c r="AB126" s="13">
        <v>1.15</v>
      </c>
      <c r="AC126" s="13">
        <v>3.5</v>
      </c>
      <c r="AD126" s="13">
        <v>0.97</v>
      </c>
      <c r="AE126" s="45">
        <f t="shared" si="179"/>
        <v>4.395</v>
      </c>
      <c r="AF126" s="13">
        <v>1.05</v>
      </c>
      <c r="AG126" s="11">
        <v>0.5</v>
      </c>
      <c r="AH126" s="46">
        <f t="shared" si="180"/>
        <v>14527.544495625</v>
      </c>
      <c r="AP126" s="13">
        <v>4245</v>
      </c>
      <c r="AQ126" s="8">
        <v>1.02</v>
      </c>
      <c r="AR126" s="13">
        <v>1</v>
      </c>
      <c r="AS126" s="13">
        <v>1145</v>
      </c>
      <c r="AT126" s="23">
        <f t="shared" si="181"/>
        <v>5474.9</v>
      </c>
      <c r="AU126" s="13">
        <v>1.15</v>
      </c>
      <c r="AV126" s="13">
        <v>4.3</v>
      </c>
      <c r="AW126" s="13">
        <v>0.97</v>
      </c>
      <c r="AX126" s="45">
        <f t="shared" si="182"/>
        <v>5.171</v>
      </c>
      <c r="AY126" s="13">
        <v>1.05</v>
      </c>
      <c r="AZ126" s="11">
        <v>0.5</v>
      </c>
      <c r="BA126" s="46">
        <f t="shared" si="183"/>
        <v>17092.589894625</v>
      </c>
    </row>
    <row r="127" s="1" customFormat="1" customHeight="1" spans="5:56">
      <c r="E127" s="13">
        <v>3836</v>
      </c>
      <c r="F127" s="8">
        <v>0.93</v>
      </c>
      <c r="G127" s="13">
        <v>1</v>
      </c>
      <c r="H127" s="13">
        <v>1145</v>
      </c>
      <c r="I127" s="23">
        <f t="shared" si="175"/>
        <v>4712.48</v>
      </c>
      <c r="J127" s="13">
        <v>1.15</v>
      </c>
      <c r="K127" s="13">
        <v>3.5</v>
      </c>
      <c r="L127" s="13">
        <v>0.97</v>
      </c>
      <c r="M127" s="45">
        <f t="shared" si="176"/>
        <v>4.395</v>
      </c>
      <c r="N127" s="13">
        <v>1.05</v>
      </c>
      <c r="O127" s="11">
        <v>0.5</v>
      </c>
      <c r="P127" s="46">
        <f t="shared" si="177"/>
        <v>12504.477321</v>
      </c>
      <c r="W127" s="13">
        <v>4245</v>
      </c>
      <c r="X127" s="8">
        <v>0.93</v>
      </c>
      <c r="Y127" s="13">
        <v>1</v>
      </c>
      <c r="Z127" s="13">
        <v>1145</v>
      </c>
      <c r="AA127" s="23">
        <f t="shared" si="178"/>
        <v>5092.85</v>
      </c>
      <c r="AB127" s="13">
        <v>1.15</v>
      </c>
      <c r="AC127" s="13">
        <v>3.5</v>
      </c>
      <c r="AD127" s="13">
        <v>0.97</v>
      </c>
      <c r="AE127" s="45">
        <f t="shared" si="179"/>
        <v>4.395</v>
      </c>
      <c r="AF127" s="13">
        <v>1.05</v>
      </c>
      <c r="AG127" s="11">
        <v>0.5</v>
      </c>
      <c r="AH127" s="46">
        <f t="shared" si="180"/>
        <v>13513.7819840625</v>
      </c>
      <c r="AP127" s="13">
        <v>4245</v>
      </c>
      <c r="AQ127" s="8">
        <v>0.93</v>
      </c>
      <c r="AR127" s="13">
        <v>1</v>
      </c>
      <c r="AS127" s="13">
        <v>1145</v>
      </c>
      <c r="AT127" s="23">
        <f t="shared" si="181"/>
        <v>5092.85</v>
      </c>
      <c r="AU127" s="13">
        <v>1.15</v>
      </c>
      <c r="AV127" s="13">
        <v>4.3</v>
      </c>
      <c r="AW127" s="13">
        <v>0.97</v>
      </c>
      <c r="AX127" s="45">
        <f t="shared" si="182"/>
        <v>5.171</v>
      </c>
      <c r="AY127" s="13">
        <v>1.05</v>
      </c>
      <c r="AZ127" s="11">
        <v>0.5</v>
      </c>
      <c r="BA127" s="46">
        <f t="shared" si="183"/>
        <v>15899.8331375625</v>
      </c>
    </row>
    <row r="128" s="1" customFormat="1" customHeight="1" spans="5:56">
      <c r="E128" s="13">
        <v>3836</v>
      </c>
      <c r="F128" s="8">
        <v>0.62</v>
      </c>
      <c r="G128" s="13">
        <v>1</v>
      </c>
      <c r="H128" s="13">
        <v>1145</v>
      </c>
      <c r="I128" s="23">
        <f t="shared" si="175"/>
        <v>3523.32</v>
      </c>
      <c r="J128" s="13">
        <v>1.15</v>
      </c>
      <c r="K128" s="13">
        <v>3.5</v>
      </c>
      <c r="L128" s="13">
        <v>0.97</v>
      </c>
      <c r="M128" s="45">
        <f t="shared" si="176"/>
        <v>4.395</v>
      </c>
      <c r="N128" s="13">
        <v>1.05</v>
      </c>
      <c r="O128" s="11">
        <v>0.5</v>
      </c>
      <c r="P128" s="46">
        <f t="shared" si="177"/>
        <v>9349.06355775</v>
      </c>
      <c r="W128" s="13">
        <v>4245</v>
      </c>
      <c r="X128" s="8">
        <v>0.62</v>
      </c>
      <c r="Y128" s="13">
        <v>1</v>
      </c>
      <c r="Z128" s="13">
        <v>1145</v>
      </c>
      <c r="AA128" s="23">
        <f t="shared" si="178"/>
        <v>3776.9</v>
      </c>
      <c r="AB128" s="13">
        <v>1.15</v>
      </c>
      <c r="AC128" s="13">
        <v>3.5</v>
      </c>
      <c r="AD128" s="13">
        <v>0.97</v>
      </c>
      <c r="AE128" s="45">
        <f t="shared" si="179"/>
        <v>4.395</v>
      </c>
      <c r="AF128" s="13">
        <v>1.05</v>
      </c>
      <c r="AG128" s="11">
        <v>0.5</v>
      </c>
      <c r="AH128" s="46">
        <f t="shared" si="180"/>
        <v>10021.933333125</v>
      </c>
      <c r="AP128" s="13">
        <v>4245</v>
      </c>
      <c r="AQ128" s="8">
        <v>0.62</v>
      </c>
      <c r="AR128" s="13">
        <v>1</v>
      </c>
      <c r="AS128" s="13">
        <v>1145</v>
      </c>
      <c r="AT128" s="23">
        <f t="shared" si="181"/>
        <v>3776.9</v>
      </c>
      <c r="AU128" s="13">
        <v>1.15</v>
      </c>
      <c r="AV128" s="13">
        <v>4.3</v>
      </c>
      <c r="AW128" s="13">
        <v>0.97</v>
      </c>
      <c r="AX128" s="45">
        <f t="shared" si="182"/>
        <v>5.171</v>
      </c>
      <c r="AY128" s="13">
        <v>1.05</v>
      </c>
      <c r="AZ128" s="11">
        <v>0.5</v>
      </c>
      <c r="BA128" s="46">
        <f t="shared" si="183"/>
        <v>11791.448752125</v>
      </c>
    </row>
    <row r="129" s="1" customFormat="1" customHeight="1" spans="5:53">
      <c r="E129" s="13">
        <v>3836</v>
      </c>
      <c r="F129" s="8">
        <v>0.62</v>
      </c>
      <c r="G129" s="13">
        <v>1</v>
      </c>
      <c r="H129" s="13">
        <v>1145</v>
      </c>
      <c r="I129" s="23">
        <f t="shared" si="175"/>
        <v>3523.32</v>
      </c>
      <c r="J129" s="13">
        <v>1.15</v>
      </c>
      <c r="K129" s="13">
        <v>3.5</v>
      </c>
      <c r="L129" s="13">
        <v>0.97</v>
      </c>
      <c r="M129" s="45">
        <f t="shared" si="176"/>
        <v>4.395</v>
      </c>
      <c r="N129" s="13">
        <v>1.05</v>
      </c>
      <c r="O129" s="11">
        <v>0.5</v>
      </c>
      <c r="P129" s="46">
        <f t="shared" si="177"/>
        <v>9349.06355775</v>
      </c>
      <c r="W129" s="13">
        <v>4245</v>
      </c>
      <c r="X129" s="8">
        <v>0.62</v>
      </c>
      <c r="Y129" s="13">
        <v>1</v>
      </c>
      <c r="Z129" s="13">
        <v>1145</v>
      </c>
      <c r="AA129" s="23">
        <f t="shared" si="178"/>
        <v>3776.9</v>
      </c>
      <c r="AB129" s="13">
        <v>1.15</v>
      </c>
      <c r="AC129" s="13">
        <v>3.5</v>
      </c>
      <c r="AD129" s="13">
        <v>0.97</v>
      </c>
      <c r="AE129" s="45">
        <f t="shared" si="179"/>
        <v>4.395</v>
      </c>
      <c r="AF129" s="13">
        <v>1.05</v>
      </c>
      <c r="AG129" s="11">
        <v>0.5</v>
      </c>
      <c r="AH129" s="46">
        <f t="shared" si="180"/>
        <v>10021.933333125</v>
      </c>
      <c r="AP129" s="13">
        <v>4245</v>
      </c>
      <c r="AQ129" s="8">
        <v>0.62</v>
      </c>
      <c r="AR129" s="13">
        <v>1</v>
      </c>
      <c r="AS129" s="13">
        <v>1145</v>
      </c>
      <c r="AT129" s="23">
        <f t="shared" si="181"/>
        <v>3776.9</v>
      </c>
      <c r="AU129" s="13">
        <v>1.15</v>
      </c>
      <c r="AV129" s="13">
        <v>4.3</v>
      </c>
      <c r="AW129" s="13">
        <v>0.97</v>
      </c>
      <c r="AX129" s="45">
        <f t="shared" si="182"/>
        <v>5.171</v>
      </c>
      <c r="AY129" s="13">
        <v>1.05</v>
      </c>
      <c r="AZ129" s="11">
        <v>0.5</v>
      </c>
      <c r="BA129" s="46">
        <f t="shared" si="183"/>
        <v>11791.448752125</v>
      </c>
    </row>
    <row r="130" s="1" customFormat="1" customHeight="1" spans="5:53">
      <c r="E130" s="13">
        <v>3836</v>
      </c>
      <c r="F130" s="8">
        <v>1.57</v>
      </c>
      <c r="G130" s="13">
        <v>1</v>
      </c>
      <c r="H130" s="13">
        <v>1145</v>
      </c>
      <c r="I130" s="23">
        <f t="shared" si="175"/>
        <v>7167.52</v>
      </c>
      <c r="J130" s="13">
        <v>1.15</v>
      </c>
      <c r="K130" s="13">
        <v>3.5</v>
      </c>
      <c r="L130" s="13">
        <v>0.97</v>
      </c>
      <c r="M130" s="45">
        <f t="shared" si="176"/>
        <v>4.395</v>
      </c>
      <c r="N130" s="13">
        <v>1.05</v>
      </c>
      <c r="O130" s="11">
        <v>0.5</v>
      </c>
      <c r="P130" s="46">
        <f t="shared" si="177"/>
        <v>19018.879929</v>
      </c>
      <c r="W130" s="13">
        <v>4245</v>
      </c>
      <c r="X130" s="8">
        <v>1.57</v>
      </c>
      <c r="Y130" s="13">
        <v>1</v>
      </c>
      <c r="Z130" s="13">
        <v>1145</v>
      </c>
      <c r="AA130" s="23">
        <f t="shared" si="178"/>
        <v>7809.65</v>
      </c>
      <c r="AB130" s="13">
        <v>1.15</v>
      </c>
      <c r="AC130" s="13">
        <v>3.5</v>
      </c>
      <c r="AD130" s="13">
        <v>0.97</v>
      </c>
      <c r="AE130" s="45">
        <f t="shared" si="179"/>
        <v>4.395</v>
      </c>
      <c r="AF130" s="13">
        <v>1.05</v>
      </c>
      <c r="AG130" s="11">
        <v>0.5</v>
      </c>
      <c r="AH130" s="46">
        <f t="shared" si="180"/>
        <v>20722.7598440625</v>
      </c>
      <c r="AP130" s="13">
        <v>4245</v>
      </c>
      <c r="AQ130" s="8">
        <v>1.57</v>
      </c>
      <c r="AR130" s="13">
        <v>1</v>
      </c>
      <c r="AS130" s="13">
        <v>1145</v>
      </c>
      <c r="AT130" s="23">
        <f t="shared" si="181"/>
        <v>7809.65</v>
      </c>
      <c r="AU130" s="13">
        <v>1.15</v>
      </c>
      <c r="AV130" s="13">
        <v>4.3</v>
      </c>
      <c r="AW130" s="13">
        <v>0.97</v>
      </c>
      <c r="AX130" s="45">
        <f t="shared" si="182"/>
        <v>5.171</v>
      </c>
      <c r="AY130" s="13">
        <v>1.05</v>
      </c>
      <c r="AZ130" s="11">
        <v>0.5</v>
      </c>
      <c r="BA130" s="46">
        <f t="shared" si="183"/>
        <v>24381.6589655625</v>
      </c>
    </row>
    <row r="131" s="1" customFormat="1" customHeight="1" spans="5:53">
      <c r="E131" s="13">
        <v>3836</v>
      </c>
      <c r="F131" s="10">
        <v>1.02</v>
      </c>
      <c r="G131" s="13">
        <v>1</v>
      </c>
      <c r="H131" s="13">
        <v>1145</v>
      </c>
      <c r="I131" s="23">
        <f t="shared" si="175"/>
        <v>5057.72</v>
      </c>
      <c r="J131" s="13">
        <v>1.15</v>
      </c>
      <c r="K131" s="13">
        <v>3.5</v>
      </c>
      <c r="L131" s="13">
        <v>0.97</v>
      </c>
      <c r="M131" s="45">
        <f t="shared" si="176"/>
        <v>4.395</v>
      </c>
      <c r="N131" s="13">
        <v>1.05</v>
      </c>
      <c r="O131" s="11">
        <v>0.5</v>
      </c>
      <c r="P131" s="46">
        <f t="shared" si="177"/>
        <v>13420.56518775</v>
      </c>
      <c r="W131" s="13">
        <v>4245</v>
      </c>
      <c r="X131" s="10">
        <v>1.02</v>
      </c>
      <c r="Y131" s="13">
        <v>1</v>
      </c>
      <c r="Z131" s="13">
        <v>1145</v>
      </c>
      <c r="AA131" s="23">
        <f t="shared" si="178"/>
        <v>5474.9</v>
      </c>
      <c r="AB131" s="13">
        <v>1.15</v>
      </c>
      <c r="AC131" s="13">
        <v>3.5</v>
      </c>
      <c r="AD131" s="13">
        <v>0.97</v>
      </c>
      <c r="AE131" s="45">
        <f t="shared" si="179"/>
        <v>4.395</v>
      </c>
      <c r="AF131" s="13">
        <v>1.05</v>
      </c>
      <c r="AG131" s="11">
        <v>0.5</v>
      </c>
      <c r="AH131" s="46">
        <f t="shared" si="180"/>
        <v>14527.544495625</v>
      </c>
      <c r="AP131" s="13">
        <v>4245</v>
      </c>
      <c r="AQ131" s="10">
        <v>1.02</v>
      </c>
      <c r="AR131" s="13">
        <v>1</v>
      </c>
      <c r="AS131" s="13">
        <v>1145</v>
      </c>
      <c r="AT131" s="23">
        <f t="shared" si="181"/>
        <v>5474.9</v>
      </c>
      <c r="AU131" s="13">
        <v>1.15</v>
      </c>
      <c r="AV131" s="13">
        <v>4.3</v>
      </c>
      <c r="AW131" s="13">
        <v>0.97</v>
      </c>
      <c r="AX131" s="45">
        <f t="shared" si="182"/>
        <v>5.171</v>
      </c>
      <c r="AY131" s="13">
        <v>1.05</v>
      </c>
      <c r="AZ131" s="11">
        <v>0.5</v>
      </c>
      <c r="BA131" s="46">
        <f t="shared" si="183"/>
        <v>17092.589894625</v>
      </c>
    </row>
    <row r="132" s="1" customFormat="1" customHeight="1" spans="5:53">
      <c r="E132" s="13">
        <v>3836</v>
      </c>
      <c r="F132" s="10">
        <v>0.93</v>
      </c>
      <c r="G132" s="13">
        <v>1</v>
      </c>
      <c r="H132" s="13">
        <v>1145</v>
      </c>
      <c r="I132" s="23">
        <f t="shared" si="175"/>
        <v>4712.48</v>
      </c>
      <c r="J132" s="13">
        <v>1.15</v>
      </c>
      <c r="K132" s="13">
        <v>3.5</v>
      </c>
      <c r="L132" s="13">
        <v>0.97</v>
      </c>
      <c r="M132" s="45">
        <f t="shared" si="176"/>
        <v>4.395</v>
      </c>
      <c r="N132" s="13">
        <v>1.05</v>
      </c>
      <c r="O132" s="11">
        <v>0.5</v>
      </c>
      <c r="P132" s="46">
        <f t="shared" si="177"/>
        <v>12504.477321</v>
      </c>
      <c r="W132" s="13">
        <v>4245</v>
      </c>
      <c r="X132" s="10">
        <v>0.93</v>
      </c>
      <c r="Y132" s="13">
        <v>1</v>
      </c>
      <c r="Z132" s="13">
        <v>1145</v>
      </c>
      <c r="AA132" s="23">
        <f t="shared" si="178"/>
        <v>5092.85</v>
      </c>
      <c r="AB132" s="13">
        <v>1.15</v>
      </c>
      <c r="AC132" s="13">
        <v>3.5</v>
      </c>
      <c r="AD132" s="13">
        <v>0.97</v>
      </c>
      <c r="AE132" s="45">
        <f t="shared" si="179"/>
        <v>4.395</v>
      </c>
      <c r="AF132" s="13">
        <v>1.05</v>
      </c>
      <c r="AG132" s="11">
        <v>0.5</v>
      </c>
      <c r="AH132" s="46">
        <f t="shared" si="180"/>
        <v>13513.7819840625</v>
      </c>
      <c r="AP132" s="13">
        <v>4245</v>
      </c>
      <c r="AQ132" s="10">
        <v>0.93</v>
      </c>
      <c r="AR132" s="13">
        <v>1</v>
      </c>
      <c r="AS132" s="13">
        <v>1145</v>
      </c>
      <c r="AT132" s="23">
        <f t="shared" si="181"/>
        <v>5092.85</v>
      </c>
      <c r="AU132" s="13">
        <v>1.15</v>
      </c>
      <c r="AV132" s="13">
        <v>4.3</v>
      </c>
      <c r="AW132" s="13">
        <v>0.97</v>
      </c>
      <c r="AX132" s="45">
        <f t="shared" si="182"/>
        <v>5.171</v>
      </c>
      <c r="AY132" s="13">
        <v>1.05</v>
      </c>
      <c r="AZ132" s="11">
        <v>0.5</v>
      </c>
      <c r="BA132" s="46">
        <f t="shared" si="183"/>
        <v>15899.8331375625</v>
      </c>
    </row>
    <row r="133" s="1" customFormat="1" customHeight="1" spans="5:53">
      <c r="E133" s="13">
        <v>3836</v>
      </c>
      <c r="F133" s="10">
        <v>0.62</v>
      </c>
      <c r="G133" s="13">
        <v>1</v>
      </c>
      <c r="H133" s="13">
        <v>1145</v>
      </c>
      <c r="I133" s="23">
        <f t="shared" si="175"/>
        <v>3523.32</v>
      </c>
      <c r="J133" s="13">
        <v>1.15</v>
      </c>
      <c r="K133" s="13">
        <v>3.5</v>
      </c>
      <c r="L133" s="13">
        <v>0.97</v>
      </c>
      <c r="M133" s="45">
        <f t="shared" si="176"/>
        <v>4.395</v>
      </c>
      <c r="N133" s="13">
        <v>1.05</v>
      </c>
      <c r="O133" s="11">
        <v>0.5</v>
      </c>
      <c r="P133" s="46">
        <f t="shared" si="177"/>
        <v>9349.06355775</v>
      </c>
      <c r="W133" s="13">
        <v>4245</v>
      </c>
      <c r="X133" s="10">
        <v>0.62</v>
      </c>
      <c r="Y133" s="13">
        <v>1</v>
      </c>
      <c r="Z133" s="13">
        <v>1145</v>
      </c>
      <c r="AA133" s="23">
        <f t="shared" si="178"/>
        <v>3776.9</v>
      </c>
      <c r="AB133" s="13">
        <v>1.15</v>
      </c>
      <c r="AC133" s="13">
        <v>3.5</v>
      </c>
      <c r="AD133" s="13">
        <v>0.97</v>
      </c>
      <c r="AE133" s="45">
        <f t="shared" si="179"/>
        <v>4.395</v>
      </c>
      <c r="AF133" s="13">
        <v>1.05</v>
      </c>
      <c r="AG133" s="11">
        <v>0.5</v>
      </c>
      <c r="AH133" s="46">
        <f t="shared" si="180"/>
        <v>10021.933333125</v>
      </c>
      <c r="AP133" s="13">
        <v>4245</v>
      </c>
      <c r="AQ133" s="10">
        <v>0.62</v>
      </c>
      <c r="AR133" s="13">
        <v>1</v>
      </c>
      <c r="AS133" s="13">
        <v>1145</v>
      </c>
      <c r="AT133" s="23">
        <f t="shared" si="181"/>
        <v>3776.9</v>
      </c>
      <c r="AU133" s="13">
        <v>1.15</v>
      </c>
      <c r="AV133" s="13">
        <v>4.3</v>
      </c>
      <c r="AW133" s="13">
        <v>0.97</v>
      </c>
      <c r="AX133" s="45">
        <f t="shared" si="182"/>
        <v>5.171</v>
      </c>
      <c r="AY133" s="13">
        <v>1.05</v>
      </c>
      <c r="AZ133" s="11">
        <v>0.5</v>
      </c>
      <c r="BA133" s="46">
        <f t="shared" si="183"/>
        <v>11791.448752125</v>
      </c>
    </row>
    <row r="134" s="1" customFormat="1" customHeight="1" spans="5:53">
      <c r="E134" s="13">
        <v>3836</v>
      </c>
      <c r="F134" s="10">
        <v>0.62</v>
      </c>
      <c r="G134" s="13">
        <v>1</v>
      </c>
      <c r="H134" s="13">
        <v>1145</v>
      </c>
      <c r="I134" s="23">
        <f t="shared" si="175"/>
        <v>3523.32</v>
      </c>
      <c r="J134" s="13">
        <v>1.15</v>
      </c>
      <c r="K134" s="13">
        <v>3.5</v>
      </c>
      <c r="L134" s="13">
        <v>0.97</v>
      </c>
      <c r="M134" s="45">
        <f t="shared" si="176"/>
        <v>4.395</v>
      </c>
      <c r="N134" s="13">
        <v>1.05</v>
      </c>
      <c r="O134" s="11">
        <v>0.5</v>
      </c>
      <c r="P134" s="46">
        <f t="shared" si="177"/>
        <v>9349.06355775</v>
      </c>
      <c r="W134" s="13">
        <v>4245</v>
      </c>
      <c r="X134" s="10">
        <v>0.62</v>
      </c>
      <c r="Y134" s="13">
        <v>1</v>
      </c>
      <c r="Z134" s="13">
        <v>1145</v>
      </c>
      <c r="AA134" s="23">
        <f t="shared" si="178"/>
        <v>3776.9</v>
      </c>
      <c r="AB134" s="13">
        <v>1.15</v>
      </c>
      <c r="AC134" s="13">
        <v>3.5</v>
      </c>
      <c r="AD134" s="13">
        <v>0.97</v>
      </c>
      <c r="AE134" s="45">
        <f t="shared" si="179"/>
        <v>4.395</v>
      </c>
      <c r="AF134" s="13">
        <v>1.05</v>
      </c>
      <c r="AG134" s="11">
        <v>0.5</v>
      </c>
      <c r="AH134" s="46">
        <f t="shared" si="180"/>
        <v>10021.933333125</v>
      </c>
      <c r="AP134" s="13">
        <v>4245</v>
      </c>
      <c r="AQ134" s="10">
        <v>0.62</v>
      </c>
      <c r="AR134" s="13">
        <v>1</v>
      </c>
      <c r="AS134" s="13">
        <v>1145</v>
      </c>
      <c r="AT134" s="23">
        <f t="shared" si="181"/>
        <v>3776.9</v>
      </c>
      <c r="AU134" s="13">
        <v>1.15</v>
      </c>
      <c r="AV134" s="13">
        <v>4.3</v>
      </c>
      <c r="AW134" s="13">
        <v>0.97</v>
      </c>
      <c r="AX134" s="45">
        <f t="shared" si="182"/>
        <v>5.171</v>
      </c>
      <c r="AY134" s="13">
        <v>1.05</v>
      </c>
      <c r="AZ134" s="11">
        <v>0.5</v>
      </c>
      <c r="BA134" s="46">
        <f t="shared" si="183"/>
        <v>11791.448752125</v>
      </c>
    </row>
    <row r="135" s="1" customFormat="1" customHeight="1" spans="5:53">
      <c r="E135" s="13">
        <v>3836</v>
      </c>
      <c r="F135" s="10">
        <v>1.57</v>
      </c>
      <c r="G135" s="13">
        <v>1</v>
      </c>
      <c r="H135" s="13">
        <v>1145</v>
      </c>
      <c r="I135" s="23">
        <f t="shared" si="175"/>
        <v>7167.52</v>
      </c>
      <c r="J135" s="13">
        <v>1.15</v>
      </c>
      <c r="K135" s="13">
        <v>3.5</v>
      </c>
      <c r="L135" s="13">
        <v>0.97</v>
      </c>
      <c r="M135" s="45">
        <f t="shared" si="176"/>
        <v>4.395</v>
      </c>
      <c r="N135" s="13">
        <v>1.05</v>
      </c>
      <c r="O135" s="11">
        <v>0.5</v>
      </c>
      <c r="P135" s="46">
        <f t="shared" si="177"/>
        <v>19018.879929</v>
      </c>
      <c r="W135" s="13">
        <v>4245</v>
      </c>
      <c r="X135" s="10">
        <v>1.57</v>
      </c>
      <c r="Y135" s="13">
        <v>1</v>
      </c>
      <c r="Z135" s="13">
        <v>1145</v>
      </c>
      <c r="AA135" s="23">
        <f t="shared" si="178"/>
        <v>7809.65</v>
      </c>
      <c r="AB135" s="13">
        <v>1.15</v>
      </c>
      <c r="AC135" s="13">
        <v>3.5</v>
      </c>
      <c r="AD135" s="13">
        <v>0.97</v>
      </c>
      <c r="AE135" s="45">
        <f t="shared" si="179"/>
        <v>4.395</v>
      </c>
      <c r="AF135" s="13">
        <v>1.05</v>
      </c>
      <c r="AG135" s="11">
        <v>0.5</v>
      </c>
      <c r="AH135" s="46">
        <f t="shared" si="180"/>
        <v>20722.7598440625</v>
      </c>
      <c r="AP135" s="13">
        <v>4245</v>
      </c>
      <c r="AQ135" s="10">
        <v>1.57</v>
      </c>
      <c r="AR135" s="13">
        <v>1</v>
      </c>
      <c r="AS135" s="13">
        <v>1145</v>
      </c>
      <c r="AT135" s="23">
        <f t="shared" si="181"/>
        <v>7809.65</v>
      </c>
      <c r="AU135" s="13">
        <v>1.15</v>
      </c>
      <c r="AV135" s="13">
        <v>4.3</v>
      </c>
      <c r="AW135" s="13">
        <v>0.97</v>
      </c>
      <c r="AX135" s="45">
        <f t="shared" si="182"/>
        <v>5.171</v>
      </c>
      <c r="AY135" s="13">
        <v>1.05</v>
      </c>
      <c r="AZ135" s="11">
        <v>0.5</v>
      </c>
      <c r="BA135" s="46">
        <f t="shared" si="183"/>
        <v>24381.6589655625</v>
      </c>
    </row>
    <row r="136" s="1" customFormat="1" customHeight="1" spans="5:53">
      <c r="E136" s="13">
        <v>3836</v>
      </c>
      <c r="F136" s="8">
        <v>1.02</v>
      </c>
      <c r="G136" s="13">
        <v>1</v>
      </c>
      <c r="H136" s="13">
        <v>1145</v>
      </c>
      <c r="I136" s="23">
        <f t="shared" si="175"/>
        <v>5057.72</v>
      </c>
      <c r="J136" s="13">
        <v>1.15</v>
      </c>
      <c r="K136" s="13">
        <v>3.5</v>
      </c>
      <c r="L136" s="13">
        <v>0.97</v>
      </c>
      <c r="M136" s="45">
        <f t="shared" si="176"/>
        <v>4.395</v>
      </c>
      <c r="N136" s="13">
        <v>1.05</v>
      </c>
      <c r="O136" s="11">
        <v>0.5</v>
      </c>
      <c r="P136" s="46">
        <f t="shared" si="177"/>
        <v>13420.56518775</v>
      </c>
      <c r="W136" s="13">
        <v>4245</v>
      </c>
      <c r="X136" s="8">
        <v>1.02</v>
      </c>
      <c r="Y136" s="13">
        <v>1</v>
      </c>
      <c r="Z136" s="13">
        <v>1145</v>
      </c>
      <c r="AA136" s="23">
        <f t="shared" si="178"/>
        <v>5474.9</v>
      </c>
      <c r="AB136" s="13">
        <v>1.15</v>
      </c>
      <c r="AC136" s="13">
        <v>3.5</v>
      </c>
      <c r="AD136" s="13">
        <v>0.97</v>
      </c>
      <c r="AE136" s="45">
        <f t="shared" si="179"/>
        <v>4.395</v>
      </c>
      <c r="AF136" s="13">
        <v>1.05</v>
      </c>
      <c r="AG136" s="11">
        <v>0.5</v>
      </c>
      <c r="AH136" s="46">
        <f t="shared" si="180"/>
        <v>14527.544495625</v>
      </c>
      <c r="AP136" s="13">
        <v>4245</v>
      </c>
      <c r="AQ136" s="8">
        <v>1.02</v>
      </c>
      <c r="AR136" s="13">
        <v>1</v>
      </c>
      <c r="AS136" s="13">
        <v>1145</v>
      </c>
      <c r="AT136" s="23">
        <f t="shared" si="181"/>
        <v>5474.9</v>
      </c>
      <c r="AU136" s="13">
        <v>1.15</v>
      </c>
      <c r="AV136" s="13">
        <v>4.3</v>
      </c>
      <c r="AW136" s="13">
        <v>0.97</v>
      </c>
      <c r="AX136" s="45">
        <f t="shared" si="182"/>
        <v>5.171</v>
      </c>
      <c r="AY136" s="13">
        <v>1.05</v>
      </c>
      <c r="AZ136" s="11">
        <v>0.5</v>
      </c>
      <c r="BA136" s="46">
        <f t="shared" si="183"/>
        <v>17092.589894625</v>
      </c>
    </row>
    <row r="137" s="1" customFormat="1" customHeight="1" spans="5:53">
      <c r="E137" s="13">
        <v>3836</v>
      </c>
      <c r="F137" s="8">
        <v>0.93</v>
      </c>
      <c r="G137" s="13">
        <v>1</v>
      </c>
      <c r="H137" s="13">
        <v>1145</v>
      </c>
      <c r="I137" s="23">
        <f t="shared" si="175"/>
        <v>4712.48</v>
      </c>
      <c r="J137" s="13">
        <v>1.15</v>
      </c>
      <c r="K137" s="13">
        <v>3.5</v>
      </c>
      <c r="L137" s="13">
        <v>0.97</v>
      </c>
      <c r="M137" s="45">
        <f t="shared" si="176"/>
        <v>4.395</v>
      </c>
      <c r="N137" s="13">
        <v>1.05</v>
      </c>
      <c r="O137" s="11">
        <v>0.5</v>
      </c>
      <c r="P137" s="46">
        <f t="shared" si="177"/>
        <v>12504.477321</v>
      </c>
      <c r="W137" s="13">
        <v>4245</v>
      </c>
      <c r="X137" s="8">
        <v>0.93</v>
      </c>
      <c r="Y137" s="13">
        <v>1</v>
      </c>
      <c r="Z137" s="13">
        <v>1145</v>
      </c>
      <c r="AA137" s="23">
        <f t="shared" si="178"/>
        <v>5092.85</v>
      </c>
      <c r="AB137" s="13">
        <v>1.15</v>
      </c>
      <c r="AC137" s="13">
        <v>3.5</v>
      </c>
      <c r="AD137" s="13">
        <v>0.97</v>
      </c>
      <c r="AE137" s="45">
        <f t="shared" si="179"/>
        <v>4.395</v>
      </c>
      <c r="AF137" s="13">
        <v>1.05</v>
      </c>
      <c r="AG137" s="11">
        <v>0.5</v>
      </c>
      <c r="AH137" s="46">
        <f t="shared" si="180"/>
        <v>13513.7819840625</v>
      </c>
      <c r="AP137" s="13">
        <v>4245</v>
      </c>
      <c r="AQ137" s="8">
        <v>0.93</v>
      </c>
      <c r="AR137" s="13">
        <v>1</v>
      </c>
      <c r="AS137" s="13">
        <v>1145</v>
      </c>
      <c r="AT137" s="23">
        <f t="shared" si="181"/>
        <v>5092.85</v>
      </c>
      <c r="AU137" s="13">
        <v>1.15</v>
      </c>
      <c r="AV137" s="13">
        <v>4.3</v>
      </c>
      <c r="AW137" s="13">
        <v>0.97</v>
      </c>
      <c r="AX137" s="45">
        <f t="shared" si="182"/>
        <v>5.171</v>
      </c>
      <c r="AY137" s="13">
        <v>1.05</v>
      </c>
      <c r="AZ137" s="11">
        <v>0.5</v>
      </c>
      <c r="BA137" s="46">
        <f t="shared" si="183"/>
        <v>15899.8331375625</v>
      </c>
    </row>
    <row r="138" s="1" customFormat="1" customHeight="1" spans="5:53">
      <c r="E138" s="13">
        <v>3836</v>
      </c>
      <c r="F138" s="8">
        <v>0.62</v>
      </c>
      <c r="G138" s="13">
        <v>1</v>
      </c>
      <c r="H138" s="13">
        <v>1145</v>
      </c>
      <c r="I138" s="23">
        <f t="shared" si="175"/>
        <v>3523.32</v>
      </c>
      <c r="J138" s="13">
        <v>1.15</v>
      </c>
      <c r="K138" s="13">
        <v>3.5</v>
      </c>
      <c r="L138" s="13">
        <v>0.97</v>
      </c>
      <c r="M138" s="45">
        <f t="shared" si="176"/>
        <v>4.395</v>
      </c>
      <c r="N138" s="13">
        <v>1.05</v>
      </c>
      <c r="O138" s="11">
        <v>0.5</v>
      </c>
      <c r="P138" s="46">
        <f t="shared" si="177"/>
        <v>9349.06355775</v>
      </c>
      <c r="W138" s="13">
        <v>4245</v>
      </c>
      <c r="X138" s="8">
        <v>0.62</v>
      </c>
      <c r="Y138" s="13">
        <v>1</v>
      </c>
      <c r="Z138" s="13">
        <v>1145</v>
      </c>
      <c r="AA138" s="23">
        <f t="shared" si="178"/>
        <v>3776.9</v>
      </c>
      <c r="AB138" s="13">
        <v>1.15</v>
      </c>
      <c r="AC138" s="13">
        <v>3.5</v>
      </c>
      <c r="AD138" s="13">
        <v>0.97</v>
      </c>
      <c r="AE138" s="45">
        <f t="shared" si="179"/>
        <v>4.395</v>
      </c>
      <c r="AF138" s="13">
        <v>1.05</v>
      </c>
      <c r="AG138" s="11">
        <v>0.5</v>
      </c>
      <c r="AH138" s="46">
        <f t="shared" si="180"/>
        <v>10021.933333125</v>
      </c>
      <c r="AP138" s="13">
        <v>4245</v>
      </c>
      <c r="AQ138" s="8">
        <v>0.62</v>
      </c>
      <c r="AR138" s="13">
        <v>1</v>
      </c>
      <c r="AS138" s="13">
        <v>1145</v>
      </c>
      <c r="AT138" s="23">
        <f t="shared" si="181"/>
        <v>3776.9</v>
      </c>
      <c r="AU138" s="13">
        <v>1.15</v>
      </c>
      <c r="AV138" s="13">
        <v>4.3</v>
      </c>
      <c r="AW138" s="13">
        <v>0.97</v>
      </c>
      <c r="AX138" s="45">
        <f t="shared" si="182"/>
        <v>5.171</v>
      </c>
      <c r="AY138" s="13">
        <v>1.05</v>
      </c>
      <c r="AZ138" s="11">
        <v>0.5</v>
      </c>
      <c r="BA138" s="46">
        <f t="shared" si="183"/>
        <v>11791.448752125</v>
      </c>
    </row>
    <row r="139" s="1" customFormat="1" customHeight="1" spans="5:53">
      <c r="E139" s="13">
        <v>3836</v>
      </c>
      <c r="F139" s="8">
        <v>0.62</v>
      </c>
      <c r="G139" s="13">
        <v>1</v>
      </c>
      <c r="H139" s="13">
        <v>1145</v>
      </c>
      <c r="I139" s="23">
        <f t="shared" si="175"/>
        <v>3523.32</v>
      </c>
      <c r="J139" s="13">
        <v>1.15</v>
      </c>
      <c r="K139" s="13">
        <v>3.5</v>
      </c>
      <c r="L139" s="13">
        <v>0.97</v>
      </c>
      <c r="M139" s="45">
        <f t="shared" si="176"/>
        <v>4.395</v>
      </c>
      <c r="N139" s="13">
        <v>1.05</v>
      </c>
      <c r="O139" s="11">
        <v>0.5</v>
      </c>
      <c r="P139" s="46">
        <f t="shared" si="177"/>
        <v>9349.06355775</v>
      </c>
      <c r="W139" s="13">
        <v>4245</v>
      </c>
      <c r="X139" s="8">
        <v>0.62</v>
      </c>
      <c r="Y139" s="13">
        <v>1</v>
      </c>
      <c r="Z139" s="13">
        <v>1145</v>
      </c>
      <c r="AA139" s="23">
        <f t="shared" si="178"/>
        <v>3776.9</v>
      </c>
      <c r="AB139" s="13">
        <v>1.15</v>
      </c>
      <c r="AC139" s="13">
        <v>3.5</v>
      </c>
      <c r="AD139" s="13">
        <v>0.97</v>
      </c>
      <c r="AE139" s="45">
        <f t="shared" si="179"/>
        <v>4.395</v>
      </c>
      <c r="AF139" s="13">
        <v>1.05</v>
      </c>
      <c r="AG139" s="11">
        <v>0.5</v>
      </c>
      <c r="AH139" s="46">
        <f t="shared" si="180"/>
        <v>10021.933333125</v>
      </c>
      <c r="AP139" s="13">
        <v>4245</v>
      </c>
      <c r="AQ139" s="8">
        <v>0.62</v>
      </c>
      <c r="AR139" s="13">
        <v>1</v>
      </c>
      <c r="AS139" s="13">
        <v>1145</v>
      </c>
      <c r="AT139" s="23">
        <f t="shared" si="181"/>
        <v>3776.9</v>
      </c>
      <c r="AU139" s="13">
        <v>1.15</v>
      </c>
      <c r="AV139" s="13">
        <v>4.3</v>
      </c>
      <c r="AW139" s="13">
        <v>0.97</v>
      </c>
      <c r="AX139" s="45">
        <f t="shared" si="182"/>
        <v>5.171</v>
      </c>
      <c r="AY139" s="13">
        <v>1.05</v>
      </c>
      <c r="AZ139" s="11">
        <v>0.5</v>
      </c>
      <c r="BA139" s="46">
        <f t="shared" si="183"/>
        <v>11791.448752125</v>
      </c>
    </row>
    <row r="140" s="1" customFormat="1" customHeight="1" spans="5:53">
      <c r="E140" s="13">
        <v>3836</v>
      </c>
      <c r="F140" s="8">
        <v>1.57</v>
      </c>
      <c r="G140" s="13">
        <v>1</v>
      </c>
      <c r="H140" s="13">
        <v>1145</v>
      </c>
      <c r="I140" s="23">
        <f t="shared" si="175"/>
        <v>7167.52</v>
      </c>
      <c r="J140" s="13">
        <v>1.15</v>
      </c>
      <c r="K140" s="13">
        <v>3.5</v>
      </c>
      <c r="L140" s="13">
        <v>0.97</v>
      </c>
      <c r="M140" s="45">
        <f t="shared" si="176"/>
        <v>4.395</v>
      </c>
      <c r="N140" s="13">
        <v>1.05</v>
      </c>
      <c r="O140" s="11">
        <v>0.5</v>
      </c>
      <c r="P140" s="46">
        <f t="shared" si="177"/>
        <v>19018.879929</v>
      </c>
      <c r="W140" s="13">
        <v>4245</v>
      </c>
      <c r="X140" s="8">
        <v>1.57</v>
      </c>
      <c r="Y140" s="13">
        <v>1</v>
      </c>
      <c r="Z140" s="13">
        <v>1145</v>
      </c>
      <c r="AA140" s="23">
        <f t="shared" si="178"/>
        <v>7809.65</v>
      </c>
      <c r="AB140" s="13">
        <v>1.15</v>
      </c>
      <c r="AC140" s="13">
        <v>3.5</v>
      </c>
      <c r="AD140" s="13">
        <v>0.97</v>
      </c>
      <c r="AE140" s="45">
        <f t="shared" si="179"/>
        <v>4.395</v>
      </c>
      <c r="AF140" s="13">
        <v>1.05</v>
      </c>
      <c r="AG140" s="11">
        <v>0.5</v>
      </c>
      <c r="AH140" s="46">
        <f t="shared" si="180"/>
        <v>20722.7598440625</v>
      </c>
      <c r="AP140" s="13">
        <v>4245</v>
      </c>
      <c r="AQ140" s="8">
        <v>1.57</v>
      </c>
      <c r="AR140" s="13">
        <v>1</v>
      </c>
      <c r="AS140" s="13">
        <v>1145</v>
      </c>
      <c r="AT140" s="23">
        <f t="shared" si="181"/>
        <v>7809.65</v>
      </c>
      <c r="AU140" s="13">
        <v>1.15</v>
      </c>
      <c r="AV140" s="13">
        <v>4.3</v>
      </c>
      <c r="AW140" s="13">
        <v>0.97</v>
      </c>
      <c r="AX140" s="45">
        <f t="shared" si="182"/>
        <v>5.171</v>
      </c>
      <c r="AY140" s="13">
        <v>1.05</v>
      </c>
      <c r="AZ140" s="11">
        <v>0.5</v>
      </c>
      <c r="BA140" s="46">
        <f t="shared" si="183"/>
        <v>24381.6589655625</v>
      </c>
    </row>
    <row r="141" s="1" customFormat="1" customHeight="1" spans="5:53">
      <c r="E141" s="13">
        <v>3836</v>
      </c>
      <c r="F141" s="23">
        <v>3.106</v>
      </c>
      <c r="G141" s="13">
        <v>1</v>
      </c>
      <c r="H141" s="13">
        <v>1145</v>
      </c>
      <c r="I141" s="23">
        <f t="shared" si="175"/>
        <v>13059.616</v>
      </c>
      <c r="J141" s="13">
        <v>1.15</v>
      </c>
      <c r="K141" s="13">
        <v>3.5</v>
      </c>
      <c r="L141" s="13">
        <v>0.97</v>
      </c>
      <c r="M141" s="45">
        <f t="shared" si="176"/>
        <v>4.395</v>
      </c>
      <c r="N141" s="13">
        <v>1.05</v>
      </c>
      <c r="O141" s="11">
        <v>0.5</v>
      </c>
      <c r="P141" s="46">
        <f t="shared" si="177"/>
        <v>34653.4461882</v>
      </c>
      <c r="W141" s="13">
        <v>4245</v>
      </c>
      <c r="X141" s="23">
        <v>3.106</v>
      </c>
      <c r="Y141" s="13">
        <v>1</v>
      </c>
      <c r="Z141" s="13">
        <v>1145</v>
      </c>
      <c r="AA141" s="23">
        <f t="shared" si="178"/>
        <v>14329.97</v>
      </c>
      <c r="AB141" s="13">
        <v>1.15</v>
      </c>
      <c r="AC141" s="13">
        <v>3.5</v>
      </c>
      <c r="AD141" s="13">
        <v>0.97</v>
      </c>
      <c r="AE141" s="45">
        <f t="shared" si="179"/>
        <v>4.395</v>
      </c>
      <c r="AF141" s="13">
        <v>1.05</v>
      </c>
      <c r="AG141" s="11">
        <v>0.5</v>
      </c>
      <c r="AH141" s="46">
        <f t="shared" si="180"/>
        <v>38024.3067080625</v>
      </c>
      <c r="AP141" s="13">
        <v>4245</v>
      </c>
      <c r="AQ141" s="23">
        <v>3.106</v>
      </c>
      <c r="AR141" s="13">
        <v>1</v>
      </c>
      <c r="AS141" s="13">
        <v>1145</v>
      </c>
      <c r="AT141" s="23">
        <f t="shared" si="181"/>
        <v>14329.97</v>
      </c>
      <c r="AU141" s="13">
        <v>1.15</v>
      </c>
      <c r="AV141" s="13">
        <v>4.3</v>
      </c>
      <c r="AW141" s="13">
        <v>0.97</v>
      </c>
      <c r="AX141" s="45">
        <f t="shared" si="182"/>
        <v>5.171</v>
      </c>
      <c r="AY141" s="13">
        <v>1.05</v>
      </c>
      <c r="AZ141" s="11">
        <v>0.5</v>
      </c>
      <c r="BA141" s="46">
        <f t="shared" si="183"/>
        <v>44738.0409527625</v>
      </c>
    </row>
    <row r="142" s="1" customFormat="1" customHeight="1" spans="5:53">
      <c r="E142" s="13">
        <v>3836</v>
      </c>
      <c r="F142" s="23">
        <v>3.106</v>
      </c>
      <c r="G142" s="13">
        <v>1</v>
      </c>
      <c r="H142" s="13">
        <v>1145</v>
      </c>
      <c r="I142" s="23">
        <f t="shared" si="175"/>
        <v>13059.616</v>
      </c>
      <c r="J142" s="13">
        <v>1.15</v>
      </c>
      <c r="K142" s="13">
        <v>3.5</v>
      </c>
      <c r="L142" s="13">
        <v>0.97</v>
      </c>
      <c r="M142" s="45">
        <f t="shared" si="176"/>
        <v>4.395</v>
      </c>
      <c r="N142" s="13">
        <v>1.05</v>
      </c>
      <c r="O142" s="11">
        <v>0.5</v>
      </c>
      <c r="P142" s="46">
        <f t="shared" si="177"/>
        <v>34653.4461882</v>
      </c>
      <c r="W142" s="13">
        <v>4245</v>
      </c>
      <c r="X142" s="23">
        <v>3.106</v>
      </c>
      <c r="Y142" s="13">
        <v>1</v>
      </c>
      <c r="Z142" s="13">
        <v>1145</v>
      </c>
      <c r="AA142" s="23">
        <f t="shared" si="178"/>
        <v>14329.97</v>
      </c>
      <c r="AB142" s="13">
        <v>1.15</v>
      </c>
      <c r="AC142" s="13">
        <v>3.5</v>
      </c>
      <c r="AD142" s="13">
        <v>0.97</v>
      </c>
      <c r="AE142" s="45">
        <f t="shared" si="179"/>
        <v>4.395</v>
      </c>
      <c r="AF142" s="13">
        <v>1.05</v>
      </c>
      <c r="AG142" s="11">
        <v>0.5</v>
      </c>
      <c r="AH142" s="46">
        <f t="shared" si="180"/>
        <v>38024.3067080625</v>
      </c>
      <c r="AP142" s="13">
        <v>4245</v>
      </c>
      <c r="AQ142" s="23">
        <v>3.106</v>
      </c>
      <c r="AR142" s="13">
        <v>1</v>
      </c>
      <c r="AS142" s="13">
        <v>1145</v>
      </c>
      <c r="AT142" s="23">
        <f t="shared" si="181"/>
        <v>14329.97</v>
      </c>
      <c r="AU142" s="13">
        <v>1.15</v>
      </c>
      <c r="AV142" s="13">
        <v>4.3</v>
      </c>
      <c r="AW142" s="13">
        <v>0.97</v>
      </c>
      <c r="AX142" s="45">
        <f t="shared" si="182"/>
        <v>5.171</v>
      </c>
      <c r="AY142" s="13">
        <v>1.05</v>
      </c>
      <c r="AZ142" s="11">
        <v>0.5</v>
      </c>
      <c r="BA142" s="46">
        <f t="shared" si="183"/>
        <v>44738.0409527625</v>
      </c>
    </row>
    <row r="143" s="1" customFormat="1" customHeight="1" spans="5:53">
      <c r="E143" s="13">
        <v>3836</v>
      </c>
      <c r="F143" s="23">
        <v>3.106</v>
      </c>
      <c r="G143" s="13">
        <v>1</v>
      </c>
      <c r="H143" s="13">
        <v>1145</v>
      </c>
      <c r="I143" s="23">
        <f t="shared" si="175"/>
        <v>13059.616</v>
      </c>
      <c r="J143" s="13">
        <v>1.15</v>
      </c>
      <c r="K143" s="13">
        <v>3.5</v>
      </c>
      <c r="L143" s="13">
        <v>0.97</v>
      </c>
      <c r="M143" s="45">
        <f t="shared" si="176"/>
        <v>4.395</v>
      </c>
      <c r="N143" s="13">
        <v>1.05</v>
      </c>
      <c r="O143" s="11">
        <v>0.5</v>
      </c>
      <c r="P143" s="46">
        <f t="shared" si="177"/>
        <v>34653.4461882</v>
      </c>
      <c r="W143" s="13">
        <v>4245</v>
      </c>
      <c r="X143" s="23">
        <v>3.106</v>
      </c>
      <c r="Y143" s="13">
        <v>1</v>
      </c>
      <c r="Z143" s="13">
        <v>1145</v>
      </c>
      <c r="AA143" s="23">
        <f t="shared" si="178"/>
        <v>14329.97</v>
      </c>
      <c r="AB143" s="13">
        <v>1.15</v>
      </c>
      <c r="AC143" s="13">
        <v>3.5</v>
      </c>
      <c r="AD143" s="13">
        <v>0.97</v>
      </c>
      <c r="AE143" s="45">
        <f t="shared" si="179"/>
        <v>4.395</v>
      </c>
      <c r="AF143" s="13">
        <v>1.05</v>
      </c>
      <c r="AG143" s="11">
        <v>0.5</v>
      </c>
      <c r="AH143" s="46">
        <f t="shared" si="180"/>
        <v>38024.3067080625</v>
      </c>
      <c r="AP143" s="13">
        <v>4245</v>
      </c>
      <c r="AQ143" s="23">
        <v>3.106</v>
      </c>
      <c r="AR143" s="13">
        <v>1</v>
      </c>
      <c r="AS143" s="13">
        <v>1145</v>
      </c>
      <c r="AT143" s="23">
        <f t="shared" si="181"/>
        <v>14329.97</v>
      </c>
      <c r="AU143" s="13">
        <v>1.15</v>
      </c>
      <c r="AV143" s="13">
        <v>4.3</v>
      </c>
      <c r="AW143" s="13">
        <v>0.97</v>
      </c>
      <c r="AX143" s="45">
        <f t="shared" si="182"/>
        <v>5.171</v>
      </c>
      <c r="AY143" s="13">
        <v>1.05</v>
      </c>
      <c r="AZ143" s="11">
        <v>0.5</v>
      </c>
      <c r="BA143" s="46">
        <f t="shared" si="183"/>
        <v>44738.0409527625</v>
      </c>
    </row>
    <row r="144" s="1" customFormat="1" customHeight="1" spans="5:53">
      <c r="E144" s="13">
        <v>3836</v>
      </c>
      <c r="F144" s="23">
        <v>3.106</v>
      </c>
      <c r="G144" s="13">
        <v>1</v>
      </c>
      <c r="H144" s="13">
        <v>1145</v>
      </c>
      <c r="I144" s="23">
        <f t="shared" si="175"/>
        <v>13059.616</v>
      </c>
      <c r="J144" s="13">
        <v>1.15</v>
      </c>
      <c r="K144" s="13">
        <v>3.5</v>
      </c>
      <c r="L144" s="13">
        <v>0.97</v>
      </c>
      <c r="M144" s="45">
        <f t="shared" si="176"/>
        <v>4.395</v>
      </c>
      <c r="N144" s="13">
        <v>1.05</v>
      </c>
      <c r="O144" s="11">
        <v>0.5</v>
      </c>
      <c r="P144" s="46">
        <f t="shared" si="177"/>
        <v>34653.4461882</v>
      </c>
      <c r="W144" s="13">
        <v>4245</v>
      </c>
      <c r="X144" s="23">
        <v>3.106</v>
      </c>
      <c r="Y144" s="13">
        <v>1</v>
      </c>
      <c r="Z144" s="13">
        <v>1145</v>
      </c>
      <c r="AA144" s="23">
        <f t="shared" si="178"/>
        <v>14329.97</v>
      </c>
      <c r="AB144" s="13">
        <v>1.15</v>
      </c>
      <c r="AC144" s="13">
        <v>3.5</v>
      </c>
      <c r="AD144" s="13">
        <v>0.97</v>
      </c>
      <c r="AE144" s="45">
        <f t="shared" si="179"/>
        <v>4.395</v>
      </c>
      <c r="AF144" s="13">
        <v>1.05</v>
      </c>
      <c r="AG144" s="11">
        <v>0.5</v>
      </c>
      <c r="AH144" s="46">
        <f t="shared" si="180"/>
        <v>38024.3067080625</v>
      </c>
      <c r="AP144" s="13">
        <v>4245</v>
      </c>
      <c r="AQ144" s="23">
        <v>3.106</v>
      </c>
      <c r="AR144" s="13">
        <v>1</v>
      </c>
      <c r="AS144" s="13">
        <v>1145</v>
      </c>
      <c r="AT144" s="23">
        <f t="shared" si="181"/>
        <v>14329.97</v>
      </c>
      <c r="AU144" s="13">
        <v>1.15</v>
      </c>
      <c r="AV144" s="13">
        <v>4.3</v>
      </c>
      <c r="AW144" s="13">
        <v>0.97</v>
      </c>
      <c r="AX144" s="45">
        <f t="shared" si="182"/>
        <v>5.171</v>
      </c>
      <c r="AY144" s="13">
        <v>1.05</v>
      </c>
      <c r="AZ144" s="11">
        <v>0.5</v>
      </c>
      <c r="BA144" s="46">
        <f t="shared" si="183"/>
        <v>44738.0409527625</v>
      </c>
    </row>
    <row r="145" s="1" customFormat="1" customHeight="1" spans="5:53">
      <c r="E145" s="13">
        <v>3836</v>
      </c>
      <c r="F145" s="38">
        <v>2.29</v>
      </c>
      <c r="G145" s="13">
        <v>1</v>
      </c>
      <c r="H145" s="13">
        <v>1145</v>
      </c>
      <c r="I145" s="23">
        <f t="shared" si="175"/>
        <v>9929.44</v>
      </c>
      <c r="J145" s="13">
        <v>1.15</v>
      </c>
      <c r="K145" s="13">
        <v>3.5</v>
      </c>
      <c r="L145" s="13">
        <v>0.97</v>
      </c>
      <c r="M145" s="45">
        <f t="shared" si="176"/>
        <v>4.395</v>
      </c>
      <c r="N145" s="13">
        <v>1.05</v>
      </c>
      <c r="O145" s="11">
        <v>0.5</v>
      </c>
      <c r="P145" s="46">
        <f t="shared" si="177"/>
        <v>26347.582863</v>
      </c>
      <c r="W145" s="13">
        <v>4245</v>
      </c>
      <c r="X145" s="38">
        <v>2.29</v>
      </c>
      <c r="Y145" s="13">
        <v>1</v>
      </c>
      <c r="Z145" s="13">
        <v>1145</v>
      </c>
      <c r="AA145" s="23">
        <f t="shared" si="178"/>
        <v>10866.05</v>
      </c>
      <c r="AB145" s="13">
        <v>1.15</v>
      </c>
      <c r="AC145" s="13">
        <v>3.5</v>
      </c>
      <c r="AD145" s="13">
        <v>0.97</v>
      </c>
      <c r="AE145" s="45">
        <f t="shared" si="179"/>
        <v>4.395</v>
      </c>
      <c r="AF145" s="13">
        <v>1.05</v>
      </c>
      <c r="AG145" s="11">
        <v>0.5</v>
      </c>
      <c r="AH145" s="46">
        <f t="shared" si="180"/>
        <v>28832.8599365625</v>
      </c>
      <c r="AP145" s="13">
        <v>4245</v>
      </c>
      <c r="AQ145" s="38">
        <v>2.29</v>
      </c>
      <c r="AR145" s="13">
        <v>1</v>
      </c>
      <c r="AS145" s="13">
        <v>1145</v>
      </c>
      <c r="AT145" s="23">
        <f t="shared" si="181"/>
        <v>10866.05</v>
      </c>
      <c r="AU145" s="13">
        <v>1.15</v>
      </c>
      <c r="AV145" s="13">
        <v>4.3</v>
      </c>
      <c r="AW145" s="13">
        <v>0.97</v>
      </c>
      <c r="AX145" s="45">
        <f t="shared" si="182"/>
        <v>5.171</v>
      </c>
      <c r="AY145" s="13">
        <v>1.05</v>
      </c>
      <c r="AZ145" s="11">
        <v>0.5</v>
      </c>
      <c r="BA145" s="46">
        <f t="shared" si="183"/>
        <v>33923.7130220625</v>
      </c>
    </row>
    <row r="146" s="1" customFormat="1" customHeight="1" spans="5:53">
      <c r="E146" s="48" t="s">
        <v>58</v>
      </c>
      <c r="F146" s="49"/>
      <c r="G146" s="49"/>
      <c r="H146" s="49"/>
      <c r="I146" s="49"/>
      <c r="J146" s="49"/>
      <c r="K146" s="49"/>
      <c r="L146" s="50">
        <f>SUM(P121:P145)</f>
        <v>419529.5658288</v>
      </c>
      <c r="M146" s="50"/>
      <c r="N146" s="50"/>
      <c r="O146" s="50"/>
      <c r="P146" s="50"/>
      <c r="W146" s="48" t="s">
        <v>58</v>
      </c>
      <c r="X146" s="49"/>
      <c r="Y146" s="49"/>
      <c r="Z146" s="49"/>
      <c r="AA146" s="49"/>
      <c r="AB146" s="49"/>
      <c r="AC146" s="49"/>
      <c r="AD146" s="50">
        <f>SUM(AH121:AH145)</f>
        <v>456161.898728812</v>
      </c>
      <c r="AE146" s="50"/>
      <c r="AF146" s="50"/>
      <c r="AG146" s="50"/>
      <c r="AH146" s="50"/>
      <c r="AP146" s="48" t="s">
        <v>58</v>
      </c>
      <c r="AQ146" s="49"/>
      <c r="AR146" s="49"/>
      <c r="AS146" s="49"/>
      <c r="AT146" s="49"/>
      <c r="AU146" s="49"/>
      <c r="AV146" s="49"/>
      <c r="AW146" s="50">
        <f>SUM(BA121:BA145)</f>
        <v>536703.794841112</v>
      </c>
      <c r="AX146" s="50"/>
      <c r="AY146" s="50"/>
      <c r="AZ146" s="50"/>
      <c r="BA146" s="50"/>
    </row>
    <row r="147" s="1" customFormat="1" customHeight="1" spans="5:53">
      <c r="E147" s="49"/>
      <c r="F147" s="49"/>
      <c r="G147" s="49"/>
      <c r="H147" s="49"/>
      <c r="I147" s="49"/>
      <c r="J147" s="49"/>
      <c r="K147" s="49"/>
      <c r="L147" s="50"/>
      <c r="M147" s="50"/>
      <c r="N147" s="50"/>
      <c r="O147" s="50"/>
      <c r="P147" s="50"/>
      <c r="W147" s="49"/>
      <c r="X147" s="49"/>
      <c r="Y147" s="49"/>
      <c r="Z147" s="49"/>
      <c r="AA147" s="49"/>
      <c r="AB147" s="49"/>
      <c r="AC147" s="49"/>
      <c r="AD147" s="50"/>
      <c r="AE147" s="50"/>
      <c r="AF147" s="50"/>
      <c r="AG147" s="50"/>
      <c r="AH147" s="50"/>
      <c r="AP147" s="49"/>
      <c r="AQ147" s="49"/>
      <c r="AR147" s="49"/>
      <c r="AS147" s="49"/>
      <c r="AT147" s="49"/>
      <c r="AU147" s="49"/>
      <c r="AV147" s="49"/>
      <c r="AW147" s="50"/>
      <c r="AX147" s="50"/>
      <c r="AY147" s="50"/>
      <c r="AZ147" s="50"/>
      <c r="BA147" s="50"/>
    </row>
    <row r="148" s="1" customFormat="1" customHeight="1" spans="5:53">
      <c r="E148" s="49"/>
      <c r="F148" s="49"/>
      <c r="G148" s="49"/>
      <c r="H148" s="49"/>
      <c r="I148" s="49"/>
      <c r="J148" s="49"/>
      <c r="K148" s="49"/>
      <c r="L148" s="50"/>
      <c r="M148" s="50"/>
      <c r="N148" s="50"/>
      <c r="O148" s="50"/>
      <c r="P148" s="50"/>
      <c r="W148" s="49"/>
      <c r="X148" s="49"/>
      <c r="Y148" s="49"/>
      <c r="Z148" s="49"/>
      <c r="AA148" s="49"/>
      <c r="AB148" s="49"/>
      <c r="AC148" s="49"/>
      <c r="AD148" s="50"/>
      <c r="AE148" s="50"/>
      <c r="AF148" s="50"/>
      <c r="AG148" s="50"/>
      <c r="AH148" s="50"/>
      <c r="AP148" s="49"/>
      <c r="AQ148" s="49"/>
      <c r="AR148" s="49"/>
      <c r="AS148" s="49"/>
      <c r="AT148" s="49"/>
      <c r="AU148" s="49"/>
      <c r="AV148" s="49"/>
      <c r="AW148" s="50"/>
      <c r="AX148" s="50"/>
      <c r="AY148" s="50"/>
      <c r="AZ148" s="50"/>
      <c r="BA148" s="50"/>
    </row>
    <row r="149" s="1" customFormat="1" customHeight="1" spans="5:53">
      <c r="E149" s="38" t="s">
        <v>30</v>
      </c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W149" s="38" t="s">
        <v>30</v>
      </c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P149" s="38" t="s">
        <v>30</v>
      </c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</row>
    <row r="150" s="1" customFormat="1" customHeight="1" spans="5:53">
      <c r="E150" s="23" t="s">
        <v>7</v>
      </c>
      <c r="F150" s="23"/>
      <c r="G150" s="23"/>
      <c r="H150" s="23"/>
      <c r="I150" s="23"/>
      <c r="J150" s="10" t="s">
        <v>51</v>
      </c>
      <c r="K150" s="10"/>
      <c r="L150" s="10"/>
      <c r="M150" s="10"/>
      <c r="N150" s="11" t="s">
        <v>36</v>
      </c>
      <c r="O150" s="11"/>
      <c r="P150" s="43" t="s">
        <v>12</v>
      </c>
      <c r="W150" s="23" t="s">
        <v>7</v>
      </c>
      <c r="X150" s="23"/>
      <c r="Y150" s="23"/>
      <c r="Z150" s="23"/>
      <c r="AA150" s="23"/>
      <c r="AB150" s="10" t="s">
        <v>51</v>
      </c>
      <c r="AC150" s="10"/>
      <c r="AD150" s="10"/>
      <c r="AE150" s="10"/>
      <c r="AF150" s="11" t="s">
        <v>36</v>
      </c>
      <c r="AG150" s="11"/>
      <c r="AH150" s="43" t="s">
        <v>12</v>
      </c>
      <c r="AP150" s="23" t="s">
        <v>7</v>
      </c>
      <c r="AQ150" s="23"/>
      <c r="AR150" s="23"/>
      <c r="AS150" s="23"/>
      <c r="AT150" s="23"/>
      <c r="AU150" s="10" t="s">
        <v>51</v>
      </c>
      <c r="AV150" s="10"/>
      <c r="AW150" s="10"/>
      <c r="AX150" s="10"/>
      <c r="AY150" s="11" t="s">
        <v>36</v>
      </c>
      <c r="AZ150" s="11"/>
      <c r="BA150" s="43" t="s">
        <v>12</v>
      </c>
    </row>
    <row r="151" s="1" customFormat="1" customHeight="1" spans="5:53">
      <c r="E151" s="23" t="s">
        <v>59</v>
      </c>
      <c r="F151" s="23" t="s">
        <v>52</v>
      </c>
      <c r="G151" s="23" t="s">
        <v>53</v>
      </c>
      <c r="H151" s="23" t="s">
        <v>54</v>
      </c>
      <c r="I151" s="23" t="s">
        <v>7</v>
      </c>
      <c r="J151" s="10" t="s">
        <v>55</v>
      </c>
      <c r="K151" s="10" t="s">
        <v>26</v>
      </c>
      <c r="L151" s="10" t="s">
        <v>25</v>
      </c>
      <c r="M151" s="45" t="s">
        <v>27</v>
      </c>
      <c r="N151" s="11" t="s">
        <v>56</v>
      </c>
      <c r="O151" s="11" t="s">
        <v>57</v>
      </c>
      <c r="P151" s="43"/>
      <c r="W151" s="23" t="s">
        <v>59</v>
      </c>
      <c r="X151" s="23" t="s">
        <v>52</v>
      </c>
      <c r="Y151" s="23" t="s">
        <v>53</v>
      </c>
      <c r="Z151" s="23" t="s">
        <v>54</v>
      </c>
      <c r="AA151" s="23" t="s">
        <v>7</v>
      </c>
      <c r="AB151" s="10" t="s">
        <v>55</v>
      </c>
      <c r="AC151" s="10" t="s">
        <v>26</v>
      </c>
      <c r="AD151" s="10" t="s">
        <v>25</v>
      </c>
      <c r="AE151" s="45" t="s">
        <v>27</v>
      </c>
      <c r="AF151" s="11" t="s">
        <v>56</v>
      </c>
      <c r="AG151" s="11" t="s">
        <v>57</v>
      </c>
      <c r="AH151" s="43"/>
      <c r="AP151" s="23" t="s">
        <v>59</v>
      </c>
      <c r="AQ151" s="23" t="s">
        <v>52</v>
      </c>
      <c r="AR151" s="23" t="s">
        <v>53</v>
      </c>
      <c r="AS151" s="23" t="s">
        <v>54</v>
      </c>
      <c r="AT151" s="23" t="s">
        <v>7</v>
      </c>
      <c r="AU151" s="10" t="s">
        <v>55</v>
      </c>
      <c r="AV151" s="10" t="s">
        <v>26</v>
      </c>
      <c r="AW151" s="10" t="s">
        <v>25</v>
      </c>
      <c r="AX151" s="45" t="s">
        <v>27</v>
      </c>
      <c r="AY151" s="11" t="s">
        <v>56</v>
      </c>
      <c r="AZ151" s="11" t="s">
        <v>57</v>
      </c>
      <c r="BA151" s="43"/>
    </row>
    <row r="152" s="1" customFormat="1" customHeight="1" spans="5:53">
      <c r="E152" s="13">
        <v>34993</v>
      </c>
      <c r="F152" s="14">
        <v>0.168</v>
      </c>
      <c r="G152" s="13">
        <v>1</v>
      </c>
      <c r="H152" s="13">
        <v>0</v>
      </c>
      <c r="I152" s="23">
        <f t="shared" ref="I152:I161" si="184">E152*F152*G152+H152</f>
        <v>5878.824</v>
      </c>
      <c r="J152" s="13">
        <v>1</v>
      </c>
      <c r="K152" s="13">
        <v>2.04</v>
      </c>
      <c r="L152" s="13">
        <v>0.98</v>
      </c>
      <c r="M152" s="45">
        <f t="shared" ref="M152:M161" si="185">K152*L152+1</f>
        <v>2.9992</v>
      </c>
      <c r="N152" s="13">
        <v>0.9</v>
      </c>
      <c r="O152" s="11">
        <v>0.5</v>
      </c>
      <c r="P152" s="46">
        <f t="shared" ref="P152:P161" si="186">I152*J152*M152*N152*O152</f>
        <v>7934.29602336</v>
      </c>
      <c r="W152" s="13">
        <v>40871</v>
      </c>
      <c r="X152" s="14">
        <v>0.168</v>
      </c>
      <c r="Y152" s="13">
        <v>1</v>
      </c>
      <c r="Z152" s="13">
        <v>0</v>
      </c>
      <c r="AA152" s="23">
        <f t="shared" ref="AA152:AA161" si="187">W152*X152*Y152+Z152</f>
        <v>6866.328</v>
      </c>
      <c r="AB152" s="13">
        <v>1</v>
      </c>
      <c r="AC152" s="13">
        <v>2.04</v>
      </c>
      <c r="AD152" s="13">
        <v>0.98</v>
      </c>
      <c r="AE152" s="45">
        <f t="shared" ref="AE152:AE161" si="188">AC152*AD152+1</f>
        <v>2.9992</v>
      </c>
      <c r="AF152" s="13">
        <v>0.9</v>
      </c>
      <c r="AG152" s="11">
        <v>0.5</v>
      </c>
      <c r="AH152" s="46">
        <f t="shared" ref="AH152:AH161" si="189">AA152*AB152*AE152*AF152*AG152</f>
        <v>9267.07092192</v>
      </c>
      <c r="AP152" s="13">
        <v>40871</v>
      </c>
      <c r="AQ152" s="14">
        <v>0.168</v>
      </c>
      <c r="AR152" s="13">
        <v>1</v>
      </c>
      <c r="AS152" s="13">
        <v>0</v>
      </c>
      <c r="AT152" s="23">
        <f t="shared" ref="AT152:AT161" si="190">AP152*AQ152*AR152+AS152</f>
        <v>6866.328</v>
      </c>
      <c r="AU152" s="13">
        <v>1</v>
      </c>
      <c r="AV152" s="13">
        <v>2.84</v>
      </c>
      <c r="AW152" s="13">
        <v>0.98</v>
      </c>
      <c r="AX152" s="45">
        <f t="shared" ref="AX152:AX161" si="191">AV152*AW152+1</f>
        <v>3.7832</v>
      </c>
      <c r="AY152" s="13">
        <v>0.9</v>
      </c>
      <c r="AZ152" s="11">
        <v>0.5</v>
      </c>
      <c r="BA152" s="46">
        <f t="shared" ref="BA152:BA161" si="192">AT152*AU152*AX152*AY152*AZ152</f>
        <v>11689.51144032</v>
      </c>
    </row>
    <row r="153" s="1" customFormat="1" customHeight="1" spans="5:53">
      <c r="E153" s="13">
        <v>34993</v>
      </c>
      <c r="F153" s="14">
        <v>0.168</v>
      </c>
      <c r="G153" s="13">
        <v>1</v>
      </c>
      <c r="H153" s="13">
        <v>0</v>
      </c>
      <c r="I153" s="23">
        <f t="shared" si="184"/>
        <v>5878.824</v>
      </c>
      <c r="J153" s="13">
        <v>1</v>
      </c>
      <c r="K153" s="13">
        <v>2.04</v>
      </c>
      <c r="L153" s="13">
        <v>0.98</v>
      </c>
      <c r="M153" s="45">
        <f t="shared" si="185"/>
        <v>2.9992</v>
      </c>
      <c r="N153" s="13">
        <v>0.9</v>
      </c>
      <c r="O153" s="11">
        <v>0.5</v>
      </c>
      <c r="P153" s="46">
        <f t="shared" si="186"/>
        <v>7934.29602336</v>
      </c>
      <c r="W153" s="13">
        <v>40871</v>
      </c>
      <c r="X153" s="14">
        <v>0.168</v>
      </c>
      <c r="Y153" s="13">
        <v>1</v>
      </c>
      <c r="Z153" s="13">
        <v>0</v>
      </c>
      <c r="AA153" s="23">
        <f t="shared" si="187"/>
        <v>6866.328</v>
      </c>
      <c r="AB153" s="13">
        <v>1</v>
      </c>
      <c r="AC153" s="13">
        <v>2.04</v>
      </c>
      <c r="AD153" s="13">
        <v>0.98</v>
      </c>
      <c r="AE153" s="45">
        <f t="shared" si="188"/>
        <v>2.9992</v>
      </c>
      <c r="AF153" s="13">
        <v>0.9</v>
      </c>
      <c r="AG153" s="11">
        <v>0.5</v>
      </c>
      <c r="AH153" s="46">
        <f t="shared" si="189"/>
        <v>9267.07092192</v>
      </c>
      <c r="AP153" s="13">
        <v>40871</v>
      </c>
      <c r="AQ153" s="14">
        <v>0.168</v>
      </c>
      <c r="AR153" s="13">
        <v>1</v>
      </c>
      <c r="AS153" s="13">
        <v>0</v>
      </c>
      <c r="AT153" s="23">
        <f t="shared" si="190"/>
        <v>6866.328</v>
      </c>
      <c r="AU153" s="13">
        <v>1</v>
      </c>
      <c r="AV153" s="13">
        <v>2.84</v>
      </c>
      <c r="AW153" s="13">
        <v>0.98</v>
      </c>
      <c r="AX153" s="45">
        <f t="shared" si="191"/>
        <v>3.7832</v>
      </c>
      <c r="AY153" s="13">
        <v>0.9</v>
      </c>
      <c r="AZ153" s="11">
        <v>0.5</v>
      </c>
      <c r="BA153" s="46">
        <f t="shared" si="192"/>
        <v>11689.51144032</v>
      </c>
    </row>
    <row r="154" s="1" customFormat="1" customHeight="1" spans="5:53">
      <c r="E154" s="13">
        <v>34993</v>
      </c>
      <c r="F154" s="14">
        <v>0.168</v>
      </c>
      <c r="G154" s="13">
        <v>1</v>
      </c>
      <c r="H154" s="13">
        <v>0</v>
      </c>
      <c r="I154" s="23">
        <f t="shared" si="184"/>
        <v>5878.824</v>
      </c>
      <c r="J154" s="13">
        <v>1</v>
      </c>
      <c r="K154" s="13">
        <v>2.04</v>
      </c>
      <c r="L154" s="13">
        <v>0.98</v>
      </c>
      <c r="M154" s="45">
        <f t="shared" si="185"/>
        <v>2.9992</v>
      </c>
      <c r="N154" s="13">
        <v>0.9</v>
      </c>
      <c r="O154" s="11">
        <v>0.5</v>
      </c>
      <c r="P154" s="46">
        <f t="shared" si="186"/>
        <v>7934.29602336</v>
      </c>
      <c r="W154" s="13">
        <v>40871</v>
      </c>
      <c r="X154" s="14">
        <v>0.168</v>
      </c>
      <c r="Y154" s="13">
        <v>1</v>
      </c>
      <c r="Z154" s="13">
        <v>0</v>
      </c>
      <c r="AA154" s="23">
        <f t="shared" si="187"/>
        <v>6866.328</v>
      </c>
      <c r="AB154" s="13">
        <v>1</v>
      </c>
      <c r="AC154" s="13">
        <v>2.04</v>
      </c>
      <c r="AD154" s="13">
        <v>0.98</v>
      </c>
      <c r="AE154" s="45">
        <f t="shared" si="188"/>
        <v>2.9992</v>
      </c>
      <c r="AF154" s="13">
        <v>0.9</v>
      </c>
      <c r="AG154" s="11">
        <v>0.5</v>
      </c>
      <c r="AH154" s="46">
        <f t="shared" si="189"/>
        <v>9267.07092192</v>
      </c>
      <c r="AP154" s="13">
        <v>40871</v>
      </c>
      <c r="AQ154" s="14">
        <v>0.168</v>
      </c>
      <c r="AR154" s="13">
        <v>1</v>
      </c>
      <c r="AS154" s="13">
        <v>0</v>
      </c>
      <c r="AT154" s="23">
        <f t="shared" si="190"/>
        <v>6866.328</v>
      </c>
      <c r="AU154" s="13">
        <v>1</v>
      </c>
      <c r="AV154" s="13">
        <v>2.84</v>
      </c>
      <c r="AW154" s="13">
        <v>0.98</v>
      </c>
      <c r="AX154" s="45">
        <f t="shared" si="191"/>
        <v>3.7832</v>
      </c>
      <c r="AY154" s="13">
        <v>0.9</v>
      </c>
      <c r="AZ154" s="11">
        <v>0.5</v>
      </c>
      <c r="BA154" s="46">
        <f t="shared" si="192"/>
        <v>11689.51144032</v>
      </c>
    </row>
    <row r="155" s="1" customFormat="1" customHeight="1" spans="5:53">
      <c r="E155" s="13">
        <v>34993</v>
      </c>
      <c r="F155" s="14">
        <v>0.168</v>
      </c>
      <c r="G155" s="13">
        <v>1</v>
      </c>
      <c r="H155" s="13">
        <v>0</v>
      </c>
      <c r="I155" s="23">
        <f t="shared" si="184"/>
        <v>5878.824</v>
      </c>
      <c r="J155" s="13">
        <v>1</v>
      </c>
      <c r="K155" s="13">
        <v>2.04</v>
      </c>
      <c r="L155" s="13">
        <v>0.98</v>
      </c>
      <c r="M155" s="45">
        <f t="shared" si="185"/>
        <v>2.9992</v>
      </c>
      <c r="N155" s="13">
        <v>0.9</v>
      </c>
      <c r="O155" s="11">
        <v>0.5</v>
      </c>
      <c r="P155" s="46">
        <f t="shared" si="186"/>
        <v>7934.29602336</v>
      </c>
      <c r="W155" s="13">
        <v>40871</v>
      </c>
      <c r="X155" s="14">
        <v>0.168</v>
      </c>
      <c r="Y155" s="13">
        <v>1</v>
      </c>
      <c r="Z155" s="13">
        <v>0</v>
      </c>
      <c r="AA155" s="23">
        <f t="shared" si="187"/>
        <v>6866.328</v>
      </c>
      <c r="AB155" s="13">
        <v>1</v>
      </c>
      <c r="AC155" s="13">
        <v>2.04</v>
      </c>
      <c r="AD155" s="13">
        <v>0.98</v>
      </c>
      <c r="AE155" s="45">
        <f t="shared" si="188"/>
        <v>2.9992</v>
      </c>
      <c r="AF155" s="13">
        <v>0.9</v>
      </c>
      <c r="AG155" s="11">
        <v>0.5</v>
      </c>
      <c r="AH155" s="46">
        <f t="shared" si="189"/>
        <v>9267.07092192</v>
      </c>
      <c r="AP155" s="13">
        <v>40871</v>
      </c>
      <c r="AQ155" s="14">
        <v>0.168</v>
      </c>
      <c r="AR155" s="13">
        <v>1</v>
      </c>
      <c r="AS155" s="13">
        <v>0</v>
      </c>
      <c r="AT155" s="23">
        <f t="shared" si="190"/>
        <v>6866.328</v>
      </c>
      <c r="AU155" s="13">
        <v>1</v>
      </c>
      <c r="AV155" s="13">
        <v>2.84</v>
      </c>
      <c r="AW155" s="13">
        <v>0.98</v>
      </c>
      <c r="AX155" s="45">
        <f t="shared" si="191"/>
        <v>3.7832</v>
      </c>
      <c r="AY155" s="13">
        <v>0.9</v>
      </c>
      <c r="AZ155" s="11">
        <v>0.5</v>
      </c>
      <c r="BA155" s="46">
        <f t="shared" si="192"/>
        <v>11689.51144032</v>
      </c>
    </row>
    <row r="156" s="1" customFormat="1" customHeight="1" spans="5:53">
      <c r="E156" s="13">
        <v>34993</v>
      </c>
      <c r="F156" s="14">
        <v>0.168</v>
      </c>
      <c r="G156" s="13">
        <v>1</v>
      </c>
      <c r="H156" s="13">
        <v>0</v>
      </c>
      <c r="I156" s="23">
        <f t="shared" si="184"/>
        <v>5878.824</v>
      </c>
      <c r="J156" s="13">
        <v>1</v>
      </c>
      <c r="K156" s="13">
        <v>2.04</v>
      </c>
      <c r="L156" s="13">
        <v>0.98</v>
      </c>
      <c r="M156" s="45">
        <f t="shared" si="185"/>
        <v>2.9992</v>
      </c>
      <c r="N156" s="13">
        <v>0.9</v>
      </c>
      <c r="O156" s="11">
        <v>0.5</v>
      </c>
      <c r="P156" s="46">
        <f t="shared" si="186"/>
        <v>7934.29602336</v>
      </c>
      <c r="W156" s="13">
        <v>40871</v>
      </c>
      <c r="X156" s="14">
        <v>0.168</v>
      </c>
      <c r="Y156" s="13">
        <v>1</v>
      </c>
      <c r="Z156" s="13">
        <v>0</v>
      </c>
      <c r="AA156" s="23">
        <f t="shared" si="187"/>
        <v>6866.328</v>
      </c>
      <c r="AB156" s="13">
        <v>1</v>
      </c>
      <c r="AC156" s="13">
        <v>2.04</v>
      </c>
      <c r="AD156" s="13">
        <v>0.98</v>
      </c>
      <c r="AE156" s="45">
        <f t="shared" si="188"/>
        <v>2.9992</v>
      </c>
      <c r="AF156" s="13">
        <v>0.9</v>
      </c>
      <c r="AG156" s="11">
        <v>0.5</v>
      </c>
      <c r="AH156" s="46">
        <f t="shared" si="189"/>
        <v>9267.07092192</v>
      </c>
      <c r="AP156" s="13">
        <v>40871</v>
      </c>
      <c r="AQ156" s="14">
        <v>0.168</v>
      </c>
      <c r="AR156" s="13">
        <v>1</v>
      </c>
      <c r="AS156" s="13">
        <v>0</v>
      </c>
      <c r="AT156" s="23">
        <f t="shared" si="190"/>
        <v>6866.328</v>
      </c>
      <c r="AU156" s="13">
        <v>1</v>
      </c>
      <c r="AV156" s="13">
        <v>2.84</v>
      </c>
      <c r="AW156" s="13">
        <v>0.98</v>
      </c>
      <c r="AX156" s="45">
        <f t="shared" si="191"/>
        <v>3.7832</v>
      </c>
      <c r="AY156" s="13">
        <v>0.9</v>
      </c>
      <c r="AZ156" s="11">
        <v>0.5</v>
      </c>
      <c r="BA156" s="46">
        <f t="shared" si="192"/>
        <v>11689.51144032</v>
      </c>
    </row>
    <row r="157" s="1" customFormat="1" customHeight="1" spans="5:53">
      <c r="E157" s="13">
        <v>34993</v>
      </c>
      <c r="F157" s="14">
        <v>0.168</v>
      </c>
      <c r="G157" s="13">
        <v>1</v>
      </c>
      <c r="H157" s="13">
        <v>0</v>
      </c>
      <c r="I157" s="23">
        <f t="shared" si="184"/>
        <v>5878.824</v>
      </c>
      <c r="J157" s="13">
        <v>1</v>
      </c>
      <c r="K157" s="13">
        <v>2.04</v>
      </c>
      <c r="L157" s="13">
        <v>0.98</v>
      </c>
      <c r="M157" s="45">
        <f t="shared" si="185"/>
        <v>2.9992</v>
      </c>
      <c r="N157" s="13">
        <v>0.9</v>
      </c>
      <c r="O157" s="11">
        <v>0.5</v>
      </c>
      <c r="P157" s="46">
        <f t="shared" si="186"/>
        <v>7934.29602336</v>
      </c>
      <c r="W157" s="13">
        <v>40871</v>
      </c>
      <c r="X157" s="14">
        <v>0.168</v>
      </c>
      <c r="Y157" s="13">
        <v>1</v>
      </c>
      <c r="Z157" s="13">
        <v>0</v>
      </c>
      <c r="AA157" s="23">
        <f t="shared" si="187"/>
        <v>6866.328</v>
      </c>
      <c r="AB157" s="13">
        <v>1</v>
      </c>
      <c r="AC157" s="13">
        <v>2.04</v>
      </c>
      <c r="AD157" s="13">
        <v>0.98</v>
      </c>
      <c r="AE157" s="45">
        <f t="shared" si="188"/>
        <v>2.9992</v>
      </c>
      <c r="AF157" s="13">
        <v>0.9</v>
      </c>
      <c r="AG157" s="11">
        <v>0.5</v>
      </c>
      <c r="AH157" s="46">
        <f t="shared" si="189"/>
        <v>9267.07092192</v>
      </c>
      <c r="AP157" s="13">
        <v>40871</v>
      </c>
      <c r="AQ157" s="14">
        <v>0.168</v>
      </c>
      <c r="AR157" s="13">
        <v>1</v>
      </c>
      <c r="AS157" s="13">
        <v>0</v>
      </c>
      <c r="AT157" s="23">
        <f t="shared" si="190"/>
        <v>6866.328</v>
      </c>
      <c r="AU157" s="13">
        <v>1</v>
      </c>
      <c r="AV157" s="13">
        <v>2.84</v>
      </c>
      <c r="AW157" s="13">
        <v>0.98</v>
      </c>
      <c r="AX157" s="45">
        <f t="shared" si="191"/>
        <v>3.7832</v>
      </c>
      <c r="AY157" s="13">
        <v>0.9</v>
      </c>
      <c r="AZ157" s="11">
        <v>0.5</v>
      </c>
      <c r="BA157" s="46">
        <f t="shared" si="192"/>
        <v>11689.51144032</v>
      </c>
    </row>
    <row r="158" s="1" customFormat="1" customHeight="1" spans="5:53">
      <c r="E158" s="13">
        <v>34993</v>
      </c>
      <c r="F158" s="14">
        <v>0.168</v>
      </c>
      <c r="G158" s="13">
        <v>1</v>
      </c>
      <c r="H158" s="13">
        <v>0</v>
      </c>
      <c r="I158" s="23">
        <f t="shared" si="184"/>
        <v>5878.824</v>
      </c>
      <c r="J158" s="13">
        <v>1</v>
      </c>
      <c r="K158" s="13">
        <v>2.04</v>
      </c>
      <c r="L158" s="13">
        <v>0.98</v>
      </c>
      <c r="M158" s="45">
        <f t="shared" si="185"/>
        <v>2.9992</v>
      </c>
      <c r="N158" s="13">
        <v>0.9</v>
      </c>
      <c r="O158" s="11">
        <v>0.5</v>
      </c>
      <c r="P158" s="46">
        <f t="shared" si="186"/>
        <v>7934.29602336</v>
      </c>
      <c r="W158" s="13">
        <v>40871</v>
      </c>
      <c r="X158" s="14">
        <v>0.168</v>
      </c>
      <c r="Y158" s="13">
        <v>1</v>
      </c>
      <c r="Z158" s="13">
        <v>0</v>
      </c>
      <c r="AA158" s="23">
        <f t="shared" si="187"/>
        <v>6866.328</v>
      </c>
      <c r="AB158" s="13">
        <v>1</v>
      </c>
      <c r="AC158" s="13">
        <v>2.04</v>
      </c>
      <c r="AD158" s="13">
        <v>0.98</v>
      </c>
      <c r="AE158" s="45">
        <f t="shared" si="188"/>
        <v>2.9992</v>
      </c>
      <c r="AF158" s="13">
        <v>0.9</v>
      </c>
      <c r="AG158" s="11">
        <v>0.5</v>
      </c>
      <c r="AH158" s="46">
        <f t="shared" si="189"/>
        <v>9267.07092192</v>
      </c>
      <c r="AP158" s="13">
        <v>40871</v>
      </c>
      <c r="AQ158" s="14">
        <v>0.168</v>
      </c>
      <c r="AR158" s="13">
        <v>1</v>
      </c>
      <c r="AS158" s="13">
        <v>0</v>
      </c>
      <c r="AT158" s="23">
        <f t="shared" si="190"/>
        <v>6866.328</v>
      </c>
      <c r="AU158" s="13">
        <v>1</v>
      </c>
      <c r="AV158" s="13">
        <v>2.84</v>
      </c>
      <c r="AW158" s="13">
        <v>0.98</v>
      </c>
      <c r="AX158" s="45">
        <f t="shared" si="191"/>
        <v>3.7832</v>
      </c>
      <c r="AY158" s="13">
        <v>0.9</v>
      </c>
      <c r="AZ158" s="11">
        <v>0.5</v>
      </c>
      <c r="BA158" s="46">
        <f t="shared" si="192"/>
        <v>11689.51144032</v>
      </c>
    </row>
    <row r="159" s="1" customFormat="1" customHeight="1" spans="5:53">
      <c r="E159" s="13">
        <v>34993</v>
      </c>
      <c r="F159" s="14">
        <v>0.168</v>
      </c>
      <c r="G159" s="13">
        <v>1</v>
      </c>
      <c r="H159" s="13">
        <v>0</v>
      </c>
      <c r="I159" s="23">
        <f t="shared" si="184"/>
        <v>5878.824</v>
      </c>
      <c r="J159" s="13">
        <v>1</v>
      </c>
      <c r="K159" s="13">
        <v>2.04</v>
      </c>
      <c r="L159" s="13">
        <v>0.98</v>
      </c>
      <c r="M159" s="45">
        <f t="shared" si="185"/>
        <v>2.9992</v>
      </c>
      <c r="N159" s="13">
        <v>0.9</v>
      </c>
      <c r="O159" s="11">
        <v>0.5</v>
      </c>
      <c r="P159" s="46">
        <f t="shared" si="186"/>
        <v>7934.29602336</v>
      </c>
      <c r="W159" s="13">
        <v>40871</v>
      </c>
      <c r="X159" s="14">
        <v>0.168</v>
      </c>
      <c r="Y159" s="13">
        <v>1</v>
      </c>
      <c r="Z159" s="13">
        <v>0</v>
      </c>
      <c r="AA159" s="23">
        <f t="shared" si="187"/>
        <v>6866.328</v>
      </c>
      <c r="AB159" s="13">
        <v>1</v>
      </c>
      <c r="AC159" s="13">
        <v>2.04</v>
      </c>
      <c r="AD159" s="13">
        <v>0.98</v>
      </c>
      <c r="AE159" s="45">
        <f t="shared" si="188"/>
        <v>2.9992</v>
      </c>
      <c r="AF159" s="13">
        <v>0.9</v>
      </c>
      <c r="AG159" s="11">
        <v>0.5</v>
      </c>
      <c r="AH159" s="46">
        <f t="shared" si="189"/>
        <v>9267.07092192</v>
      </c>
      <c r="AP159" s="13">
        <v>40871</v>
      </c>
      <c r="AQ159" s="14">
        <v>0.168</v>
      </c>
      <c r="AR159" s="13">
        <v>1</v>
      </c>
      <c r="AS159" s="13">
        <v>0</v>
      </c>
      <c r="AT159" s="23">
        <f t="shared" si="190"/>
        <v>6866.328</v>
      </c>
      <c r="AU159" s="13">
        <v>1</v>
      </c>
      <c r="AV159" s="13">
        <v>2.84</v>
      </c>
      <c r="AW159" s="13">
        <v>0.98</v>
      </c>
      <c r="AX159" s="45">
        <f t="shared" si="191"/>
        <v>3.7832</v>
      </c>
      <c r="AY159" s="13">
        <v>0.9</v>
      </c>
      <c r="AZ159" s="11">
        <v>0.5</v>
      </c>
      <c r="BA159" s="46">
        <f t="shared" si="192"/>
        <v>11689.51144032</v>
      </c>
    </row>
    <row r="160" s="1" customFormat="1" customHeight="1" spans="5:53">
      <c r="E160" s="13">
        <v>34993</v>
      </c>
      <c r="F160" s="14">
        <v>0.3</v>
      </c>
      <c r="G160" s="13">
        <v>1</v>
      </c>
      <c r="H160" s="13">
        <v>0</v>
      </c>
      <c r="I160" s="23">
        <f t="shared" si="184"/>
        <v>10497.9</v>
      </c>
      <c r="J160" s="13">
        <v>1</v>
      </c>
      <c r="K160" s="13">
        <v>2.04</v>
      </c>
      <c r="L160" s="13">
        <v>0.98</v>
      </c>
      <c r="M160" s="45">
        <f t="shared" si="185"/>
        <v>2.9992</v>
      </c>
      <c r="N160" s="13">
        <v>0.9</v>
      </c>
      <c r="O160" s="11">
        <v>0.5</v>
      </c>
      <c r="P160" s="46">
        <f t="shared" si="186"/>
        <v>14168.385756</v>
      </c>
      <c r="W160" s="13">
        <v>40871</v>
      </c>
      <c r="X160" s="14">
        <v>0.3</v>
      </c>
      <c r="Y160" s="13">
        <v>1</v>
      </c>
      <c r="Z160" s="13">
        <v>0</v>
      </c>
      <c r="AA160" s="23">
        <f t="shared" si="187"/>
        <v>12261.3</v>
      </c>
      <c r="AB160" s="13">
        <v>1</v>
      </c>
      <c r="AC160" s="13">
        <v>2.04</v>
      </c>
      <c r="AD160" s="13">
        <v>0.98</v>
      </c>
      <c r="AE160" s="45">
        <f t="shared" si="188"/>
        <v>2.9992</v>
      </c>
      <c r="AF160" s="13">
        <v>0.9</v>
      </c>
      <c r="AG160" s="11">
        <v>0.5</v>
      </c>
      <c r="AH160" s="46">
        <f t="shared" si="189"/>
        <v>16548.340932</v>
      </c>
      <c r="AP160" s="13">
        <v>40871</v>
      </c>
      <c r="AQ160" s="14">
        <v>0.3</v>
      </c>
      <c r="AR160" s="13">
        <v>1</v>
      </c>
      <c r="AS160" s="13">
        <v>0</v>
      </c>
      <c r="AT160" s="23">
        <f t="shared" si="190"/>
        <v>12261.3</v>
      </c>
      <c r="AU160" s="13">
        <v>1</v>
      </c>
      <c r="AV160" s="13">
        <v>2.84</v>
      </c>
      <c r="AW160" s="13">
        <v>0.98</v>
      </c>
      <c r="AX160" s="45">
        <f t="shared" si="191"/>
        <v>3.7832</v>
      </c>
      <c r="AY160" s="13">
        <v>0.9</v>
      </c>
      <c r="AZ160" s="11">
        <v>0.5</v>
      </c>
      <c r="BA160" s="46">
        <f t="shared" si="192"/>
        <v>20874.127572</v>
      </c>
    </row>
    <row r="161" s="1" customFormat="1" customHeight="1" spans="1:56">
      <c r="E161" s="13">
        <v>34993</v>
      </c>
      <c r="F161" s="14">
        <v>0.58</v>
      </c>
      <c r="G161" s="13">
        <v>1</v>
      </c>
      <c r="H161" s="13">
        <v>0</v>
      </c>
      <c r="I161" s="23">
        <f t="shared" si="184"/>
        <v>20295.94</v>
      </c>
      <c r="J161" s="13">
        <v>1</v>
      </c>
      <c r="K161" s="13">
        <v>2.04</v>
      </c>
      <c r="L161" s="13">
        <v>0.98</v>
      </c>
      <c r="M161" s="45">
        <f t="shared" si="185"/>
        <v>2.9992</v>
      </c>
      <c r="N161" s="13">
        <v>0.9</v>
      </c>
      <c r="O161" s="11">
        <v>0.5</v>
      </c>
      <c r="P161" s="46">
        <f t="shared" si="186"/>
        <v>27392.2124616</v>
      </c>
      <c r="W161" s="13">
        <v>40871</v>
      </c>
      <c r="X161" s="14">
        <v>0.58</v>
      </c>
      <c r="Y161" s="13">
        <v>1</v>
      </c>
      <c r="Z161" s="13">
        <v>0</v>
      </c>
      <c r="AA161" s="23">
        <f t="shared" si="187"/>
        <v>23705.18</v>
      </c>
      <c r="AB161" s="13">
        <v>1</v>
      </c>
      <c r="AC161" s="13">
        <v>2.04</v>
      </c>
      <c r="AD161" s="13">
        <v>0.98</v>
      </c>
      <c r="AE161" s="45">
        <f t="shared" si="188"/>
        <v>2.9992</v>
      </c>
      <c r="AF161" s="13">
        <v>0.9</v>
      </c>
      <c r="AG161" s="11">
        <v>0.5</v>
      </c>
      <c r="AH161" s="46">
        <f t="shared" si="189"/>
        <v>31993.4591352</v>
      </c>
      <c r="AP161" s="13">
        <v>40871</v>
      </c>
      <c r="AQ161" s="14">
        <v>0.58</v>
      </c>
      <c r="AR161" s="13">
        <v>1</v>
      </c>
      <c r="AS161" s="13">
        <v>0</v>
      </c>
      <c r="AT161" s="23">
        <f t="shared" si="190"/>
        <v>23705.18</v>
      </c>
      <c r="AU161" s="13">
        <v>1</v>
      </c>
      <c r="AV161" s="13">
        <v>2.84</v>
      </c>
      <c r="AW161" s="13">
        <v>0.98</v>
      </c>
      <c r="AX161" s="45">
        <f t="shared" si="191"/>
        <v>3.7832</v>
      </c>
      <c r="AY161" s="13">
        <v>0.9</v>
      </c>
      <c r="AZ161" s="11">
        <v>0.5</v>
      </c>
      <c r="BA161" s="46">
        <f t="shared" si="192"/>
        <v>40356.6466392</v>
      </c>
    </row>
    <row r="162" s="1" customFormat="1" customHeight="1" spans="1:56">
      <c r="E162" s="48" t="s">
        <v>60</v>
      </c>
      <c r="F162" s="49"/>
      <c r="G162" s="49"/>
      <c r="H162" s="49"/>
      <c r="I162" s="49"/>
      <c r="J162" s="49"/>
      <c r="K162" s="49"/>
      <c r="L162" s="50">
        <f>SUM(P152:P161)</f>
        <v>105034.96640448</v>
      </c>
      <c r="M162" s="50"/>
      <c r="N162" s="50"/>
      <c r="O162" s="50"/>
      <c r="P162" s="50"/>
      <c r="W162" s="48" t="s">
        <v>60</v>
      </c>
      <c r="X162" s="49"/>
      <c r="Y162" s="49"/>
      <c r="Z162" s="49"/>
      <c r="AA162" s="49"/>
      <c r="AB162" s="49"/>
      <c r="AC162" s="49"/>
      <c r="AD162" s="50">
        <f>SUM(AH152:AH161)</f>
        <v>122678.36744256</v>
      </c>
      <c r="AE162" s="50"/>
      <c r="AF162" s="50"/>
      <c r="AG162" s="50"/>
      <c r="AH162" s="50"/>
      <c r="AP162" s="48" t="s">
        <v>60</v>
      </c>
      <c r="AQ162" s="49"/>
      <c r="AR162" s="49"/>
      <c r="AS162" s="49"/>
      <c r="AT162" s="49"/>
      <c r="AU162" s="49"/>
      <c r="AV162" s="49"/>
      <c r="AW162" s="50">
        <f>SUM(BA152:BA161)</f>
        <v>154746.86573376</v>
      </c>
      <c r="AX162" s="50"/>
      <c r="AY162" s="50"/>
      <c r="AZ162" s="50"/>
      <c r="BA162" s="50"/>
    </row>
    <row r="163" s="1" customFormat="1" customHeight="1" spans="1:56">
      <c r="E163" s="49"/>
      <c r="F163" s="49"/>
      <c r="G163" s="49"/>
      <c r="H163" s="49"/>
      <c r="I163" s="49"/>
      <c r="J163" s="49"/>
      <c r="K163" s="49"/>
      <c r="L163" s="50"/>
      <c r="M163" s="50"/>
      <c r="N163" s="50"/>
      <c r="O163" s="50"/>
      <c r="P163" s="50"/>
      <c r="W163" s="49"/>
      <c r="X163" s="49"/>
      <c r="Y163" s="49"/>
      <c r="Z163" s="49"/>
      <c r="AA163" s="49"/>
      <c r="AB163" s="49"/>
      <c r="AC163" s="49"/>
      <c r="AD163" s="50"/>
      <c r="AE163" s="50"/>
      <c r="AF163" s="50"/>
      <c r="AG163" s="50"/>
      <c r="AH163" s="50"/>
      <c r="AP163" s="49"/>
      <c r="AQ163" s="49"/>
      <c r="AR163" s="49"/>
      <c r="AS163" s="49"/>
      <c r="AT163" s="49"/>
      <c r="AU163" s="49"/>
      <c r="AV163" s="49"/>
      <c r="AW163" s="50"/>
      <c r="AX163" s="50"/>
      <c r="AY163" s="50"/>
      <c r="AZ163" s="50"/>
      <c r="BA163" s="50"/>
    </row>
    <row r="164" s="1" customFormat="1" customHeight="1" spans="1:56">
      <c r="E164" s="49"/>
      <c r="F164" s="49"/>
      <c r="G164" s="49"/>
      <c r="H164" s="49"/>
      <c r="I164" s="49"/>
      <c r="J164" s="49"/>
      <c r="K164" s="49"/>
      <c r="L164" s="50"/>
      <c r="M164" s="50"/>
      <c r="N164" s="50"/>
      <c r="O164" s="50"/>
      <c r="P164" s="50"/>
      <c r="W164" s="49"/>
      <c r="X164" s="49"/>
      <c r="Y164" s="49"/>
      <c r="Z164" s="49"/>
      <c r="AA164" s="49"/>
      <c r="AB164" s="49"/>
      <c r="AC164" s="49"/>
      <c r="AD164" s="50"/>
      <c r="AE164" s="50"/>
      <c r="AF164" s="50"/>
      <c r="AG164" s="50"/>
      <c r="AH164" s="50"/>
      <c r="AP164" s="49"/>
      <c r="AQ164" s="49"/>
      <c r="AR164" s="49"/>
      <c r="AS164" s="49"/>
      <c r="AT164" s="49"/>
      <c r="AU164" s="49"/>
      <c r="AV164" s="49"/>
      <c r="AW164" s="50"/>
      <c r="AX164" s="50"/>
      <c r="AY164" s="50"/>
      <c r="AZ164" s="50"/>
      <c r="BA164" s="50"/>
    </row>
    <row r="167" s="1" customFormat="1" customHeight="1" spans="1:56">
      <c r="A167" s="2" t="s">
        <v>64</v>
      </c>
      <c r="B167" s="2"/>
      <c r="C167" s="2"/>
      <c r="D167" s="2"/>
      <c r="E167" s="3" t="s">
        <v>1</v>
      </c>
      <c r="F167" s="3"/>
      <c r="G167" s="3"/>
      <c r="H167" s="4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2" t="s">
        <v>65</v>
      </c>
      <c r="T167" s="2"/>
      <c r="U167" s="2"/>
      <c r="V167" s="2"/>
      <c r="W167" s="3" t="s">
        <v>1</v>
      </c>
      <c r="X167" s="3"/>
      <c r="Y167" s="3"/>
      <c r="Z167" s="4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2" t="s">
        <v>66</v>
      </c>
      <c r="AM167" s="2"/>
      <c r="AN167" s="2"/>
      <c r="AO167" s="2"/>
      <c r="AP167" s="3" t="s">
        <v>1</v>
      </c>
      <c r="AQ167" s="3"/>
      <c r="AR167" s="3"/>
      <c r="AS167" s="4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</row>
    <row r="168" s="1" customFormat="1" customHeight="1" spans="1:56">
      <c r="A168" s="2"/>
      <c r="B168" s="2"/>
      <c r="C168" s="2"/>
      <c r="D168" s="2"/>
      <c r="E168" s="5" t="s">
        <v>7</v>
      </c>
      <c r="F168" s="6"/>
      <c r="G168" s="6"/>
      <c r="H168" s="7"/>
      <c r="I168" s="8" t="s">
        <v>8</v>
      </c>
      <c r="J168" s="8"/>
      <c r="K168" s="8"/>
      <c r="L168" s="8"/>
      <c r="M168" s="9" t="s">
        <v>9</v>
      </c>
      <c r="N168" s="10" t="s">
        <v>10</v>
      </c>
      <c r="O168" s="10"/>
      <c r="P168" s="10"/>
      <c r="Q168" s="11" t="s">
        <v>11</v>
      </c>
      <c r="R168" s="12" t="s">
        <v>12</v>
      </c>
      <c r="S168" s="2"/>
      <c r="T168" s="2"/>
      <c r="U168" s="2"/>
      <c r="V168" s="2"/>
      <c r="W168" s="5" t="s">
        <v>7</v>
      </c>
      <c r="X168" s="6"/>
      <c r="Y168" s="6"/>
      <c r="Z168" s="7"/>
      <c r="AA168" s="8" t="s">
        <v>8</v>
      </c>
      <c r="AB168" s="8"/>
      <c r="AC168" s="8"/>
      <c r="AD168" s="8"/>
      <c r="AE168" s="9" t="s">
        <v>9</v>
      </c>
      <c r="AF168" s="10" t="s">
        <v>10</v>
      </c>
      <c r="AG168" s="10"/>
      <c r="AH168" s="10"/>
      <c r="AI168" s="9" t="s">
        <v>13</v>
      </c>
      <c r="AJ168" s="11" t="s">
        <v>11</v>
      </c>
      <c r="AK168" s="12" t="s">
        <v>12</v>
      </c>
      <c r="AL168" s="2"/>
      <c r="AM168" s="2"/>
      <c r="AN168" s="2"/>
      <c r="AO168" s="2"/>
      <c r="AP168" s="5" t="s">
        <v>7</v>
      </c>
      <c r="AQ168" s="6"/>
      <c r="AR168" s="6"/>
      <c r="AS168" s="7"/>
      <c r="AT168" s="8" t="s">
        <v>8</v>
      </c>
      <c r="AU168" s="8"/>
      <c r="AV168" s="8"/>
      <c r="AW168" s="8"/>
      <c r="AX168" s="9" t="s">
        <v>9</v>
      </c>
      <c r="AY168" s="10" t="s">
        <v>10</v>
      </c>
      <c r="AZ168" s="10"/>
      <c r="BA168" s="10"/>
      <c r="BB168" s="9" t="s">
        <v>13</v>
      </c>
      <c r="BC168" s="11" t="s">
        <v>11</v>
      </c>
      <c r="BD168" s="12" t="s">
        <v>12</v>
      </c>
    </row>
    <row r="169" s="1" customFormat="1" customHeight="1" spans="1:56">
      <c r="A169" s="1" t="s">
        <v>14</v>
      </c>
      <c r="B169" s="1" t="s">
        <v>15</v>
      </c>
      <c r="C169" s="1" t="s">
        <v>16</v>
      </c>
      <c r="D169" s="1" t="s">
        <v>17</v>
      </c>
      <c r="E169" s="13" t="s">
        <v>18</v>
      </c>
      <c r="F169" s="13" t="s">
        <v>19</v>
      </c>
      <c r="G169" s="14" t="s">
        <v>20</v>
      </c>
      <c r="H169" s="15" t="s">
        <v>7</v>
      </c>
      <c r="I169" s="13" t="s">
        <v>21</v>
      </c>
      <c r="J169" s="13" t="s">
        <v>22</v>
      </c>
      <c r="K169" s="13" t="s">
        <v>23</v>
      </c>
      <c r="L169" s="8" t="s">
        <v>24</v>
      </c>
      <c r="M169" s="16"/>
      <c r="N169" s="13" t="s">
        <v>25</v>
      </c>
      <c r="O169" s="13" t="s">
        <v>26</v>
      </c>
      <c r="P169" s="10" t="s">
        <v>27</v>
      </c>
      <c r="Q169" s="11" t="s">
        <v>28</v>
      </c>
      <c r="R169" s="17"/>
      <c r="S169" s="1" t="s">
        <v>14</v>
      </c>
      <c r="T169" s="1" t="s">
        <v>15</v>
      </c>
      <c r="U169" s="1" t="s">
        <v>16</v>
      </c>
      <c r="V169" s="1" t="s">
        <v>17</v>
      </c>
      <c r="W169" s="13" t="s">
        <v>18</v>
      </c>
      <c r="X169" s="13" t="s">
        <v>19</v>
      </c>
      <c r="Y169" s="14" t="s">
        <v>20</v>
      </c>
      <c r="Z169" s="15" t="s">
        <v>7</v>
      </c>
      <c r="AA169" s="13" t="s">
        <v>21</v>
      </c>
      <c r="AB169" s="13" t="s">
        <v>22</v>
      </c>
      <c r="AC169" s="13" t="s">
        <v>23</v>
      </c>
      <c r="AD169" s="8" t="s">
        <v>24</v>
      </c>
      <c r="AE169" s="16"/>
      <c r="AF169" s="13" t="s">
        <v>25</v>
      </c>
      <c r="AG169" s="13" t="s">
        <v>26</v>
      </c>
      <c r="AH169" s="10" t="s">
        <v>27</v>
      </c>
      <c r="AI169" s="16"/>
      <c r="AJ169" s="11" t="s">
        <v>28</v>
      </c>
      <c r="AK169" s="17"/>
      <c r="AL169" s="1" t="s">
        <v>14</v>
      </c>
      <c r="AM169" s="1" t="s">
        <v>15</v>
      </c>
      <c r="AN169" s="1" t="s">
        <v>16</v>
      </c>
      <c r="AO169" s="1" t="s">
        <v>17</v>
      </c>
      <c r="AP169" s="13" t="s">
        <v>18</v>
      </c>
      <c r="AQ169" s="13" t="s">
        <v>19</v>
      </c>
      <c r="AR169" s="14" t="s">
        <v>20</v>
      </c>
      <c r="AS169" s="15" t="s">
        <v>7</v>
      </c>
      <c r="AT169" s="13" t="s">
        <v>21</v>
      </c>
      <c r="AU169" s="13" t="s">
        <v>22</v>
      </c>
      <c r="AV169" s="13" t="s">
        <v>23</v>
      </c>
      <c r="AW169" s="8" t="s">
        <v>24</v>
      </c>
      <c r="AX169" s="16"/>
      <c r="AY169" s="13" t="s">
        <v>25</v>
      </c>
      <c r="AZ169" s="13" t="s">
        <v>26</v>
      </c>
      <c r="BA169" s="10" t="s">
        <v>27</v>
      </c>
      <c r="BB169" s="16"/>
      <c r="BC169" s="11" t="s">
        <v>28</v>
      </c>
      <c r="BD169" s="17"/>
    </row>
    <row r="170" s="1" customFormat="1" customHeight="1" spans="1:56">
      <c r="A170" s="18">
        <f>L180</f>
        <v>3347256.46667409</v>
      </c>
      <c r="B170" s="18">
        <f>L199</f>
        <v>461206.794883855</v>
      </c>
      <c r="C170" s="18">
        <f>R189</f>
        <v>834635.029261785</v>
      </c>
      <c r="D170" s="18">
        <v>20.5</v>
      </c>
      <c r="E170" s="13">
        <v>3836</v>
      </c>
      <c r="F170" s="19">
        <v>2.54</v>
      </c>
      <c r="G170" s="14">
        <v>1.21</v>
      </c>
      <c r="H170" s="15">
        <f t="shared" ref="H170:H179" si="193">E170*F170*G170</f>
        <v>11789.5624</v>
      </c>
      <c r="I170" s="13">
        <v>1.6</v>
      </c>
      <c r="J170" s="13">
        <v>340</v>
      </c>
      <c r="K170" s="13">
        <v>3.99</v>
      </c>
      <c r="L170" s="20">
        <f t="shared" ref="L170:L179" si="194">1+6*J170/(J170+2000)+K170</f>
        <v>5.86179487179487</v>
      </c>
      <c r="M170" s="21">
        <f t="shared" ref="M170:M174" si="195">1200*(1.6+4.8)+3836*6.1</f>
        <v>31079.6</v>
      </c>
      <c r="N170" s="13">
        <v>0.97</v>
      </c>
      <c r="O170" s="13">
        <v>3.5</v>
      </c>
      <c r="P170" s="10">
        <f t="shared" ref="P170:P179" si="196">1+N170*O170</f>
        <v>4.395</v>
      </c>
      <c r="Q170" s="11">
        <v>1.05</v>
      </c>
      <c r="R170" s="22">
        <f t="shared" ref="R170:R179" si="197">((H170*I170*L170)+M170)*P170*Q170</f>
        <v>653690.386444751</v>
      </c>
      <c r="S170" s="18">
        <f>AD180</f>
        <v>3977998.31059103</v>
      </c>
      <c r="T170" s="18">
        <f>AD199</f>
        <v>968358.282292749</v>
      </c>
      <c r="U170" s="18">
        <f>AK189</f>
        <v>905579.006749037</v>
      </c>
      <c r="V170" s="18">
        <v>20.5</v>
      </c>
      <c r="W170" s="13">
        <v>4245</v>
      </c>
      <c r="X170" s="19">
        <v>2.54</v>
      </c>
      <c r="Y170" s="14">
        <v>1.21</v>
      </c>
      <c r="Z170" s="15">
        <f t="shared" ref="Z170:Z179" si="198">W170*X170*Y170</f>
        <v>13046.583</v>
      </c>
      <c r="AA170" s="13">
        <v>1.6</v>
      </c>
      <c r="AB170" s="13">
        <v>340</v>
      </c>
      <c r="AC170" s="13">
        <v>3.99</v>
      </c>
      <c r="AD170" s="20">
        <f t="shared" ref="AD170:AD179" si="199">1+6*AB170/(AB170+2000)+AC170</f>
        <v>5.86179487179487</v>
      </c>
      <c r="AE170" s="21">
        <f t="shared" ref="AE170:AE174" si="200">1200*(1.6+4.8)+4245*6.1</f>
        <v>33574.5</v>
      </c>
      <c r="AF170" s="13">
        <v>0.97</v>
      </c>
      <c r="AG170" s="13">
        <v>3.5</v>
      </c>
      <c r="AH170" s="10">
        <f t="shared" ref="AH170:AH179" si="201">1+AF170*AG170</f>
        <v>4.395</v>
      </c>
      <c r="AI170" s="23">
        <v>1.085</v>
      </c>
      <c r="AJ170" s="11">
        <v>1.05</v>
      </c>
      <c r="AK170" s="22">
        <f t="shared" ref="AK170:AK179" si="202">((Z170*AA170*AD170)+AE170)*AH170*AJ170*AI170</f>
        <v>780775.788458731</v>
      </c>
      <c r="AL170" s="18">
        <f>AW180</f>
        <v>5263287.98870778</v>
      </c>
      <c r="AM170" s="18">
        <f>AW199</f>
        <v>1765745.09616927</v>
      </c>
      <c r="AN170" s="18">
        <f>BD189</f>
        <v>1208661.98901522</v>
      </c>
      <c r="AO170" s="18">
        <v>20.5</v>
      </c>
      <c r="AP170" s="13">
        <v>4245</v>
      </c>
      <c r="AQ170" s="19">
        <v>2.54</v>
      </c>
      <c r="AR170" s="14">
        <v>1.21</v>
      </c>
      <c r="AS170" s="15">
        <f t="shared" ref="AS170:AS179" si="203">AP170*AQ170*AR170</f>
        <v>13046.583</v>
      </c>
      <c r="AT170" s="13">
        <v>1.6</v>
      </c>
      <c r="AU170" s="13">
        <v>340</v>
      </c>
      <c r="AV170" s="13">
        <v>4.08</v>
      </c>
      <c r="AW170" s="20">
        <f t="shared" ref="AW170:AW179" si="204">1+6*AU170/(AU170+2000)+AV170</f>
        <v>5.95179487179487</v>
      </c>
      <c r="AX170" s="21">
        <f t="shared" ref="AX170:AX174" si="205">1200*(1.6+4.8)+4245*6.1</f>
        <v>33574.5</v>
      </c>
      <c r="AY170" s="13">
        <v>0.97</v>
      </c>
      <c r="AZ170" s="13">
        <v>4.3</v>
      </c>
      <c r="BA170" s="10">
        <f t="shared" ref="BA170:BA179" si="206">1+AY170*AZ170</f>
        <v>5.171</v>
      </c>
      <c r="BB170" s="23">
        <v>1.2</v>
      </c>
      <c r="BC170" s="11">
        <v>1.05</v>
      </c>
      <c r="BD170" s="22">
        <f t="shared" ref="BD170:BD179" si="207">((AS170*AT170*AW170)+AX170)*BA170*BC170*BB170</f>
        <v>1028240.1689162</v>
      </c>
    </row>
    <row r="171" s="1" customFormat="1" customHeight="1" spans="1:56">
      <c r="A171" s="1" t="s">
        <v>29</v>
      </c>
      <c r="B171" s="1" t="s">
        <v>30</v>
      </c>
      <c r="E171" s="13">
        <v>3836</v>
      </c>
      <c r="F171" s="19">
        <v>2.54</v>
      </c>
      <c r="G171" s="14">
        <v>1.21</v>
      </c>
      <c r="H171" s="15">
        <f t="shared" si="193"/>
        <v>11789.5624</v>
      </c>
      <c r="I171" s="13">
        <v>1.6</v>
      </c>
      <c r="J171" s="13">
        <v>340</v>
      </c>
      <c r="K171" s="13">
        <v>1.79</v>
      </c>
      <c r="L171" s="20">
        <f t="shared" si="194"/>
        <v>3.66179487179487</v>
      </c>
      <c r="M171" s="21">
        <f t="shared" si="195"/>
        <v>31079.6</v>
      </c>
      <c r="N171" s="13">
        <v>0.97</v>
      </c>
      <c r="O171" s="13">
        <v>3.5</v>
      </c>
      <c r="P171" s="10">
        <f t="shared" si="196"/>
        <v>4.395</v>
      </c>
      <c r="Q171" s="11">
        <v>1.05</v>
      </c>
      <c r="R171" s="22">
        <f t="shared" si="197"/>
        <v>462181.677984143</v>
      </c>
      <c r="S171" s="1" t="s">
        <v>29</v>
      </c>
      <c r="T171" s="1" t="s">
        <v>30</v>
      </c>
      <c r="W171" s="13">
        <v>4245</v>
      </c>
      <c r="X171" s="19">
        <v>2.54</v>
      </c>
      <c r="Y171" s="14">
        <v>1.21</v>
      </c>
      <c r="Z171" s="15">
        <f t="shared" si="198"/>
        <v>13046.583</v>
      </c>
      <c r="AA171" s="13">
        <v>1.6</v>
      </c>
      <c r="AB171" s="13">
        <v>340</v>
      </c>
      <c r="AC171" s="13">
        <v>1.79</v>
      </c>
      <c r="AD171" s="20">
        <f t="shared" si="199"/>
        <v>3.66179487179487</v>
      </c>
      <c r="AE171" s="21">
        <f t="shared" si="200"/>
        <v>33574.5</v>
      </c>
      <c r="AF171" s="13">
        <v>0.97</v>
      </c>
      <c r="AG171" s="13">
        <v>3.5</v>
      </c>
      <c r="AH171" s="10">
        <f t="shared" si="201"/>
        <v>4.395</v>
      </c>
      <c r="AI171" s="23">
        <v>1.085</v>
      </c>
      <c r="AJ171" s="11">
        <v>1.05</v>
      </c>
      <c r="AK171" s="22">
        <f t="shared" si="202"/>
        <v>550834.287638716</v>
      </c>
      <c r="AL171" s="1" t="s">
        <v>29</v>
      </c>
      <c r="AM171" s="1" t="s">
        <v>30</v>
      </c>
      <c r="AP171" s="13">
        <v>4245</v>
      </c>
      <c r="AQ171" s="19">
        <v>2.54</v>
      </c>
      <c r="AR171" s="14">
        <v>1.21</v>
      </c>
      <c r="AS171" s="15">
        <f t="shared" si="203"/>
        <v>13046.583</v>
      </c>
      <c r="AT171" s="13">
        <v>1.6</v>
      </c>
      <c r="AU171" s="13">
        <v>340</v>
      </c>
      <c r="AV171" s="13">
        <v>1.88</v>
      </c>
      <c r="AW171" s="20">
        <f t="shared" si="204"/>
        <v>3.75179487179487</v>
      </c>
      <c r="AX171" s="21">
        <f t="shared" si="205"/>
        <v>33574.5</v>
      </c>
      <c r="AY171" s="13">
        <v>0.97</v>
      </c>
      <c r="AZ171" s="13">
        <v>4.3</v>
      </c>
      <c r="BA171" s="10">
        <f t="shared" si="206"/>
        <v>5.171</v>
      </c>
      <c r="BB171" s="23">
        <v>1.2</v>
      </c>
      <c r="BC171" s="11">
        <v>1.05</v>
      </c>
      <c r="BD171" s="22">
        <f t="shared" si="207"/>
        <v>729024.365266603</v>
      </c>
    </row>
    <row r="172" s="1" customFormat="1" customHeight="1" spans="1:56">
      <c r="A172" s="18">
        <f>L229</f>
        <v>419529.5658288</v>
      </c>
      <c r="B172" s="18">
        <f>L245</f>
        <v>105034.96640448</v>
      </c>
      <c r="E172" s="13">
        <v>3836</v>
      </c>
      <c r="F172" s="19">
        <v>2.54</v>
      </c>
      <c r="G172" s="14">
        <v>1.21</v>
      </c>
      <c r="H172" s="15">
        <f t="shared" si="193"/>
        <v>11789.5624</v>
      </c>
      <c r="I172" s="13">
        <v>1.6</v>
      </c>
      <c r="J172" s="13">
        <v>340</v>
      </c>
      <c r="K172" s="13">
        <v>1.79</v>
      </c>
      <c r="L172" s="20">
        <f t="shared" si="194"/>
        <v>3.66179487179487</v>
      </c>
      <c r="M172" s="21">
        <f t="shared" si="195"/>
        <v>31079.6</v>
      </c>
      <c r="N172" s="13">
        <v>0.97</v>
      </c>
      <c r="O172" s="13">
        <v>3.5</v>
      </c>
      <c r="P172" s="10">
        <f t="shared" si="196"/>
        <v>4.395</v>
      </c>
      <c r="Q172" s="11">
        <v>1.05</v>
      </c>
      <c r="R172" s="22">
        <f t="shared" si="197"/>
        <v>462181.677984143</v>
      </c>
      <c r="S172" s="18">
        <f>AD229</f>
        <v>456161.898728812</v>
      </c>
      <c r="T172" s="18">
        <f>AD245</f>
        <v>122678.36744256</v>
      </c>
      <c r="W172" s="13">
        <v>4245</v>
      </c>
      <c r="X172" s="19">
        <v>2.54</v>
      </c>
      <c r="Y172" s="14">
        <v>1.21</v>
      </c>
      <c r="Z172" s="15">
        <f t="shared" si="198"/>
        <v>13046.583</v>
      </c>
      <c r="AA172" s="13">
        <v>1.6</v>
      </c>
      <c r="AB172" s="13">
        <v>340</v>
      </c>
      <c r="AC172" s="13">
        <v>1.79</v>
      </c>
      <c r="AD172" s="20">
        <f t="shared" si="199"/>
        <v>3.66179487179487</v>
      </c>
      <c r="AE172" s="21">
        <f t="shared" si="200"/>
        <v>33574.5</v>
      </c>
      <c r="AF172" s="13">
        <v>0.97</v>
      </c>
      <c r="AG172" s="13">
        <v>3.5</v>
      </c>
      <c r="AH172" s="10">
        <f t="shared" si="201"/>
        <v>4.395</v>
      </c>
      <c r="AI172" s="23">
        <v>1.085</v>
      </c>
      <c r="AJ172" s="11">
        <v>1.05</v>
      </c>
      <c r="AK172" s="22">
        <f t="shared" si="202"/>
        <v>550834.287638716</v>
      </c>
      <c r="AL172" s="18">
        <f>AW229</f>
        <v>536703.794841112</v>
      </c>
      <c r="AM172" s="18">
        <f>AW245</f>
        <v>154746.86573376</v>
      </c>
      <c r="AP172" s="13">
        <v>4245</v>
      </c>
      <c r="AQ172" s="19">
        <v>2.54</v>
      </c>
      <c r="AR172" s="14">
        <v>1.21</v>
      </c>
      <c r="AS172" s="15">
        <f t="shared" si="203"/>
        <v>13046.583</v>
      </c>
      <c r="AT172" s="13">
        <v>1.6</v>
      </c>
      <c r="AU172" s="13">
        <v>340</v>
      </c>
      <c r="AV172" s="13">
        <v>1.88</v>
      </c>
      <c r="AW172" s="20">
        <f t="shared" si="204"/>
        <v>3.75179487179487</v>
      </c>
      <c r="AX172" s="21">
        <f t="shared" si="205"/>
        <v>33574.5</v>
      </c>
      <c r="AY172" s="13">
        <v>0.97</v>
      </c>
      <c r="AZ172" s="13">
        <v>4.3</v>
      </c>
      <c r="BA172" s="10">
        <f t="shared" si="206"/>
        <v>5.171</v>
      </c>
      <c r="BB172" s="23">
        <v>1.2</v>
      </c>
      <c r="BC172" s="11">
        <v>1.05</v>
      </c>
      <c r="BD172" s="22">
        <f t="shared" si="207"/>
        <v>729024.365266603</v>
      </c>
    </row>
    <row r="173" s="1" customFormat="1" customHeight="1" spans="1:56">
      <c r="A173" s="24" t="s">
        <v>31</v>
      </c>
      <c r="B173" s="24"/>
      <c r="C173" s="25" t="s">
        <v>32</v>
      </c>
      <c r="D173" s="25"/>
      <c r="E173" s="13">
        <v>3836</v>
      </c>
      <c r="F173" s="19">
        <v>2.54</v>
      </c>
      <c r="G173" s="14">
        <v>1.21</v>
      </c>
      <c r="H173" s="15">
        <f t="shared" si="193"/>
        <v>11789.5624</v>
      </c>
      <c r="I173" s="13">
        <v>1.6</v>
      </c>
      <c r="J173" s="13">
        <v>340</v>
      </c>
      <c r="K173" s="13">
        <v>1.79</v>
      </c>
      <c r="L173" s="20">
        <f t="shared" si="194"/>
        <v>3.66179487179487</v>
      </c>
      <c r="M173" s="21">
        <f t="shared" si="195"/>
        <v>31079.6</v>
      </c>
      <c r="N173" s="13">
        <v>0.97</v>
      </c>
      <c r="O173" s="13">
        <v>3.5</v>
      </c>
      <c r="P173" s="10">
        <f t="shared" si="196"/>
        <v>4.395</v>
      </c>
      <c r="Q173" s="11">
        <v>1.05</v>
      </c>
      <c r="R173" s="22">
        <f t="shared" si="197"/>
        <v>462181.677984143</v>
      </c>
      <c r="S173" s="24" t="s">
        <v>31</v>
      </c>
      <c r="T173" s="24"/>
      <c r="U173" s="25" t="s">
        <v>32</v>
      </c>
      <c r="V173" s="25"/>
      <c r="W173" s="13">
        <v>4245</v>
      </c>
      <c r="X173" s="19">
        <v>2.54</v>
      </c>
      <c r="Y173" s="14">
        <v>1.21</v>
      </c>
      <c r="Z173" s="15">
        <f t="shared" si="198"/>
        <v>13046.583</v>
      </c>
      <c r="AA173" s="13">
        <v>1.6</v>
      </c>
      <c r="AB173" s="13">
        <v>340</v>
      </c>
      <c r="AC173" s="13">
        <v>1.79</v>
      </c>
      <c r="AD173" s="20">
        <f t="shared" si="199"/>
        <v>3.66179487179487</v>
      </c>
      <c r="AE173" s="21">
        <f t="shared" si="200"/>
        <v>33574.5</v>
      </c>
      <c r="AF173" s="13">
        <v>0.97</v>
      </c>
      <c r="AG173" s="13">
        <v>3.5</v>
      </c>
      <c r="AH173" s="10">
        <f t="shared" si="201"/>
        <v>4.395</v>
      </c>
      <c r="AI173" s="23">
        <v>1.085</v>
      </c>
      <c r="AJ173" s="11">
        <v>1.05</v>
      </c>
      <c r="AK173" s="22">
        <f t="shared" si="202"/>
        <v>550834.287638716</v>
      </c>
      <c r="AL173" s="24" t="s">
        <v>31</v>
      </c>
      <c r="AM173" s="24"/>
      <c r="AN173" s="25" t="s">
        <v>32</v>
      </c>
      <c r="AO173" s="25"/>
      <c r="AP173" s="13">
        <v>4245</v>
      </c>
      <c r="AQ173" s="19">
        <v>2.54</v>
      </c>
      <c r="AR173" s="14">
        <v>1.21</v>
      </c>
      <c r="AS173" s="15">
        <f t="shared" si="203"/>
        <v>13046.583</v>
      </c>
      <c r="AT173" s="13">
        <v>1.6</v>
      </c>
      <c r="AU173" s="13">
        <v>340</v>
      </c>
      <c r="AV173" s="13">
        <v>1.88</v>
      </c>
      <c r="AW173" s="20">
        <f t="shared" si="204"/>
        <v>3.75179487179487</v>
      </c>
      <c r="AX173" s="21">
        <f t="shared" si="205"/>
        <v>33574.5</v>
      </c>
      <c r="AY173" s="13">
        <v>0.97</v>
      </c>
      <c r="AZ173" s="13">
        <v>4.3</v>
      </c>
      <c r="BA173" s="10">
        <f t="shared" si="206"/>
        <v>5.171</v>
      </c>
      <c r="BB173" s="23">
        <v>1.2</v>
      </c>
      <c r="BC173" s="11">
        <v>1.05</v>
      </c>
      <c r="BD173" s="22">
        <f t="shared" si="207"/>
        <v>729024.365266603</v>
      </c>
    </row>
    <row r="174" s="1" customFormat="1" customHeight="1" spans="1:56">
      <c r="A174" s="24"/>
      <c r="B174" s="24"/>
      <c r="C174" s="25"/>
      <c r="D174" s="25"/>
      <c r="E174" s="13">
        <v>3836</v>
      </c>
      <c r="F174" s="19">
        <v>2.54</v>
      </c>
      <c r="G174" s="14">
        <v>1.21</v>
      </c>
      <c r="H174" s="15">
        <f t="shared" si="193"/>
        <v>11789.5624</v>
      </c>
      <c r="I174" s="13">
        <v>1.6</v>
      </c>
      <c r="J174" s="13">
        <v>340</v>
      </c>
      <c r="K174" s="13">
        <v>1.79</v>
      </c>
      <c r="L174" s="20">
        <f t="shared" si="194"/>
        <v>3.66179487179487</v>
      </c>
      <c r="M174" s="21">
        <f t="shared" si="195"/>
        <v>31079.6</v>
      </c>
      <c r="N174" s="13">
        <v>0.97</v>
      </c>
      <c r="O174" s="13">
        <v>3.5</v>
      </c>
      <c r="P174" s="10">
        <f t="shared" si="196"/>
        <v>4.395</v>
      </c>
      <c r="Q174" s="11">
        <v>1.05</v>
      </c>
      <c r="R174" s="22">
        <f t="shared" si="197"/>
        <v>462181.677984143</v>
      </c>
      <c r="S174" s="24"/>
      <c r="T174" s="24"/>
      <c r="U174" s="25"/>
      <c r="V174" s="25"/>
      <c r="W174" s="13">
        <v>4245</v>
      </c>
      <c r="X174" s="19">
        <v>2.54</v>
      </c>
      <c r="Y174" s="14">
        <v>1.21</v>
      </c>
      <c r="Z174" s="15">
        <f t="shared" si="198"/>
        <v>13046.583</v>
      </c>
      <c r="AA174" s="13">
        <v>1.6</v>
      </c>
      <c r="AB174" s="13">
        <v>340</v>
      </c>
      <c r="AC174" s="13">
        <v>1.79</v>
      </c>
      <c r="AD174" s="20">
        <f t="shared" si="199"/>
        <v>3.66179487179487</v>
      </c>
      <c r="AE174" s="21">
        <f t="shared" si="200"/>
        <v>33574.5</v>
      </c>
      <c r="AF174" s="13">
        <v>0.97</v>
      </c>
      <c r="AG174" s="13">
        <v>3.5</v>
      </c>
      <c r="AH174" s="10">
        <f t="shared" si="201"/>
        <v>4.395</v>
      </c>
      <c r="AI174" s="23">
        <v>1.085</v>
      </c>
      <c r="AJ174" s="11">
        <v>1.05</v>
      </c>
      <c r="AK174" s="22">
        <f t="shared" si="202"/>
        <v>550834.287638716</v>
      </c>
      <c r="AL174" s="24"/>
      <c r="AM174" s="24"/>
      <c r="AN174" s="25"/>
      <c r="AO174" s="25"/>
      <c r="AP174" s="13">
        <v>4245</v>
      </c>
      <c r="AQ174" s="19">
        <v>2.54</v>
      </c>
      <c r="AR174" s="14">
        <v>1.21</v>
      </c>
      <c r="AS174" s="15">
        <f t="shared" si="203"/>
        <v>13046.583</v>
      </c>
      <c r="AT174" s="13">
        <v>1.6</v>
      </c>
      <c r="AU174" s="13">
        <v>340</v>
      </c>
      <c r="AV174" s="13">
        <v>1.88</v>
      </c>
      <c r="AW174" s="20">
        <f t="shared" si="204"/>
        <v>3.75179487179487</v>
      </c>
      <c r="AX174" s="21">
        <f t="shared" si="205"/>
        <v>33574.5</v>
      </c>
      <c r="AY174" s="13">
        <v>0.97</v>
      </c>
      <c r="AZ174" s="13">
        <v>4.3</v>
      </c>
      <c r="BA174" s="10">
        <f t="shared" si="206"/>
        <v>5.171</v>
      </c>
      <c r="BB174" s="23">
        <v>1.2</v>
      </c>
      <c r="BC174" s="11">
        <v>1.05</v>
      </c>
      <c r="BD174" s="22">
        <f t="shared" si="207"/>
        <v>729024.365266603</v>
      </c>
    </row>
    <row r="175" s="1" customFormat="1" customHeight="1" spans="1:56">
      <c r="A175" s="26">
        <f>A170+B170+C170+A172+B172</f>
        <v>5167662.82305301</v>
      </c>
      <c r="B175" s="26"/>
      <c r="C175" s="27">
        <f>A175/D170</f>
        <v>252081.113319659</v>
      </c>
      <c r="D175" s="27"/>
      <c r="E175" s="13">
        <v>3836</v>
      </c>
      <c r="F175" s="8">
        <v>0.53</v>
      </c>
      <c r="G175" s="14">
        <v>1.21</v>
      </c>
      <c r="H175" s="15">
        <f t="shared" si="193"/>
        <v>2460.0268</v>
      </c>
      <c r="I175" s="13">
        <v>1.6</v>
      </c>
      <c r="J175" s="13">
        <v>340</v>
      </c>
      <c r="K175" s="13">
        <v>1.79</v>
      </c>
      <c r="L175" s="20">
        <f t="shared" si="194"/>
        <v>3.66179487179487</v>
      </c>
      <c r="M175" s="21">
        <f t="shared" ref="M175:M179" si="208">1200*(1.6+4.8)</f>
        <v>7680</v>
      </c>
      <c r="N175" s="13">
        <v>0.97</v>
      </c>
      <c r="O175" s="13">
        <v>3.5</v>
      </c>
      <c r="P175" s="10">
        <f t="shared" si="196"/>
        <v>4.395</v>
      </c>
      <c r="Q175" s="11">
        <v>1.05</v>
      </c>
      <c r="R175" s="22">
        <f t="shared" si="197"/>
        <v>101953.586991573</v>
      </c>
      <c r="S175" s="26">
        <f>S170+T170+U170+S172+T172</f>
        <v>6430775.86580419</v>
      </c>
      <c r="T175" s="26"/>
      <c r="U175" s="27">
        <f>S175/V170</f>
        <v>313696.383697765</v>
      </c>
      <c r="V175" s="27"/>
      <c r="W175" s="13">
        <v>4245</v>
      </c>
      <c r="X175" s="8">
        <v>0.53</v>
      </c>
      <c r="Y175" s="14">
        <v>1.21</v>
      </c>
      <c r="Z175" s="15">
        <f t="shared" si="198"/>
        <v>2722.3185</v>
      </c>
      <c r="AA175" s="13">
        <v>1.6</v>
      </c>
      <c r="AB175" s="13">
        <v>340</v>
      </c>
      <c r="AC175" s="13">
        <v>1.79</v>
      </c>
      <c r="AD175" s="20">
        <f t="shared" si="199"/>
        <v>3.66179487179487</v>
      </c>
      <c r="AE175" s="21">
        <f t="shared" ref="AE175:AE179" si="209">1200*(1.6+4.8)</f>
        <v>7680</v>
      </c>
      <c r="AF175" s="13">
        <v>0.97</v>
      </c>
      <c r="AG175" s="13">
        <v>3.5</v>
      </c>
      <c r="AH175" s="10">
        <f t="shared" si="201"/>
        <v>4.395</v>
      </c>
      <c r="AI175" s="23">
        <v>1.085</v>
      </c>
      <c r="AJ175" s="11">
        <v>1.05</v>
      </c>
      <c r="AK175" s="22">
        <f t="shared" si="202"/>
        <v>118314.071998504</v>
      </c>
      <c r="AL175" s="26">
        <f>AL170+AM170+AN170+AL172+AM172</f>
        <v>8929145.73446714</v>
      </c>
      <c r="AM175" s="26"/>
      <c r="AN175" s="27">
        <f>AL175/AO170</f>
        <v>435568.084608153</v>
      </c>
      <c r="AO175" s="27"/>
      <c r="AP175" s="13">
        <v>4245</v>
      </c>
      <c r="AQ175" s="8">
        <v>0.53</v>
      </c>
      <c r="AR175" s="14">
        <v>1.21</v>
      </c>
      <c r="AS175" s="15">
        <f t="shared" si="203"/>
        <v>2722.3185</v>
      </c>
      <c r="AT175" s="13">
        <v>1.6</v>
      </c>
      <c r="AU175" s="13">
        <v>340</v>
      </c>
      <c r="AV175" s="13">
        <v>1.88</v>
      </c>
      <c r="AW175" s="20">
        <f t="shared" si="204"/>
        <v>3.75179487179487</v>
      </c>
      <c r="AX175" s="21">
        <f t="shared" ref="AX175:AX179" si="210">1200*(1.6+4.8)</f>
        <v>7680</v>
      </c>
      <c r="AY175" s="13">
        <v>0.97</v>
      </c>
      <c r="AZ175" s="13">
        <v>4.3</v>
      </c>
      <c r="BA175" s="10">
        <f t="shared" si="206"/>
        <v>5.171</v>
      </c>
      <c r="BB175" s="23">
        <v>1.2</v>
      </c>
      <c r="BC175" s="11">
        <v>1.05</v>
      </c>
      <c r="BD175" s="22">
        <f t="shared" si="207"/>
        <v>156512.614041417</v>
      </c>
    </row>
    <row r="176" s="1" customFormat="1" customHeight="1" spans="1:56">
      <c r="A176" s="26"/>
      <c r="B176" s="26"/>
      <c r="C176" s="27"/>
      <c r="D176" s="27"/>
      <c r="E176" s="13">
        <v>3836</v>
      </c>
      <c r="F176" s="8">
        <v>0.53</v>
      </c>
      <c r="G176" s="14">
        <v>1.21</v>
      </c>
      <c r="H176" s="15">
        <f t="shared" si="193"/>
        <v>2460.0268</v>
      </c>
      <c r="I176" s="13">
        <v>1.6</v>
      </c>
      <c r="J176" s="13">
        <v>340</v>
      </c>
      <c r="K176" s="13">
        <v>1.79</v>
      </c>
      <c r="L176" s="20">
        <f t="shared" si="194"/>
        <v>3.66179487179487</v>
      </c>
      <c r="M176" s="21">
        <f t="shared" si="208"/>
        <v>7680</v>
      </c>
      <c r="N176" s="13">
        <v>0.97</v>
      </c>
      <c r="O176" s="13">
        <v>3.5</v>
      </c>
      <c r="P176" s="10">
        <f t="shared" si="196"/>
        <v>4.395</v>
      </c>
      <c r="Q176" s="11">
        <v>1.05</v>
      </c>
      <c r="R176" s="22">
        <f t="shared" si="197"/>
        <v>101953.586991573</v>
      </c>
      <c r="S176" s="26"/>
      <c r="T176" s="26"/>
      <c r="U176" s="27"/>
      <c r="V176" s="27"/>
      <c r="W176" s="13">
        <v>4245</v>
      </c>
      <c r="X176" s="8">
        <v>0.53</v>
      </c>
      <c r="Y176" s="14">
        <v>1.21</v>
      </c>
      <c r="Z176" s="15">
        <f t="shared" si="198"/>
        <v>2722.3185</v>
      </c>
      <c r="AA176" s="13">
        <v>1.6</v>
      </c>
      <c r="AB176" s="13">
        <v>340</v>
      </c>
      <c r="AC176" s="13">
        <v>1.79</v>
      </c>
      <c r="AD176" s="20">
        <f t="shared" si="199"/>
        <v>3.66179487179487</v>
      </c>
      <c r="AE176" s="21">
        <f t="shared" si="209"/>
        <v>7680</v>
      </c>
      <c r="AF176" s="13">
        <v>0.97</v>
      </c>
      <c r="AG176" s="13">
        <v>3.5</v>
      </c>
      <c r="AH176" s="10">
        <f t="shared" si="201"/>
        <v>4.395</v>
      </c>
      <c r="AI176" s="23">
        <v>1.085</v>
      </c>
      <c r="AJ176" s="11">
        <v>1.05</v>
      </c>
      <c r="AK176" s="22">
        <f t="shared" si="202"/>
        <v>118314.071998504</v>
      </c>
      <c r="AL176" s="26"/>
      <c r="AM176" s="26"/>
      <c r="AN176" s="27"/>
      <c r="AO176" s="27"/>
      <c r="AP176" s="13">
        <v>4245</v>
      </c>
      <c r="AQ176" s="8">
        <v>0.53</v>
      </c>
      <c r="AR176" s="14">
        <v>1.21</v>
      </c>
      <c r="AS176" s="15">
        <f t="shared" si="203"/>
        <v>2722.3185</v>
      </c>
      <c r="AT176" s="13">
        <v>1.6</v>
      </c>
      <c r="AU176" s="13">
        <v>340</v>
      </c>
      <c r="AV176" s="13">
        <v>1.88</v>
      </c>
      <c r="AW176" s="20">
        <f t="shared" si="204"/>
        <v>3.75179487179487</v>
      </c>
      <c r="AX176" s="21">
        <f t="shared" si="210"/>
        <v>7680</v>
      </c>
      <c r="AY176" s="13">
        <v>0.97</v>
      </c>
      <c r="AZ176" s="13">
        <v>4.3</v>
      </c>
      <c r="BA176" s="10">
        <f t="shared" si="206"/>
        <v>5.171</v>
      </c>
      <c r="BB176" s="23">
        <v>1.2</v>
      </c>
      <c r="BC176" s="11">
        <v>1.05</v>
      </c>
      <c r="BD176" s="22">
        <f t="shared" si="207"/>
        <v>156512.614041417</v>
      </c>
    </row>
    <row r="177" s="1" customFormat="1" customHeight="1" spans="5:56">
      <c r="E177" s="13">
        <v>3836</v>
      </c>
      <c r="F177" s="8">
        <v>0.53</v>
      </c>
      <c r="G177" s="14">
        <v>1.21</v>
      </c>
      <c r="H177" s="15">
        <f t="shared" si="193"/>
        <v>2460.0268</v>
      </c>
      <c r="I177" s="13">
        <v>1.6</v>
      </c>
      <c r="J177" s="13">
        <v>340</v>
      </c>
      <c r="K177" s="13">
        <v>1.79</v>
      </c>
      <c r="L177" s="20">
        <f t="shared" si="194"/>
        <v>3.66179487179487</v>
      </c>
      <c r="M177" s="21">
        <f t="shared" si="208"/>
        <v>7680</v>
      </c>
      <c r="N177" s="13">
        <v>0.97</v>
      </c>
      <c r="O177" s="13">
        <v>3.5</v>
      </c>
      <c r="P177" s="10">
        <f t="shared" si="196"/>
        <v>4.395</v>
      </c>
      <c r="Q177" s="11">
        <v>1.05</v>
      </c>
      <c r="R177" s="22">
        <f t="shared" si="197"/>
        <v>101953.586991573</v>
      </c>
      <c r="W177" s="13">
        <v>4245</v>
      </c>
      <c r="X177" s="8">
        <v>0.53</v>
      </c>
      <c r="Y177" s="14">
        <v>1.21</v>
      </c>
      <c r="Z177" s="15">
        <f t="shared" si="198"/>
        <v>2722.3185</v>
      </c>
      <c r="AA177" s="13">
        <v>1.6</v>
      </c>
      <c r="AB177" s="13">
        <v>340</v>
      </c>
      <c r="AC177" s="13">
        <v>1.79</v>
      </c>
      <c r="AD177" s="20">
        <f t="shared" si="199"/>
        <v>3.66179487179487</v>
      </c>
      <c r="AE177" s="21">
        <f t="shared" si="209"/>
        <v>7680</v>
      </c>
      <c r="AF177" s="13">
        <v>0.97</v>
      </c>
      <c r="AG177" s="13">
        <v>3.5</v>
      </c>
      <c r="AH177" s="10">
        <f t="shared" si="201"/>
        <v>4.395</v>
      </c>
      <c r="AI177" s="23">
        <v>1.085</v>
      </c>
      <c r="AJ177" s="11">
        <v>1.05</v>
      </c>
      <c r="AK177" s="22">
        <f t="shared" si="202"/>
        <v>118314.071998504</v>
      </c>
      <c r="AP177" s="13">
        <v>4245</v>
      </c>
      <c r="AQ177" s="8">
        <v>0.53</v>
      </c>
      <c r="AR177" s="14">
        <v>1.21</v>
      </c>
      <c r="AS177" s="15">
        <f t="shared" si="203"/>
        <v>2722.3185</v>
      </c>
      <c r="AT177" s="13">
        <v>1.6</v>
      </c>
      <c r="AU177" s="13">
        <v>340</v>
      </c>
      <c r="AV177" s="13">
        <v>1.88</v>
      </c>
      <c r="AW177" s="20">
        <f t="shared" si="204"/>
        <v>3.75179487179487</v>
      </c>
      <c r="AX177" s="21">
        <f t="shared" si="210"/>
        <v>7680</v>
      </c>
      <c r="AY177" s="13">
        <v>0.97</v>
      </c>
      <c r="AZ177" s="13">
        <v>4.3</v>
      </c>
      <c r="BA177" s="10">
        <f t="shared" si="206"/>
        <v>5.171</v>
      </c>
      <c r="BB177" s="23">
        <v>1.2</v>
      </c>
      <c r="BC177" s="11">
        <v>1.05</v>
      </c>
      <c r="BD177" s="22">
        <f t="shared" si="207"/>
        <v>156512.614041417</v>
      </c>
    </row>
    <row r="178" s="1" customFormat="1" customHeight="1" spans="5:56">
      <c r="E178" s="13">
        <v>3836</v>
      </c>
      <c r="F178" s="8">
        <v>0.53</v>
      </c>
      <c r="G178" s="14">
        <v>1.21</v>
      </c>
      <c r="H178" s="15">
        <f t="shared" si="193"/>
        <v>2460.0268</v>
      </c>
      <c r="I178" s="13">
        <v>1.6</v>
      </c>
      <c r="J178" s="13">
        <v>340</v>
      </c>
      <c r="K178" s="13">
        <v>1.79</v>
      </c>
      <c r="L178" s="20">
        <f t="shared" si="194"/>
        <v>3.66179487179487</v>
      </c>
      <c r="M178" s="21">
        <f t="shared" si="208"/>
        <v>7680</v>
      </c>
      <c r="N178" s="13">
        <v>0.97</v>
      </c>
      <c r="O178" s="13">
        <v>3.5</v>
      </c>
      <c r="P178" s="10">
        <f t="shared" si="196"/>
        <v>4.395</v>
      </c>
      <c r="Q178" s="11">
        <v>1.05</v>
      </c>
      <c r="R178" s="22">
        <f t="shared" si="197"/>
        <v>101953.586991573</v>
      </c>
      <c r="W178" s="13">
        <v>4245</v>
      </c>
      <c r="X178" s="8">
        <v>0.53</v>
      </c>
      <c r="Y178" s="14">
        <v>1.21</v>
      </c>
      <c r="Z178" s="15">
        <f t="shared" si="198"/>
        <v>2722.3185</v>
      </c>
      <c r="AA178" s="13">
        <v>1.6</v>
      </c>
      <c r="AB178" s="13">
        <v>340</v>
      </c>
      <c r="AC178" s="13">
        <v>1.79</v>
      </c>
      <c r="AD178" s="20">
        <f t="shared" si="199"/>
        <v>3.66179487179487</v>
      </c>
      <c r="AE178" s="21">
        <f t="shared" si="209"/>
        <v>7680</v>
      </c>
      <c r="AF178" s="13">
        <v>0.97</v>
      </c>
      <c r="AG178" s="13">
        <v>3.5</v>
      </c>
      <c r="AH178" s="10">
        <f t="shared" si="201"/>
        <v>4.395</v>
      </c>
      <c r="AI178" s="23">
        <v>1.085</v>
      </c>
      <c r="AJ178" s="11">
        <v>1.05</v>
      </c>
      <c r="AK178" s="22">
        <f t="shared" si="202"/>
        <v>118314.071998504</v>
      </c>
      <c r="AP178" s="13">
        <v>4245</v>
      </c>
      <c r="AQ178" s="8">
        <v>0.53</v>
      </c>
      <c r="AR178" s="14">
        <v>1.21</v>
      </c>
      <c r="AS178" s="15">
        <f t="shared" si="203"/>
        <v>2722.3185</v>
      </c>
      <c r="AT178" s="13">
        <v>1.6</v>
      </c>
      <c r="AU178" s="13">
        <v>340</v>
      </c>
      <c r="AV178" s="13">
        <v>1.88</v>
      </c>
      <c r="AW178" s="20">
        <f t="shared" si="204"/>
        <v>3.75179487179487</v>
      </c>
      <c r="AX178" s="21">
        <f t="shared" si="210"/>
        <v>7680</v>
      </c>
      <c r="AY178" s="13">
        <v>0.97</v>
      </c>
      <c r="AZ178" s="13">
        <v>4.3</v>
      </c>
      <c r="BA178" s="10">
        <f t="shared" si="206"/>
        <v>5.171</v>
      </c>
      <c r="BB178" s="23">
        <v>1.2</v>
      </c>
      <c r="BC178" s="11">
        <v>1.05</v>
      </c>
      <c r="BD178" s="22">
        <f t="shared" si="207"/>
        <v>156512.614041417</v>
      </c>
    </row>
    <row r="179" s="1" customFormat="1" customHeight="1" spans="5:56">
      <c r="E179" s="13">
        <v>3836</v>
      </c>
      <c r="F179" s="23">
        <v>3.2</v>
      </c>
      <c r="G179" s="14">
        <v>1.21</v>
      </c>
      <c r="H179" s="15">
        <f t="shared" si="193"/>
        <v>14852.992</v>
      </c>
      <c r="I179" s="13">
        <v>1.6</v>
      </c>
      <c r="J179" s="13">
        <v>340</v>
      </c>
      <c r="K179" s="13">
        <v>1.79</v>
      </c>
      <c r="L179" s="20">
        <f t="shared" si="194"/>
        <v>3.66179487179487</v>
      </c>
      <c r="M179" s="21">
        <f t="shared" si="208"/>
        <v>7680</v>
      </c>
      <c r="N179" s="13">
        <v>0.97</v>
      </c>
      <c r="O179" s="13">
        <v>3.5</v>
      </c>
      <c r="P179" s="10">
        <f t="shared" si="196"/>
        <v>4.395</v>
      </c>
      <c r="Q179" s="11">
        <v>1.05</v>
      </c>
      <c r="R179" s="22">
        <f t="shared" si="197"/>
        <v>437025.020326479</v>
      </c>
      <c r="W179" s="13">
        <v>4245</v>
      </c>
      <c r="X179" s="23">
        <v>3.2</v>
      </c>
      <c r="Y179" s="14">
        <v>1.21</v>
      </c>
      <c r="Z179" s="15">
        <f t="shared" si="198"/>
        <v>16436.64</v>
      </c>
      <c r="AA179" s="13">
        <v>1.6</v>
      </c>
      <c r="AB179" s="13">
        <v>340</v>
      </c>
      <c r="AC179" s="13">
        <v>1.79</v>
      </c>
      <c r="AD179" s="20">
        <f t="shared" si="199"/>
        <v>3.66179487179487</v>
      </c>
      <c r="AE179" s="21">
        <f t="shared" si="209"/>
        <v>7680</v>
      </c>
      <c r="AF179" s="13">
        <v>0.97</v>
      </c>
      <c r="AG179" s="13">
        <v>3.5</v>
      </c>
      <c r="AH179" s="10">
        <f t="shared" si="201"/>
        <v>4.395</v>
      </c>
      <c r="AI179" s="23">
        <v>1.085</v>
      </c>
      <c r="AJ179" s="11">
        <v>1.05</v>
      </c>
      <c r="AK179" s="22">
        <f t="shared" si="202"/>
        <v>520629.083583421</v>
      </c>
      <c r="AP179" s="13">
        <v>4245</v>
      </c>
      <c r="AQ179" s="23">
        <v>3.2</v>
      </c>
      <c r="AR179" s="14">
        <v>1.21</v>
      </c>
      <c r="AS179" s="15">
        <f t="shared" si="203"/>
        <v>16436.64</v>
      </c>
      <c r="AT179" s="13">
        <v>1.6</v>
      </c>
      <c r="AU179" s="13">
        <v>340</v>
      </c>
      <c r="AV179" s="13">
        <v>1.88</v>
      </c>
      <c r="AW179" s="20">
        <f t="shared" si="204"/>
        <v>3.75179487179487</v>
      </c>
      <c r="AX179" s="21">
        <f t="shared" si="210"/>
        <v>7680</v>
      </c>
      <c r="AY179" s="13">
        <v>0.97</v>
      </c>
      <c r="AZ179" s="13">
        <v>4.3</v>
      </c>
      <c r="BA179" s="10">
        <f t="shared" si="206"/>
        <v>5.171</v>
      </c>
      <c r="BB179" s="23">
        <v>1.2</v>
      </c>
      <c r="BC179" s="11">
        <v>1.05</v>
      </c>
      <c r="BD179" s="22">
        <f t="shared" si="207"/>
        <v>692899.9025595</v>
      </c>
    </row>
    <row r="180" s="1" customFormat="1" customHeight="1" spans="5:56">
      <c r="E180" s="28" t="s">
        <v>33</v>
      </c>
      <c r="F180" s="29"/>
      <c r="G180" s="29"/>
      <c r="H180" s="30"/>
      <c r="I180" s="29"/>
      <c r="J180" s="29"/>
      <c r="K180" s="29"/>
      <c r="L180" s="31">
        <f>SUM(R170:R179)</f>
        <v>3347256.46667409</v>
      </c>
      <c r="M180" s="31"/>
      <c r="N180" s="31"/>
      <c r="O180" s="31"/>
      <c r="P180" s="31"/>
      <c r="Q180" s="31"/>
      <c r="R180" s="31"/>
      <c r="W180" s="28" t="s">
        <v>33</v>
      </c>
      <c r="X180" s="29"/>
      <c r="Y180" s="29"/>
      <c r="Z180" s="30"/>
      <c r="AA180" s="29"/>
      <c r="AB180" s="29"/>
      <c r="AC180" s="29"/>
      <c r="AD180" s="31">
        <f>SUM(AK170:AK179)</f>
        <v>3977998.31059103</v>
      </c>
      <c r="AE180" s="31"/>
      <c r="AF180" s="31"/>
      <c r="AG180" s="31"/>
      <c r="AH180" s="31"/>
      <c r="AI180" s="31"/>
      <c r="AJ180" s="31"/>
      <c r="AK180" s="31"/>
      <c r="AP180" s="28" t="s">
        <v>33</v>
      </c>
      <c r="AQ180" s="29"/>
      <c r="AR180" s="29"/>
      <c r="AS180" s="30"/>
      <c r="AT180" s="29"/>
      <c r="AU180" s="29"/>
      <c r="AV180" s="29"/>
      <c r="AW180" s="31">
        <f>SUM(BD170:BD179)</f>
        <v>5263287.98870778</v>
      </c>
      <c r="AX180" s="31"/>
      <c r="AY180" s="31"/>
      <c r="AZ180" s="31"/>
      <c r="BA180" s="31"/>
      <c r="BB180" s="31"/>
      <c r="BC180" s="31"/>
      <c r="BD180" s="31"/>
    </row>
    <row r="181" s="1" customFormat="1" customHeight="1" spans="5:56">
      <c r="E181" s="29"/>
      <c r="F181" s="29"/>
      <c r="G181" s="29"/>
      <c r="H181" s="30"/>
      <c r="I181" s="29"/>
      <c r="J181" s="29"/>
      <c r="K181" s="29"/>
      <c r="L181" s="31"/>
      <c r="M181" s="31"/>
      <c r="N181" s="31"/>
      <c r="O181" s="31"/>
      <c r="P181" s="31"/>
      <c r="Q181" s="31"/>
      <c r="R181" s="31"/>
      <c r="W181" s="29"/>
      <c r="X181" s="29"/>
      <c r="Y181" s="29"/>
      <c r="Z181" s="30"/>
      <c r="AA181" s="29"/>
      <c r="AB181" s="29"/>
      <c r="AC181" s="29"/>
      <c r="AD181" s="31"/>
      <c r="AE181" s="31"/>
      <c r="AF181" s="31"/>
      <c r="AG181" s="31"/>
      <c r="AH181" s="31"/>
      <c r="AI181" s="31"/>
      <c r="AJ181" s="31"/>
      <c r="AK181" s="31"/>
      <c r="AP181" s="29"/>
      <c r="AQ181" s="29"/>
      <c r="AR181" s="29"/>
      <c r="AS181" s="30"/>
      <c r="AT181" s="29"/>
      <c r="AU181" s="29"/>
      <c r="AV181" s="29"/>
      <c r="AW181" s="31"/>
      <c r="AX181" s="31"/>
      <c r="AY181" s="31"/>
      <c r="AZ181" s="31"/>
      <c r="BA181" s="31"/>
      <c r="BB181" s="31"/>
      <c r="BC181" s="31"/>
      <c r="BD181" s="31"/>
    </row>
    <row r="182" s="1" customFormat="1" customHeight="1" spans="5:56">
      <c r="E182" s="3" t="s">
        <v>34</v>
      </c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W182" s="3" t="s">
        <v>34</v>
      </c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P182" s="3" t="s">
        <v>34</v>
      </c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</row>
    <row r="183" s="1" customFormat="1" customHeight="1" spans="5:56">
      <c r="E183" s="32" t="s">
        <v>35</v>
      </c>
      <c r="F183" s="23" t="s">
        <v>7</v>
      </c>
      <c r="G183" s="23"/>
      <c r="H183" s="23"/>
      <c r="I183" s="23"/>
      <c r="J183" s="8" t="s">
        <v>24</v>
      </c>
      <c r="K183" s="8"/>
      <c r="L183" s="8"/>
      <c r="M183" s="10" t="s">
        <v>10</v>
      </c>
      <c r="N183" s="10"/>
      <c r="O183" s="10"/>
      <c r="P183" s="11" t="s">
        <v>36</v>
      </c>
      <c r="Q183" s="33" t="s">
        <v>12</v>
      </c>
      <c r="R183" s="13" t="s">
        <v>37</v>
      </c>
      <c r="W183" s="32" t="s">
        <v>35</v>
      </c>
      <c r="X183" s="23" t="s">
        <v>7</v>
      </c>
      <c r="Y183" s="23"/>
      <c r="Z183" s="23"/>
      <c r="AA183" s="23"/>
      <c r="AB183" s="8" t="s">
        <v>24</v>
      </c>
      <c r="AC183" s="8"/>
      <c r="AD183" s="8"/>
      <c r="AE183" s="10" t="s">
        <v>10</v>
      </c>
      <c r="AF183" s="10"/>
      <c r="AG183" s="10"/>
      <c r="AH183" s="11" t="s">
        <v>36</v>
      </c>
      <c r="AI183" s="9" t="s">
        <v>13</v>
      </c>
      <c r="AJ183" s="33" t="s">
        <v>12</v>
      </c>
      <c r="AK183" s="13" t="s">
        <v>37</v>
      </c>
      <c r="AP183" s="32" t="s">
        <v>35</v>
      </c>
      <c r="AQ183" s="23" t="s">
        <v>7</v>
      </c>
      <c r="AR183" s="23"/>
      <c r="AS183" s="23"/>
      <c r="AT183" s="23"/>
      <c r="AU183" s="8" t="s">
        <v>24</v>
      </c>
      <c r="AV183" s="8"/>
      <c r="AW183" s="8"/>
      <c r="AX183" s="10" t="s">
        <v>10</v>
      </c>
      <c r="AY183" s="10"/>
      <c r="AZ183" s="10"/>
      <c r="BA183" s="11" t="s">
        <v>36</v>
      </c>
      <c r="BB183" s="9" t="s">
        <v>13</v>
      </c>
      <c r="BC183" s="33" t="s">
        <v>12</v>
      </c>
      <c r="BD183" s="13" t="s">
        <v>37</v>
      </c>
    </row>
    <row r="184" s="1" customFormat="1" customHeight="1" spans="5:56">
      <c r="E184" s="34"/>
      <c r="F184" s="13" t="s">
        <v>38</v>
      </c>
      <c r="G184" s="13" t="s">
        <v>39</v>
      </c>
      <c r="H184" s="13" t="s">
        <v>40</v>
      </c>
      <c r="I184" s="23" t="s">
        <v>7</v>
      </c>
      <c r="J184" s="13" t="s">
        <v>22</v>
      </c>
      <c r="K184" s="13" t="s">
        <v>23</v>
      </c>
      <c r="L184" s="8" t="s">
        <v>24</v>
      </c>
      <c r="M184" s="13" t="s">
        <v>25</v>
      </c>
      <c r="N184" s="13" t="s">
        <v>26</v>
      </c>
      <c r="O184" s="10" t="s">
        <v>27</v>
      </c>
      <c r="P184" s="11" t="s">
        <v>28</v>
      </c>
      <c r="Q184" s="33"/>
      <c r="R184" s="13"/>
      <c r="W184" s="34"/>
      <c r="X184" s="13" t="s">
        <v>38</v>
      </c>
      <c r="Y184" s="13" t="s">
        <v>39</v>
      </c>
      <c r="Z184" s="13" t="s">
        <v>40</v>
      </c>
      <c r="AA184" s="23" t="s">
        <v>7</v>
      </c>
      <c r="AB184" s="13" t="s">
        <v>22</v>
      </c>
      <c r="AC184" s="13" t="s">
        <v>23</v>
      </c>
      <c r="AD184" s="8" t="s">
        <v>24</v>
      </c>
      <c r="AE184" s="13" t="s">
        <v>25</v>
      </c>
      <c r="AF184" s="13" t="s">
        <v>26</v>
      </c>
      <c r="AG184" s="10" t="s">
        <v>27</v>
      </c>
      <c r="AH184" s="11" t="s">
        <v>28</v>
      </c>
      <c r="AI184" s="16"/>
      <c r="AJ184" s="33"/>
      <c r="AK184" s="13"/>
      <c r="AP184" s="34"/>
      <c r="AQ184" s="13" t="s">
        <v>38</v>
      </c>
      <c r="AR184" s="13" t="s">
        <v>39</v>
      </c>
      <c r="AS184" s="13" t="s">
        <v>40</v>
      </c>
      <c r="AT184" s="23" t="s">
        <v>7</v>
      </c>
      <c r="AU184" s="13" t="s">
        <v>22</v>
      </c>
      <c r="AV184" s="13" t="s">
        <v>23</v>
      </c>
      <c r="AW184" s="8" t="s">
        <v>24</v>
      </c>
      <c r="AX184" s="13" t="s">
        <v>25</v>
      </c>
      <c r="AY184" s="13" t="s">
        <v>26</v>
      </c>
      <c r="AZ184" s="10" t="s">
        <v>27</v>
      </c>
      <c r="BA184" s="11" t="s">
        <v>28</v>
      </c>
      <c r="BB184" s="16"/>
      <c r="BC184" s="33"/>
      <c r="BD184" s="13"/>
    </row>
    <row r="185" s="1" customFormat="1" customHeight="1" spans="5:56">
      <c r="E185" s="13">
        <f>_xlfn.RANK.EQ(Q185,Q185:Q188,0)</f>
        <v>1</v>
      </c>
      <c r="F185" s="13">
        <v>1446.85</v>
      </c>
      <c r="G185" s="13">
        <v>0.96</v>
      </c>
      <c r="H185" s="14">
        <v>1.21</v>
      </c>
      <c r="I185" s="23">
        <f t="shared" ref="I185:I188" si="211">F185*G185*H185</f>
        <v>1680.66096</v>
      </c>
      <c r="J185" s="13">
        <v>340</v>
      </c>
      <c r="K185" s="13">
        <v>1.79</v>
      </c>
      <c r="L185" s="35">
        <f t="shared" ref="L185:L188" si="212">1+6*J185/(J185+2000)+K185</f>
        <v>3.66179487179487</v>
      </c>
      <c r="M185" s="13">
        <v>0.97</v>
      </c>
      <c r="N185" s="13">
        <v>3.5</v>
      </c>
      <c r="O185" s="10">
        <f t="shared" ref="O185:O188" si="213">1+M185*N185</f>
        <v>4.395</v>
      </c>
      <c r="P185" s="11">
        <v>1.05</v>
      </c>
      <c r="Q185" s="22">
        <f t="shared" ref="Q185:Q188" si="214">I185*L185*P185*O185</f>
        <v>28400.2591252949</v>
      </c>
      <c r="R185" s="13">
        <f t="shared" ref="R185:R188" si="215">IF(E185=1,1,(IF(E185=2,2,12)))</f>
        <v>1</v>
      </c>
      <c r="W185" s="13">
        <f>_xlfn.RANK.EQ(AJ185,AJ185:AJ188,0)</f>
        <v>1</v>
      </c>
      <c r="X185" s="13">
        <v>1446.85</v>
      </c>
      <c r="Y185" s="13">
        <v>0.96</v>
      </c>
      <c r="Z185" s="14">
        <v>1.21</v>
      </c>
      <c r="AA185" s="23">
        <f t="shared" ref="AA185:AA188" si="216">X185*Y185*Z185</f>
        <v>1680.66096</v>
      </c>
      <c r="AB185" s="13">
        <v>340</v>
      </c>
      <c r="AC185" s="13">
        <v>1.79</v>
      </c>
      <c r="AD185" s="35">
        <f t="shared" ref="AD185:AD188" si="217">1+6*AB185/(AB185+2000)+AC185</f>
        <v>3.66179487179487</v>
      </c>
      <c r="AE185" s="13">
        <v>0.97</v>
      </c>
      <c r="AF185" s="13">
        <v>3.5</v>
      </c>
      <c r="AG185" s="10">
        <f t="shared" ref="AG185:AG188" si="218">1+AE185*AF185</f>
        <v>4.395</v>
      </c>
      <c r="AH185" s="11">
        <v>1.05</v>
      </c>
      <c r="AI185" s="23">
        <v>1.085</v>
      </c>
      <c r="AJ185" s="22">
        <f t="shared" ref="AJ185:AJ188" si="219">AA185*AD185*AH185*AG185*AI185</f>
        <v>30814.2811509449</v>
      </c>
      <c r="AK185" s="13">
        <f t="shared" ref="AK185:AK188" si="220">IF(W185=1,1,(IF(W185=2,2,12)))</f>
        <v>1</v>
      </c>
      <c r="AP185" s="13">
        <f>_xlfn.RANK.EQ(BC185,BC185:BC188,0)</f>
        <v>1</v>
      </c>
      <c r="AQ185" s="13">
        <v>1446.85</v>
      </c>
      <c r="AR185" s="13">
        <v>0.96</v>
      </c>
      <c r="AS185" s="14">
        <v>1.21</v>
      </c>
      <c r="AT185" s="23">
        <f t="shared" ref="AT185:AT188" si="221">AQ185*AR185*AS185</f>
        <v>1680.66096</v>
      </c>
      <c r="AU185" s="13">
        <v>340</v>
      </c>
      <c r="AV185" s="13">
        <v>1.88</v>
      </c>
      <c r="AW185" s="35">
        <f t="shared" ref="AW185:AW188" si="222">1+6*AU185/(AU185+2000)+AV185</f>
        <v>3.75179487179487</v>
      </c>
      <c r="AX185" s="13">
        <v>0.97</v>
      </c>
      <c r="AY185" s="13">
        <v>4.3</v>
      </c>
      <c r="AZ185" s="10">
        <f t="shared" ref="AZ185:AZ188" si="223">1+AX185*AY185</f>
        <v>5.171</v>
      </c>
      <c r="BA185" s="11">
        <v>1.05</v>
      </c>
      <c r="BB185" s="23">
        <v>1.2</v>
      </c>
      <c r="BC185" s="22">
        <f t="shared" ref="BC185:BC188" si="224">AT185*AW185*BA185*AZ185*BB185</f>
        <v>41083.2015665429</v>
      </c>
      <c r="BD185" s="13">
        <f t="shared" ref="BD185:BD188" si="225">IF(AP185=1,1,(IF(AP185=2,2,12)))</f>
        <v>1</v>
      </c>
    </row>
    <row r="186" s="1" customFormat="1" customHeight="1" spans="5:56">
      <c r="E186" s="13">
        <f>_xlfn.RANK.EQ(Q186,Q185:Q188,0)</f>
        <v>2</v>
      </c>
      <c r="F186" s="13">
        <v>1446.85</v>
      </c>
      <c r="G186" s="13">
        <v>0.96</v>
      </c>
      <c r="H186" s="14">
        <v>1.21</v>
      </c>
      <c r="I186" s="23">
        <f t="shared" si="211"/>
        <v>1680.66096</v>
      </c>
      <c r="J186" s="13">
        <v>280</v>
      </c>
      <c r="K186" s="13">
        <v>1.75</v>
      </c>
      <c r="L186" s="35">
        <f t="shared" si="212"/>
        <v>3.48684210526316</v>
      </c>
      <c r="M186" s="13">
        <v>0.98</v>
      </c>
      <c r="N186" s="13">
        <v>3.08</v>
      </c>
      <c r="O186" s="10">
        <f t="shared" si="213"/>
        <v>4.0184</v>
      </c>
      <c r="P186" s="11">
        <v>1.05</v>
      </c>
      <c r="Q186" s="22">
        <f t="shared" si="214"/>
        <v>24726.056532408</v>
      </c>
      <c r="R186" s="13">
        <f t="shared" si="215"/>
        <v>2</v>
      </c>
      <c r="W186" s="13">
        <f>_xlfn.RANK.EQ(AJ186,AJ185:AJ188,0)</f>
        <v>2</v>
      </c>
      <c r="X186" s="13">
        <v>1446.85</v>
      </c>
      <c r="Y186" s="13">
        <v>0.96</v>
      </c>
      <c r="Z186" s="14">
        <v>1.21</v>
      </c>
      <c r="AA186" s="23">
        <f t="shared" si="216"/>
        <v>1680.66096</v>
      </c>
      <c r="AB186" s="13">
        <v>280</v>
      </c>
      <c r="AC186" s="13">
        <v>1.75</v>
      </c>
      <c r="AD186" s="35">
        <f t="shared" si="217"/>
        <v>3.48684210526316</v>
      </c>
      <c r="AE186" s="13">
        <v>0.98</v>
      </c>
      <c r="AF186" s="13">
        <v>3.08</v>
      </c>
      <c r="AG186" s="10">
        <f t="shared" si="218"/>
        <v>4.0184</v>
      </c>
      <c r="AH186" s="11">
        <v>1.05</v>
      </c>
      <c r="AI186" s="23">
        <v>1.085</v>
      </c>
      <c r="AJ186" s="22">
        <f t="shared" si="219"/>
        <v>26827.7713376627</v>
      </c>
      <c r="AK186" s="13">
        <f t="shared" si="220"/>
        <v>2</v>
      </c>
      <c r="AP186" s="13">
        <f>_xlfn.RANK.EQ(BC186,BC185:BC188,0)</f>
        <v>2</v>
      </c>
      <c r="AQ186" s="13">
        <v>1446.85</v>
      </c>
      <c r="AR186" s="13">
        <v>0.96</v>
      </c>
      <c r="AS186" s="14">
        <v>1.21</v>
      </c>
      <c r="AT186" s="23">
        <f t="shared" si="221"/>
        <v>1680.66096</v>
      </c>
      <c r="AU186" s="13">
        <v>280</v>
      </c>
      <c r="AV186" s="13">
        <v>1.84</v>
      </c>
      <c r="AW186" s="35">
        <f t="shared" si="222"/>
        <v>3.57684210526316</v>
      </c>
      <c r="AX186" s="13">
        <v>0.98</v>
      </c>
      <c r="AY186" s="13">
        <v>3.88</v>
      </c>
      <c r="AZ186" s="10">
        <f t="shared" si="223"/>
        <v>4.8024</v>
      </c>
      <c r="BA186" s="11">
        <v>1.05</v>
      </c>
      <c r="BB186" s="23">
        <v>1.2</v>
      </c>
      <c r="BC186" s="22">
        <f t="shared" si="224"/>
        <v>36375.4819966197</v>
      </c>
      <c r="BD186" s="13">
        <f t="shared" si="225"/>
        <v>2</v>
      </c>
    </row>
    <row r="187" s="1" customFormat="1" customHeight="1" spans="5:56">
      <c r="E187" s="13">
        <f>_xlfn.RANK.EQ(Q187,Q185:Q188,0)</f>
        <v>3</v>
      </c>
      <c r="F187" s="13">
        <v>1446.85</v>
      </c>
      <c r="G187" s="13">
        <v>0.96</v>
      </c>
      <c r="H187" s="14">
        <v>1.21</v>
      </c>
      <c r="I187" s="23">
        <f t="shared" si="211"/>
        <v>1680.66096</v>
      </c>
      <c r="J187" s="13">
        <v>1200</v>
      </c>
      <c r="K187" s="13">
        <v>1.13</v>
      </c>
      <c r="L187" s="35">
        <f t="shared" si="212"/>
        <v>4.38</v>
      </c>
      <c r="M187" s="13">
        <v>0.2</v>
      </c>
      <c r="N187" s="13">
        <v>0.6</v>
      </c>
      <c r="O187" s="10">
        <f t="shared" si="213"/>
        <v>1.12</v>
      </c>
      <c r="P187" s="11">
        <v>1.05</v>
      </c>
      <c r="Q187" s="22">
        <f t="shared" si="214"/>
        <v>8656.8829256448</v>
      </c>
      <c r="R187" s="13">
        <f t="shared" si="215"/>
        <v>12</v>
      </c>
      <c r="W187" s="13">
        <f>_xlfn.RANK.EQ(AJ187,AJ185:AJ188,0)</f>
        <v>3</v>
      </c>
      <c r="X187" s="13">
        <v>1446.85</v>
      </c>
      <c r="Y187" s="13">
        <v>0.96</v>
      </c>
      <c r="Z187" s="14">
        <v>1.21</v>
      </c>
      <c r="AA187" s="23">
        <f t="shared" si="216"/>
        <v>1680.66096</v>
      </c>
      <c r="AB187" s="13">
        <v>1200</v>
      </c>
      <c r="AC187" s="13">
        <v>1.13</v>
      </c>
      <c r="AD187" s="35">
        <f t="shared" si="217"/>
        <v>4.38</v>
      </c>
      <c r="AE187" s="13">
        <v>0.2</v>
      </c>
      <c r="AF187" s="13">
        <v>0.6</v>
      </c>
      <c r="AG187" s="10">
        <f t="shared" si="218"/>
        <v>1.12</v>
      </c>
      <c r="AH187" s="11">
        <v>1.05</v>
      </c>
      <c r="AI187" s="23">
        <v>1.085</v>
      </c>
      <c r="AJ187" s="22">
        <f t="shared" si="219"/>
        <v>9392.71797432461</v>
      </c>
      <c r="AK187" s="13">
        <f t="shared" si="220"/>
        <v>12</v>
      </c>
      <c r="AP187" s="13">
        <f>_xlfn.RANK.EQ(BC187,BC185:BC188,0)</f>
        <v>3</v>
      </c>
      <c r="AQ187" s="13">
        <v>1446.85</v>
      </c>
      <c r="AR187" s="13">
        <v>0.96</v>
      </c>
      <c r="AS187" s="14">
        <v>1.21</v>
      </c>
      <c r="AT187" s="23">
        <f t="shared" si="221"/>
        <v>1680.66096</v>
      </c>
      <c r="AU187" s="13">
        <v>1200</v>
      </c>
      <c r="AV187" s="13">
        <v>1.13</v>
      </c>
      <c r="AW187" s="35">
        <f t="shared" si="222"/>
        <v>4.38</v>
      </c>
      <c r="AX187" s="13">
        <v>0.2</v>
      </c>
      <c r="AY187" s="13">
        <v>0.6</v>
      </c>
      <c r="AZ187" s="10">
        <f t="shared" si="223"/>
        <v>1.12</v>
      </c>
      <c r="BA187" s="11">
        <v>1.05</v>
      </c>
      <c r="BB187" s="23">
        <v>1.2</v>
      </c>
      <c r="BC187" s="22">
        <f t="shared" si="224"/>
        <v>10388.2595107738</v>
      </c>
      <c r="BD187" s="13">
        <f t="shared" si="225"/>
        <v>12</v>
      </c>
    </row>
    <row r="188" s="1" customFormat="1" customHeight="1" spans="5:56">
      <c r="E188" s="13">
        <f>_xlfn.RANK.EQ(Q188,Q185:Q188,0)</f>
        <v>4</v>
      </c>
      <c r="F188" s="13">
        <v>1446.85</v>
      </c>
      <c r="G188" s="13">
        <v>0.96</v>
      </c>
      <c r="H188" s="14">
        <v>1.21</v>
      </c>
      <c r="I188" s="23">
        <f t="shared" si="211"/>
        <v>1680.66096</v>
      </c>
      <c r="J188" s="13">
        <v>0</v>
      </c>
      <c r="K188" s="13">
        <v>0.5</v>
      </c>
      <c r="L188" s="35">
        <f t="shared" si="212"/>
        <v>1.5</v>
      </c>
      <c r="M188" s="13">
        <v>0.2</v>
      </c>
      <c r="N188" s="13">
        <v>0.6</v>
      </c>
      <c r="O188" s="10">
        <f t="shared" si="213"/>
        <v>1.12</v>
      </c>
      <c r="P188" s="11">
        <v>1.05</v>
      </c>
      <c r="Q188" s="22">
        <f t="shared" si="214"/>
        <v>2964.68593344</v>
      </c>
      <c r="R188" s="32">
        <f t="shared" si="215"/>
        <v>12</v>
      </c>
      <c r="W188" s="13">
        <f>_xlfn.RANK.EQ(AJ188,AJ185:AJ188,0)</f>
        <v>4</v>
      </c>
      <c r="X188" s="13">
        <v>1446.85</v>
      </c>
      <c r="Y188" s="13">
        <v>0.96</v>
      </c>
      <c r="Z188" s="14">
        <v>1.21</v>
      </c>
      <c r="AA188" s="23">
        <f t="shared" si="216"/>
        <v>1680.66096</v>
      </c>
      <c r="AB188" s="13">
        <v>0</v>
      </c>
      <c r="AC188" s="13">
        <v>0.5</v>
      </c>
      <c r="AD188" s="35">
        <f t="shared" si="217"/>
        <v>1.5</v>
      </c>
      <c r="AE188" s="13">
        <v>0.2</v>
      </c>
      <c r="AF188" s="13">
        <v>0.6</v>
      </c>
      <c r="AG188" s="10">
        <f t="shared" si="218"/>
        <v>1.12</v>
      </c>
      <c r="AH188" s="11">
        <v>1.05</v>
      </c>
      <c r="AI188" s="23">
        <v>1.085</v>
      </c>
      <c r="AJ188" s="22">
        <f t="shared" si="219"/>
        <v>3216.6842377824</v>
      </c>
      <c r="AK188" s="32">
        <f t="shared" si="220"/>
        <v>12</v>
      </c>
      <c r="AP188" s="13">
        <f>_xlfn.RANK.EQ(BC188,BC185:BC188,0)</f>
        <v>4</v>
      </c>
      <c r="AQ188" s="13">
        <v>1446.85</v>
      </c>
      <c r="AR188" s="13">
        <v>0.96</v>
      </c>
      <c r="AS188" s="14">
        <v>1.21</v>
      </c>
      <c r="AT188" s="23">
        <f t="shared" si="221"/>
        <v>1680.66096</v>
      </c>
      <c r="AU188" s="13">
        <v>0</v>
      </c>
      <c r="AV188" s="13">
        <v>0.5</v>
      </c>
      <c r="AW188" s="35">
        <f t="shared" si="222"/>
        <v>1.5</v>
      </c>
      <c r="AX188" s="13">
        <v>0.2</v>
      </c>
      <c r="AY188" s="13">
        <v>0.6</v>
      </c>
      <c r="AZ188" s="10">
        <f t="shared" si="223"/>
        <v>1.12</v>
      </c>
      <c r="BA188" s="11">
        <v>1.05</v>
      </c>
      <c r="BB188" s="23">
        <v>1.2</v>
      </c>
      <c r="BC188" s="22">
        <f t="shared" si="224"/>
        <v>3557.623120128</v>
      </c>
      <c r="BD188" s="32">
        <f t="shared" si="225"/>
        <v>12</v>
      </c>
    </row>
    <row r="189" s="1" customFormat="1" customHeight="1" spans="5:56">
      <c r="E189" s="19" t="s">
        <v>41</v>
      </c>
      <c r="F189" s="36">
        <f>LARGE(Q185:Q188,1)/1</f>
        <v>28400.2591252949</v>
      </c>
      <c r="G189" s="19" t="s">
        <v>42</v>
      </c>
      <c r="H189" s="36">
        <f>LARGE(Q185:Q188,2)/2</f>
        <v>12363.028266204</v>
      </c>
      <c r="I189" s="19" t="s">
        <v>43</v>
      </c>
      <c r="J189" s="36">
        <f>LARGE(Q185:Q188,3)/12</f>
        <v>721.4069104704</v>
      </c>
      <c r="K189" s="19" t="s">
        <v>44</v>
      </c>
      <c r="L189" s="37">
        <f>LARGE(Q185:Q188,4)/12</f>
        <v>247.05716112</v>
      </c>
      <c r="M189" s="38" t="s">
        <v>45</v>
      </c>
      <c r="N189" s="39">
        <f>F189+H189+J189+L189</f>
        <v>41731.7514630893</v>
      </c>
      <c r="O189" s="38" t="s">
        <v>46</v>
      </c>
      <c r="P189" s="38">
        <v>20</v>
      </c>
      <c r="Q189" s="38" t="s">
        <v>47</v>
      </c>
      <c r="R189" s="39">
        <f>N189*P189</f>
        <v>834635.029261785</v>
      </c>
      <c r="W189" s="19" t="s">
        <v>41</v>
      </c>
      <c r="X189" s="36">
        <f>LARGE(AJ185:AJ188,1)/1</f>
        <v>30814.2811509449</v>
      </c>
      <c r="Y189" s="19" t="s">
        <v>42</v>
      </c>
      <c r="Z189" s="36">
        <f>LARGE(AJ185:AJ188,2)/2</f>
        <v>13413.8856688313</v>
      </c>
      <c r="AA189" s="19" t="s">
        <v>43</v>
      </c>
      <c r="AB189" s="36">
        <f>LARGE(AJ185:AJ188,3)/12</f>
        <v>782.726497860384</v>
      </c>
      <c r="AC189" s="19" t="s">
        <v>44</v>
      </c>
      <c r="AD189" s="37">
        <f>LARGE(AJ185:AJ188,4)/12</f>
        <v>268.0570198152</v>
      </c>
      <c r="AE189" s="38" t="s">
        <v>45</v>
      </c>
      <c r="AF189" s="39">
        <f>X189+Z189+AB189+AD189</f>
        <v>45278.9503374518</v>
      </c>
      <c r="AG189" s="38" t="s">
        <v>46</v>
      </c>
      <c r="AH189" s="38">
        <v>20</v>
      </c>
      <c r="AI189" s="40" t="s">
        <v>48</v>
      </c>
      <c r="AJ189" s="38" t="s">
        <v>47</v>
      </c>
      <c r="AK189" s="39">
        <f>AF189*AH189</f>
        <v>905579.006749037</v>
      </c>
      <c r="AP189" s="19" t="s">
        <v>41</v>
      </c>
      <c r="AQ189" s="36">
        <f>LARGE(BC185:BC188,1)/1</f>
        <v>41083.2015665429</v>
      </c>
      <c r="AR189" s="19" t="s">
        <v>42</v>
      </c>
      <c r="AS189" s="36">
        <f>LARGE(BC185:BC188,2)/2</f>
        <v>18187.7409983098</v>
      </c>
      <c r="AT189" s="19" t="s">
        <v>43</v>
      </c>
      <c r="AU189" s="36">
        <f>LARGE(BC185:BC188,3)/12</f>
        <v>865.68829256448</v>
      </c>
      <c r="AV189" s="19" t="s">
        <v>44</v>
      </c>
      <c r="AW189" s="37">
        <f>LARGE(BC185:BC188,4)/12</f>
        <v>296.468593344</v>
      </c>
      <c r="AX189" s="38" t="s">
        <v>45</v>
      </c>
      <c r="AY189" s="39">
        <f>AQ189+AS189+AU189+AW189</f>
        <v>60433.0994507612</v>
      </c>
      <c r="AZ189" s="38" t="s">
        <v>46</v>
      </c>
      <c r="BA189" s="38">
        <v>20</v>
      </c>
      <c r="BB189" s="40" t="s">
        <v>48</v>
      </c>
      <c r="BC189" s="38" t="s">
        <v>47</v>
      </c>
      <c r="BD189" s="39">
        <f>AY189*BA189</f>
        <v>1208661.98901522</v>
      </c>
    </row>
    <row r="190" s="1" customFormat="1" customHeight="1" spans="5:56">
      <c r="E190" s="19"/>
      <c r="F190" s="36"/>
      <c r="G190" s="19"/>
      <c r="H190" s="36"/>
      <c r="I190" s="19"/>
      <c r="J190" s="36"/>
      <c r="K190" s="19"/>
      <c r="L190" s="37"/>
      <c r="M190" s="38"/>
      <c r="N190" s="39"/>
      <c r="O190" s="38"/>
      <c r="P190" s="38"/>
      <c r="Q190" s="38"/>
      <c r="R190" s="39"/>
      <c r="W190" s="19"/>
      <c r="X190" s="36"/>
      <c r="Y190" s="19"/>
      <c r="Z190" s="36"/>
      <c r="AA190" s="19"/>
      <c r="AB190" s="36"/>
      <c r="AC190" s="19"/>
      <c r="AD190" s="37"/>
      <c r="AE190" s="38"/>
      <c r="AF190" s="39"/>
      <c r="AG190" s="38"/>
      <c r="AH190" s="38"/>
      <c r="AI190" s="41"/>
      <c r="AJ190" s="38"/>
      <c r="AK190" s="39"/>
      <c r="AP190" s="19"/>
      <c r="AQ190" s="36"/>
      <c r="AR190" s="19"/>
      <c r="AS190" s="36"/>
      <c r="AT190" s="19"/>
      <c r="AU190" s="36"/>
      <c r="AV190" s="19"/>
      <c r="AW190" s="37"/>
      <c r="AX190" s="38"/>
      <c r="AY190" s="39"/>
      <c r="AZ190" s="38"/>
      <c r="BA190" s="38"/>
      <c r="BB190" s="41"/>
      <c r="BC190" s="38"/>
      <c r="BD190" s="39"/>
    </row>
    <row r="191" s="1" customFormat="1" customHeight="1" spans="5:56">
      <c r="E191" s="3" t="s">
        <v>49</v>
      </c>
      <c r="F191" s="3"/>
      <c r="G191" s="3"/>
      <c r="H191" s="4"/>
      <c r="I191" s="3"/>
      <c r="J191" s="3"/>
      <c r="K191" s="3"/>
      <c r="L191" s="3"/>
      <c r="M191" s="3"/>
      <c r="N191" s="3"/>
      <c r="O191" s="3"/>
      <c r="P191" s="3"/>
      <c r="Q191" s="3"/>
      <c r="R191" s="3"/>
      <c r="W191" s="3" t="s">
        <v>49</v>
      </c>
      <c r="X191" s="3"/>
      <c r="Y191" s="3"/>
      <c r="Z191" s="4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P191" s="3" t="s">
        <v>49</v>
      </c>
      <c r="AQ191" s="3"/>
      <c r="AR191" s="3"/>
      <c r="AS191" s="4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</row>
    <row r="192" s="1" customFormat="1" customHeight="1" spans="5:56">
      <c r="E192" s="5" t="s">
        <v>7</v>
      </c>
      <c r="F192" s="6"/>
      <c r="G192" s="6"/>
      <c r="H192" s="7"/>
      <c r="I192" s="8" t="s">
        <v>8</v>
      </c>
      <c r="J192" s="8"/>
      <c r="K192" s="8"/>
      <c r="L192" s="8"/>
      <c r="M192" s="9" t="s">
        <v>9</v>
      </c>
      <c r="N192" s="10" t="s">
        <v>10</v>
      </c>
      <c r="O192" s="10"/>
      <c r="P192" s="10"/>
      <c r="Q192" s="11" t="s">
        <v>11</v>
      </c>
      <c r="R192" s="12" t="s">
        <v>12</v>
      </c>
      <c r="W192" s="5" t="s">
        <v>7</v>
      </c>
      <c r="X192" s="6"/>
      <c r="Y192" s="6"/>
      <c r="Z192" s="7"/>
      <c r="AA192" s="8" t="s">
        <v>8</v>
      </c>
      <c r="AB192" s="8"/>
      <c r="AC192" s="8"/>
      <c r="AD192" s="8"/>
      <c r="AE192" s="9" t="s">
        <v>9</v>
      </c>
      <c r="AF192" s="10" t="s">
        <v>10</v>
      </c>
      <c r="AG192" s="10"/>
      <c r="AH192" s="10"/>
      <c r="AI192" s="9" t="s">
        <v>13</v>
      </c>
      <c r="AJ192" s="11" t="s">
        <v>11</v>
      </c>
      <c r="AK192" s="12" t="s">
        <v>12</v>
      </c>
      <c r="AP192" s="5" t="s">
        <v>7</v>
      </c>
      <c r="AQ192" s="6"/>
      <c r="AR192" s="6"/>
      <c r="AS192" s="7"/>
      <c r="AT192" s="8" t="s">
        <v>8</v>
      </c>
      <c r="AU192" s="8"/>
      <c r="AV192" s="8"/>
      <c r="AW192" s="8"/>
      <c r="AX192" s="9" t="s">
        <v>9</v>
      </c>
      <c r="AY192" s="10" t="s">
        <v>10</v>
      </c>
      <c r="AZ192" s="10"/>
      <c r="BA192" s="10"/>
      <c r="BB192" s="9" t="s">
        <v>13</v>
      </c>
      <c r="BC192" s="11" t="s">
        <v>11</v>
      </c>
      <c r="BD192" s="12" t="s">
        <v>12</v>
      </c>
    </row>
    <row r="193" s="1" customFormat="1" customHeight="1" spans="5:56">
      <c r="E193" s="13" t="s">
        <v>18</v>
      </c>
      <c r="F193" s="13" t="s">
        <v>19</v>
      </c>
      <c r="G193" s="14" t="s">
        <v>20</v>
      </c>
      <c r="H193" s="15" t="s">
        <v>7</v>
      </c>
      <c r="I193" s="13" t="s">
        <v>21</v>
      </c>
      <c r="J193" s="13" t="s">
        <v>22</v>
      </c>
      <c r="K193" s="13" t="s">
        <v>23</v>
      </c>
      <c r="L193" s="8" t="s">
        <v>24</v>
      </c>
      <c r="M193" s="16"/>
      <c r="N193" s="13" t="s">
        <v>25</v>
      </c>
      <c r="O193" s="13" t="s">
        <v>26</v>
      </c>
      <c r="P193" s="10" t="s">
        <v>27</v>
      </c>
      <c r="Q193" s="11" t="s">
        <v>28</v>
      </c>
      <c r="R193" s="17"/>
      <c r="W193" s="13" t="s">
        <v>18</v>
      </c>
      <c r="X193" s="13" t="s">
        <v>19</v>
      </c>
      <c r="Y193" s="14" t="s">
        <v>20</v>
      </c>
      <c r="Z193" s="15" t="s">
        <v>7</v>
      </c>
      <c r="AA193" s="13" t="s">
        <v>21</v>
      </c>
      <c r="AB193" s="13" t="s">
        <v>22</v>
      </c>
      <c r="AC193" s="13" t="s">
        <v>23</v>
      </c>
      <c r="AD193" s="8" t="s">
        <v>24</v>
      </c>
      <c r="AE193" s="16"/>
      <c r="AF193" s="13" t="s">
        <v>25</v>
      </c>
      <c r="AG193" s="13" t="s">
        <v>26</v>
      </c>
      <c r="AH193" s="10" t="s">
        <v>27</v>
      </c>
      <c r="AI193" s="16"/>
      <c r="AJ193" s="11" t="s">
        <v>28</v>
      </c>
      <c r="AK193" s="17"/>
      <c r="AP193" s="13" t="s">
        <v>18</v>
      </c>
      <c r="AQ193" s="13" t="s">
        <v>19</v>
      </c>
      <c r="AR193" s="14" t="s">
        <v>20</v>
      </c>
      <c r="AS193" s="15" t="s">
        <v>7</v>
      </c>
      <c r="AT193" s="13" t="s">
        <v>21</v>
      </c>
      <c r="AU193" s="13" t="s">
        <v>22</v>
      </c>
      <c r="AV193" s="13" t="s">
        <v>23</v>
      </c>
      <c r="AW193" s="8" t="s">
        <v>24</v>
      </c>
      <c r="AX193" s="16"/>
      <c r="AY193" s="13" t="s">
        <v>25</v>
      </c>
      <c r="AZ193" s="13" t="s">
        <v>26</v>
      </c>
      <c r="BA193" s="10" t="s">
        <v>27</v>
      </c>
      <c r="BB193" s="16"/>
      <c r="BC193" s="11" t="s">
        <v>28</v>
      </c>
      <c r="BD193" s="17"/>
    </row>
    <row r="194" s="1" customFormat="1" customHeight="1" spans="5:56">
      <c r="E194" s="13">
        <v>34993</v>
      </c>
      <c r="F194" s="19">
        <v>0.1588</v>
      </c>
      <c r="G194" s="14">
        <v>1.21</v>
      </c>
      <c r="H194" s="15">
        <f t="shared" ref="H194:H198" si="226">E194*F194*G194</f>
        <v>6723.834964</v>
      </c>
      <c r="I194" s="13">
        <v>1.6</v>
      </c>
      <c r="J194" s="13">
        <v>280</v>
      </c>
      <c r="K194" s="13">
        <v>1.75</v>
      </c>
      <c r="L194" s="20">
        <f t="shared" ref="L194:L198" si="227">1+6*J194/(J194+2000)+K194</f>
        <v>3.48684210526316</v>
      </c>
      <c r="M194" s="21">
        <v>0</v>
      </c>
      <c r="N194" s="13">
        <v>0.98</v>
      </c>
      <c r="O194" s="13">
        <v>3.08</v>
      </c>
      <c r="P194" s="10">
        <f t="shared" ref="P194:P198" si="228">1+N194*O194</f>
        <v>4.0184</v>
      </c>
      <c r="Q194" s="11">
        <v>1.05</v>
      </c>
      <c r="R194" s="22">
        <f t="shared" ref="R194:R198" si="229">((H194*I194*L194)+M194)*P194*Q194</f>
        <v>158274.800109067</v>
      </c>
      <c r="W194" s="13">
        <v>40871</v>
      </c>
      <c r="X194" s="19">
        <v>0.1588</v>
      </c>
      <c r="Y194" s="14">
        <v>1.21</v>
      </c>
      <c r="Z194" s="15">
        <f t="shared" ref="Z194:Z198" si="230">W194*X194*Y194</f>
        <v>7853.280908</v>
      </c>
      <c r="AA194" s="13">
        <v>1.6</v>
      </c>
      <c r="AB194" s="13">
        <v>280</v>
      </c>
      <c r="AC194" s="13">
        <v>1.75</v>
      </c>
      <c r="AD194" s="20">
        <f t="shared" ref="AD194:AD198" si="231">1+6*AB194/(AB194+2000)+AC194</f>
        <v>3.48684210526316</v>
      </c>
      <c r="AE194" s="21">
        <v>0</v>
      </c>
      <c r="AF194" s="13">
        <v>0.98</v>
      </c>
      <c r="AG194" s="13">
        <v>3.08</v>
      </c>
      <c r="AH194" s="10">
        <f t="shared" ref="AH194:AH198" si="232">1+AF194*AG194</f>
        <v>4.0184</v>
      </c>
      <c r="AI194" s="23">
        <v>1.085</v>
      </c>
      <c r="AJ194" s="11">
        <v>1.05</v>
      </c>
      <c r="AK194" s="22">
        <f t="shared" ref="AK194:AK198" si="233">((Z194*AA194*AD194)+AE194)*AH194*AJ194*AI194</f>
        <v>200574.444901968</v>
      </c>
      <c r="AP194" s="13">
        <v>40871</v>
      </c>
      <c r="AQ194" s="19">
        <v>0.3125</v>
      </c>
      <c r="AR194" s="14">
        <v>1.21</v>
      </c>
      <c r="AS194" s="15">
        <f t="shared" ref="AS194:AS198" si="234">AP194*AQ194*AR194</f>
        <v>15454.346875</v>
      </c>
      <c r="AT194" s="13">
        <v>1.6</v>
      </c>
      <c r="AU194" s="13">
        <v>280</v>
      </c>
      <c r="AV194" s="13">
        <v>1.84</v>
      </c>
      <c r="AW194" s="20">
        <f t="shared" ref="AW194:AW198" si="235">1+6*AU194/(AU194+2000)+AV194</f>
        <v>3.57684210526316</v>
      </c>
      <c r="AX194" s="21">
        <v>0</v>
      </c>
      <c r="AY194" s="13">
        <v>0.98</v>
      </c>
      <c r="AZ194" s="13">
        <v>3.88</v>
      </c>
      <c r="BA194" s="10">
        <f t="shared" ref="BA194:BA198" si="236">1+AY194*AZ194</f>
        <v>4.8024</v>
      </c>
      <c r="BB194" s="23">
        <v>1.2</v>
      </c>
      <c r="BC194" s="11">
        <v>1.05</v>
      </c>
      <c r="BD194" s="22">
        <f t="shared" ref="BD194:BD198" si="237">((AS194*AT194*AW194)+AX194)*BA194*BC194*BB194</f>
        <v>535179.270442341</v>
      </c>
    </row>
    <row r="195" s="1" customFormat="1" customHeight="1" spans="5:56">
      <c r="E195" s="13">
        <v>34993</v>
      </c>
      <c r="F195" s="19">
        <v>0.1588</v>
      </c>
      <c r="G195" s="14">
        <v>1.21</v>
      </c>
      <c r="H195" s="15">
        <f t="shared" si="226"/>
        <v>6723.834964</v>
      </c>
      <c r="I195" s="13">
        <v>1.6</v>
      </c>
      <c r="J195" s="13">
        <v>280</v>
      </c>
      <c r="K195" s="13">
        <v>1.75</v>
      </c>
      <c r="L195" s="20">
        <f t="shared" si="227"/>
        <v>3.48684210526316</v>
      </c>
      <c r="M195" s="21">
        <v>0</v>
      </c>
      <c r="N195" s="13">
        <v>0.98</v>
      </c>
      <c r="O195" s="13">
        <v>3.08</v>
      </c>
      <c r="P195" s="10">
        <f t="shared" si="228"/>
        <v>4.0184</v>
      </c>
      <c r="Q195" s="11">
        <v>1.05</v>
      </c>
      <c r="R195" s="22">
        <f t="shared" si="229"/>
        <v>158274.800109067</v>
      </c>
      <c r="W195" s="13">
        <v>40871</v>
      </c>
      <c r="X195" s="19">
        <v>0.1588</v>
      </c>
      <c r="Y195" s="14">
        <v>1.21</v>
      </c>
      <c r="Z195" s="15">
        <f t="shared" si="230"/>
        <v>7853.280908</v>
      </c>
      <c r="AA195" s="13">
        <v>1.6</v>
      </c>
      <c r="AB195" s="13">
        <v>280</v>
      </c>
      <c r="AC195" s="13">
        <v>1.75</v>
      </c>
      <c r="AD195" s="20">
        <f t="shared" si="231"/>
        <v>3.48684210526316</v>
      </c>
      <c r="AE195" s="21">
        <v>0</v>
      </c>
      <c r="AF195" s="13">
        <v>0.98</v>
      </c>
      <c r="AG195" s="13">
        <v>3.08</v>
      </c>
      <c r="AH195" s="10">
        <f t="shared" si="232"/>
        <v>4.0184</v>
      </c>
      <c r="AI195" s="23">
        <v>1.085</v>
      </c>
      <c r="AJ195" s="11">
        <v>1.05</v>
      </c>
      <c r="AK195" s="22">
        <f t="shared" si="233"/>
        <v>200574.444901968</v>
      </c>
      <c r="AP195" s="13">
        <v>40871</v>
      </c>
      <c r="AQ195" s="19">
        <v>0.1875</v>
      </c>
      <c r="AR195" s="14">
        <v>1.21</v>
      </c>
      <c r="AS195" s="15">
        <f t="shared" si="234"/>
        <v>9272.608125</v>
      </c>
      <c r="AT195" s="13">
        <v>1.6</v>
      </c>
      <c r="AU195" s="13">
        <v>280</v>
      </c>
      <c r="AV195" s="13">
        <v>1.84</v>
      </c>
      <c r="AW195" s="20">
        <f t="shared" si="235"/>
        <v>3.57684210526316</v>
      </c>
      <c r="AX195" s="21">
        <v>0</v>
      </c>
      <c r="AY195" s="13">
        <v>0.98</v>
      </c>
      <c r="AZ195" s="13">
        <v>3.88</v>
      </c>
      <c r="BA195" s="10">
        <f t="shared" si="236"/>
        <v>4.8024</v>
      </c>
      <c r="BB195" s="23">
        <v>1.2</v>
      </c>
      <c r="BC195" s="11">
        <v>1.05</v>
      </c>
      <c r="BD195" s="22">
        <f t="shared" si="237"/>
        <v>321107.562265405</v>
      </c>
    </row>
    <row r="196" s="1" customFormat="1" customHeight="1" spans="5:56">
      <c r="E196" s="13">
        <v>34993</v>
      </c>
      <c r="F196" s="19">
        <v>0.1588</v>
      </c>
      <c r="G196" s="14">
        <v>1.21</v>
      </c>
      <c r="H196" s="15">
        <f t="shared" si="226"/>
        <v>6723.834964</v>
      </c>
      <c r="I196" s="13">
        <v>1.6</v>
      </c>
      <c r="J196" s="13">
        <v>280</v>
      </c>
      <c r="K196" s="13">
        <v>1.45</v>
      </c>
      <c r="L196" s="20">
        <f t="shared" si="227"/>
        <v>3.18684210526316</v>
      </c>
      <c r="M196" s="21">
        <v>0</v>
      </c>
      <c r="N196" s="13">
        <v>0.98</v>
      </c>
      <c r="O196" s="13">
        <v>3.08</v>
      </c>
      <c r="P196" s="10">
        <f t="shared" si="228"/>
        <v>4.0184</v>
      </c>
      <c r="Q196" s="11">
        <v>1.05</v>
      </c>
      <c r="R196" s="22">
        <f t="shared" si="229"/>
        <v>144657.194665721</v>
      </c>
      <c r="W196" s="13">
        <v>40871</v>
      </c>
      <c r="X196" s="19">
        <v>0.1588</v>
      </c>
      <c r="Y196" s="14">
        <v>1.21</v>
      </c>
      <c r="Z196" s="15">
        <f t="shared" si="230"/>
        <v>7853.280908</v>
      </c>
      <c r="AA196" s="13">
        <v>1.6</v>
      </c>
      <c r="AB196" s="13">
        <v>280</v>
      </c>
      <c r="AC196" s="13">
        <v>1.75</v>
      </c>
      <c r="AD196" s="20">
        <f t="shared" si="231"/>
        <v>3.48684210526316</v>
      </c>
      <c r="AE196" s="21">
        <v>0</v>
      </c>
      <c r="AF196" s="13">
        <v>0.98</v>
      </c>
      <c r="AG196" s="13">
        <v>3.08</v>
      </c>
      <c r="AH196" s="10">
        <f t="shared" si="232"/>
        <v>4.0184</v>
      </c>
      <c r="AI196" s="23">
        <v>1.085</v>
      </c>
      <c r="AJ196" s="11">
        <v>1.05</v>
      </c>
      <c r="AK196" s="22">
        <f t="shared" si="233"/>
        <v>200574.444901968</v>
      </c>
      <c r="AP196" s="13">
        <v>40871</v>
      </c>
      <c r="AQ196" s="19">
        <v>0.1875</v>
      </c>
      <c r="AR196" s="14">
        <v>1.21</v>
      </c>
      <c r="AS196" s="15">
        <f t="shared" si="234"/>
        <v>9272.608125</v>
      </c>
      <c r="AT196" s="13">
        <v>1.6</v>
      </c>
      <c r="AU196" s="13">
        <v>280</v>
      </c>
      <c r="AV196" s="13">
        <v>1.84</v>
      </c>
      <c r="AW196" s="20">
        <f t="shared" si="235"/>
        <v>3.57684210526316</v>
      </c>
      <c r="AX196" s="21">
        <v>0</v>
      </c>
      <c r="AY196" s="13">
        <v>0.98</v>
      </c>
      <c r="AZ196" s="13">
        <v>3.88</v>
      </c>
      <c r="BA196" s="10">
        <f t="shared" si="236"/>
        <v>4.8024</v>
      </c>
      <c r="BB196" s="23">
        <v>1.2</v>
      </c>
      <c r="BC196" s="11">
        <v>1.05</v>
      </c>
      <c r="BD196" s="22">
        <f t="shared" si="237"/>
        <v>321107.562265405</v>
      </c>
    </row>
    <row r="197" s="1" customFormat="1" customHeight="1" spans="5:56">
      <c r="E197" s="13">
        <v>34993</v>
      </c>
      <c r="F197" s="19">
        <v>0</v>
      </c>
      <c r="G197" s="14">
        <v>1.21</v>
      </c>
      <c r="H197" s="15">
        <f t="shared" si="226"/>
        <v>0</v>
      </c>
      <c r="I197" s="13">
        <v>1.6</v>
      </c>
      <c r="J197" s="13">
        <v>280</v>
      </c>
      <c r="K197" s="13">
        <v>1.45</v>
      </c>
      <c r="L197" s="20">
        <f t="shared" si="227"/>
        <v>3.18684210526316</v>
      </c>
      <c r="M197" s="21">
        <v>0</v>
      </c>
      <c r="N197" s="13">
        <v>0.98</v>
      </c>
      <c r="O197" s="13">
        <v>3.08</v>
      </c>
      <c r="P197" s="10">
        <f t="shared" si="228"/>
        <v>4.0184</v>
      </c>
      <c r="Q197" s="11">
        <v>1.05</v>
      </c>
      <c r="R197" s="22">
        <f t="shared" si="229"/>
        <v>0</v>
      </c>
      <c r="W197" s="13">
        <v>40871</v>
      </c>
      <c r="X197" s="19">
        <v>0.1588</v>
      </c>
      <c r="Y197" s="14">
        <v>1.21</v>
      </c>
      <c r="Z197" s="15">
        <f t="shared" si="230"/>
        <v>7853.280908</v>
      </c>
      <c r="AA197" s="13">
        <v>1.6</v>
      </c>
      <c r="AB197" s="13">
        <v>280</v>
      </c>
      <c r="AC197" s="13">
        <v>1.45</v>
      </c>
      <c r="AD197" s="20">
        <f t="shared" si="231"/>
        <v>3.18684210526316</v>
      </c>
      <c r="AE197" s="21">
        <v>0</v>
      </c>
      <c r="AF197" s="13">
        <v>0.98</v>
      </c>
      <c r="AG197" s="13">
        <v>3.08</v>
      </c>
      <c r="AH197" s="10">
        <f t="shared" si="232"/>
        <v>4.0184</v>
      </c>
      <c r="AI197" s="23">
        <v>1.085</v>
      </c>
      <c r="AJ197" s="11">
        <v>1.05</v>
      </c>
      <c r="AK197" s="22">
        <f t="shared" si="233"/>
        <v>183317.473793422</v>
      </c>
      <c r="AP197" s="13">
        <v>40871</v>
      </c>
      <c r="AQ197" s="19">
        <v>0.1875</v>
      </c>
      <c r="AR197" s="14">
        <v>1.21</v>
      </c>
      <c r="AS197" s="15">
        <f t="shared" si="234"/>
        <v>9272.608125</v>
      </c>
      <c r="AT197" s="13">
        <v>1.6</v>
      </c>
      <c r="AU197" s="13">
        <v>280</v>
      </c>
      <c r="AV197" s="13">
        <v>1.54</v>
      </c>
      <c r="AW197" s="20">
        <f t="shared" si="235"/>
        <v>3.27684210526316</v>
      </c>
      <c r="AX197" s="21">
        <v>0</v>
      </c>
      <c r="AY197" s="13">
        <v>0.98</v>
      </c>
      <c r="AZ197" s="13">
        <v>3.88</v>
      </c>
      <c r="BA197" s="10">
        <f t="shared" si="236"/>
        <v>4.8024</v>
      </c>
      <c r="BB197" s="23">
        <v>1.2</v>
      </c>
      <c r="BC197" s="11">
        <v>1.05</v>
      </c>
      <c r="BD197" s="22">
        <f t="shared" si="237"/>
        <v>294175.350598059</v>
      </c>
    </row>
    <row r="198" s="1" customFormat="1" customHeight="1" spans="5:56">
      <c r="E198" s="13">
        <v>34993</v>
      </c>
      <c r="F198" s="19">
        <v>0</v>
      </c>
      <c r="G198" s="14">
        <v>1.21</v>
      </c>
      <c r="H198" s="15">
        <f t="shared" si="226"/>
        <v>0</v>
      </c>
      <c r="I198" s="13">
        <v>1.6</v>
      </c>
      <c r="J198" s="13">
        <v>280</v>
      </c>
      <c r="K198" s="13">
        <v>1.45</v>
      </c>
      <c r="L198" s="20">
        <f t="shared" si="227"/>
        <v>3.18684210526316</v>
      </c>
      <c r="M198" s="21">
        <v>0</v>
      </c>
      <c r="N198" s="13">
        <v>0.98</v>
      </c>
      <c r="O198" s="13">
        <v>3.08</v>
      </c>
      <c r="P198" s="10">
        <f t="shared" si="228"/>
        <v>4.0184</v>
      </c>
      <c r="Q198" s="11">
        <v>1.05</v>
      </c>
      <c r="R198" s="22">
        <f t="shared" si="229"/>
        <v>0</v>
      </c>
      <c r="W198" s="13">
        <v>40871</v>
      </c>
      <c r="X198" s="19">
        <v>0.1588</v>
      </c>
      <c r="Y198" s="14">
        <v>1.21</v>
      </c>
      <c r="Z198" s="15">
        <f t="shared" si="230"/>
        <v>7853.280908</v>
      </c>
      <c r="AA198" s="13">
        <v>1.6</v>
      </c>
      <c r="AB198" s="13">
        <v>280</v>
      </c>
      <c r="AC198" s="13">
        <v>1.45</v>
      </c>
      <c r="AD198" s="20">
        <f t="shared" si="231"/>
        <v>3.18684210526316</v>
      </c>
      <c r="AE198" s="21">
        <v>0</v>
      </c>
      <c r="AF198" s="13">
        <v>0.98</v>
      </c>
      <c r="AG198" s="13">
        <v>3.08</v>
      </c>
      <c r="AH198" s="10">
        <f t="shared" si="232"/>
        <v>4.0184</v>
      </c>
      <c r="AI198" s="23">
        <v>1.085</v>
      </c>
      <c r="AJ198" s="11">
        <v>1.05</v>
      </c>
      <c r="AK198" s="22">
        <f t="shared" si="233"/>
        <v>183317.473793422</v>
      </c>
      <c r="AP198" s="13">
        <v>40871</v>
      </c>
      <c r="AQ198" s="19">
        <v>0.1875</v>
      </c>
      <c r="AR198" s="14">
        <v>1.21</v>
      </c>
      <c r="AS198" s="15">
        <f t="shared" si="234"/>
        <v>9272.608125</v>
      </c>
      <c r="AT198" s="13">
        <v>1.6</v>
      </c>
      <c r="AU198" s="13">
        <v>280</v>
      </c>
      <c r="AV198" s="13">
        <v>1.54</v>
      </c>
      <c r="AW198" s="20">
        <f t="shared" si="235"/>
        <v>3.27684210526316</v>
      </c>
      <c r="AX198" s="21">
        <v>0</v>
      </c>
      <c r="AY198" s="13">
        <v>0.98</v>
      </c>
      <c r="AZ198" s="13">
        <v>3.88</v>
      </c>
      <c r="BA198" s="10">
        <f t="shared" si="236"/>
        <v>4.8024</v>
      </c>
      <c r="BB198" s="23">
        <v>1.2</v>
      </c>
      <c r="BC198" s="11">
        <v>1.05</v>
      </c>
      <c r="BD198" s="22">
        <f t="shared" si="237"/>
        <v>294175.350598059</v>
      </c>
    </row>
    <row r="199" s="1" customFormat="1" customHeight="1" spans="5:56">
      <c r="E199" s="28" t="s">
        <v>49</v>
      </c>
      <c r="F199" s="29"/>
      <c r="G199" s="29"/>
      <c r="H199" s="30"/>
      <c r="I199" s="29"/>
      <c r="J199" s="29"/>
      <c r="K199" s="29"/>
      <c r="L199" s="31">
        <f>SUM(R194:R198)</f>
        <v>461206.794883855</v>
      </c>
      <c r="M199" s="31"/>
      <c r="N199" s="31"/>
      <c r="O199" s="31"/>
      <c r="P199" s="31"/>
      <c r="Q199" s="31"/>
      <c r="R199" s="31"/>
      <c r="W199" s="28" t="s">
        <v>49</v>
      </c>
      <c r="X199" s="29"/>
      <c r="Y199" s="29"/>
      <c r="Z199" s="30"/>
      <c r="AA199" s="29"/>
      <c r="AB199" s="29"/>
      <c r="AC199" s="29"/>
      <c r="AD199" s="31">
        <f>SUM(AK194:AK198)</f>
        <v>968358.282292749</v>
      </c>
      <c r="AE199" s="31"/>
      <c r="AF199" s="31"/>
      <c r="AG199" s="31"/>
      <c r="AH199" s="31"/>
      <c r="AI199" s="31"/>
      <c r="AJ199" s="31"/>
      <c r="AK199" s="31"/>
      <c r="AP199" s="28" t="s">
        <v>49</v>
      </c>
      <c r="AQ199" s="29"/>
      <c r="AR199" s="29"/>
      <c r="AS199" s="30"/>
      <c r="AT199" s="29"/>
      <c r="AU199" s="29"/>
      <c r="AV199" s="29"/>
      <c r="AW199" s="31">
        <f>SUM(BD194:BD198)</f>
        <v>1765745.09616927</v>
      </c>
      <c r="AX199" s="31"/>
      <c r="AY199" s="31"/>
      <c r="AZ199" s="31"/>
      <c r="BA199" s="31"/>
      <c r="BB199" s="31"/>
      <c r="BC199" s="31"/>
      <c r="BD199" s="31"/>
    </row>
    <row r="200" s="1" customFormat="1" customHeight="1" spans="5:56">
      <c r="E200" s="29"/>
      <c r="F200" s="29"/>
      <c r="G200" s="29"/>
      <c r="H200" s="30"/>
      <c r="I200" s="29"/>
      <c r="J200" s="29"/>
      <c r="K200" s="29"/>
      <c r="L200" s="31"/>
      <c r="M200" s="31"/>
      <c r="N200" s="31"/>
      <c r="O200" s="31"/>
      <c r="P200" s="31"/>
      <c r="Q200" s="31"/>
      <c r="R200" s="31"/>
      <c r="W200" s="29"/>
      <c r="X200" s="29"/>
      <c r="Y200" s="29"/>
      <c r="Z200" s="30"/>
      <c r="AA200" s="29"/>
      <c r="AB200" s="29"/>
      <c r="AC200" s="29"/>
      <c r="AD200" s="31"/>
      <c r="AE200" s="31"/>
      <c r="AF200" s="31"/>
      <c r="AG200" s="31"/>
      <c r="AH200" s="31"/>
      <c r="AI200" s="31"/>
      <c r="AJ200" s="31"/>
      <c r="AK200" s="31"/>
      <c r="AP200" s="29"/>
      <c r="AQ200" s="29"/>
      <c r="AR200" s="29"/>
      <c r="AS200" s="30"/>
      <c r="AT200" s="29"/>
      <c r="AU200" s="29"/>
      <c r="AV200" s="29"/>
      <c r="AW200" s="31"/>
      <c r="AX200" s="31"/>
      <c r="AY200" s="31"/>
      <c r="AZ200" s="31"/>
      <c r="BA200" s="31"/>
      <c r="BB200" s="31"/>
      <c r="BC200" s="31"/>
      <c r="BD200" s="31"/>
    </row>
    <row r="201" s="1" customFormat="1" customHeight="1" spans="5:56">
      <c r="E201" s="38" t="s">
        <v>50</v>
      </c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W201" s="38" t="s">
        <v>50</v>
      </c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P201" s="38" t="s">
        <v>50</v>
      </c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  <c r="BA201" s="38"/>
    </row>
    <row r="202" s="1" customFormat="1" customHeight="1" spans="5:56">
      <c r="E202" s="23" t="s">
        <v>7</v>
      </c>
      <c r="F202" s="23"/>
      <c r="G202" s="23"/>
      <c r="H202" s="23"/>
      <c r="I202" s="23"/>
      <c r="J202" s="10" t="s">
        <v>51</v>
      </c>
      <c r="K202" s="10"/>
      <c r="L202" s="10"/>
      <c r="M202" s="10"/>
      <c r="N202" s="11" t="s">
        <v>36</v>
      </c>
      <c r="O202" s="11"/>
      <c r="P202" s="43" t="s">
        <v>12</v>
      </c>
      <c r="W202" s="23" t="s">
        <v>7</v>
      </c>
      <c r="X202" s="23"/>
      <c r="Y202" s="23"/>
      <c r="Z202" s="23"/>
      <c r="AA202" s="23"/>
      <c r="AB202" s="10" t="s">
        <v>51</v>
      </c>
      <c r="AC202" s="10"/>
      <c r="AD202" s="10"/>
      <c r="AE202" s="10"/>
      <c r="AF202" s="11" t="s">
        <v>36</v>
      </c>
      <c r="AG202" s="11"/>
      <c r="AH202" s="43" t="s">
        <v>12</v>
      </c>
      <c r="AP202" s="23" t="s">
        <v>7</v>
      </c>
      <c r="AQ202" s="23"/>
      <c r="AR202" s="23"/>
      <c r="AS202" s="23"/>
      <c r="AT202" s="23"/>
      <c r="AU202" s="10" t="s">
        <v>51</v>
      </c>
      <c r="AV202" s="10"/>
      <c r="AW202" s="10"/>
      <c r="AX202" s="10"/>
      <c r="AY202" s="11" t="s">
        <v>36</v>
      </c>
      <c r="AZ202" s="11"/>
      <c r="BA202" s="43" t="s">
        <v>12</v>
      </c>
    </row>
    <row r="203" s="1" customFormat="1" customHeight="1" spans="5:56">
      <c r="E203" s="23" t="s">
        <v>18</v>
      </c>
      <c r="F203" s="23" t="s">
        <v>52</v>
      </c>
      <c r="G203" s="23" t="s">
        <v>53</v>
      </c>
      <c r="H203" s="23" t="s">
        <v>54</v>
      </c>
      <c r="I203" s="23" t="s">
        <v>7</v>
      </c>
      <c r="J203" s="10" t="s">
        <v>55</v>
      </c>
      <c r="K203" s="10" t="s">
        <v>26</v>
      </c>
      <c r="L203" s="10" t="s">
        <v>25</v>
      </c>
      <c r="M203" s="45" t="s">
        <v>27</v>
      </c>
      <c r="N203" s="11" t="s">
        <v>56</v>
      </c>
      <c r="O203" s="11" t="s">
        <v>57</v>
      </c>
      <c r="P203" s="43"/>
      <c r="W203" s="23" t="s">
        <v>18</v>
      </c>
      <c r="X203" s="23" t="s">
        <v>52</v>
      </c>
      <c r="Y203" s="23" t="s">
        <v>53</v>
      </c>
      <c r="Z203" s="23" t="s">
        <v>54</v>
      </c>
      <c r="AA203" s="23" t="s">
        <v>7</v>
      </c>
      <c r="AB203" s="10" t="s">
        <v>55</v>
      </c>
      <c r="AC203" s="10" t="s">
        <v>26</v>
      </c>
      <c r="AD203" s="10" t="s">
        <v>25</v>
      </c>
      <c r="AE203" s="45" t="s">
        <v>27</v>
      </c>
      <c r="AF203" s="11" t="s">
        <v>56</v>
      </c>
      <c r="AG203" s="11" t="s">
        <v>57</v>
      </c>
      <c r="AH203" s="43"/>
      <c r="AP203" s="23" t="s">
        <v>18</v>
      </c>
      <c r="AQ203" s="23" t="s">
        <v>52</v>
      </c>
      <c r="AR203" s="23" t="s">
        <v>53</v>
      </c>
      <c r="AS203" s="23" t="s">
        <v>54</v>
      </c>
      <c r="AT203" s="23" t="s">
        <v>7</v>
      </c>
      <c r="AU203" s="10" t="s">
        <v>55</v>
      </c>
      <c r="AV203" s="10" t="s">
        <v>26</v>
      </c>
      <c r="AW203" s="10" t="s">
        <v>25</v>
      </c>
      <c r="AX203" s="45" t="s">
        <v>27</v>
      </c>
      <c r="AY203" s="11" t="s">
        <v>56</v>
      </c>
      <c r="AZ203" s="11" t="s">
        <v>57</v>
      </c>
      <c r="BA203" s="43"/>
    </row>
    <row r="204" s="1" customFormat="1" customHeight="1" spans="5:56">
      <c r="E204" s="13">
        <v>3836</v>
      </c>
      <c r="F204" s="10">
        <v>1.02</v>
      </c>
      <c r="G204" s="13">
        <v>1</v>
      </c>
      <c r="H204" s="13">
        <v>1145</v>
      </c>
      <c r="I204" s="23">
        <f t="shared" ref="I204:I228" si="238">E204*F204*G204+H204</f>
        <v>5057.72</v>
      </c>
      <c r="J204" s="13">
        <v>1.15</v>
      </c>
      <c r="K204" s="13">
        <v>3.5</v>
      </c>
      <c r="L204" s="13">
        <v>0.97</v>
      </c>
      <c r="M204" s="45">
        <f t="shared" ref="M204:M228" si="239">K204*L204+1</f>
        <v>4.395</v>
      </c>
      <c r="N204" s="13">
        <v>1.05</v>
      </c>
      <c r="O204" s="11">
        <v>0.5</v>
      </c>
      <c r="P204" s="46">
        <f t="shared" ref="P204:P228" si="240">I204*J204*M204*N204*O204</f>
        <v>13420.56518775</v>
      </c>
      <c r="W204" s="13">
        <v>4245</v>
      </c>
      <c r="X204" s="10">
        <v>1.02</v>
      </c>
      <c r="Y204" s="13">
        <v>1</v>
      </c>
      <c r="Z204" s="13">
        <v>1145</v>
      </c>
      <c r="AA204" s="23">
        <f t="shared" ref="AA204:AA228" si="241">W204*X204*Y204+Z204</f>
        <v>5474.9</v>
      </c>
      <c r="AB204" s="13">
        <v>1.15</v>
      </c>
      <c r="AC204" s="13">
        <v>3.5</v>
      </c>
      <c r="AD204" s="13">
        <v>0.97</v>
      </c>
      <c r="AE204" s="45">
        <f t="shared" ref="AE204:AE228" si="242">AC204*AD204+1</f>
        <v>4.395</v>
      </c>
      <c r="AF204" s="13">
        <v>1.05</v>
      </c>
      <c r="AG204" s="11">
        <v>0.5</v>
      </c>
      <c r="AH204" s="46">
        <f t="shared" ref="AH204:AH228" si="243">AA204*AB204*AE204*AF204*AG204</f>
        <v>14527.544495625</v>
      </c>
      <c r="AP204" s="13">
        <v>4245</v>
      </c>
      <c r="AQ204" s="10">
        <v>1.02</v>
      </c>
      <c r="AR204" s="13">
        <v>1</v>
      </c>
      <c r="AS204" s="13">
        <v>1145</v>
      </c>
      <c r="AT204" s="23">
        <f t="shared" ref="AT204:AT228" si="244">AP204*AQ204*AR204+AS204</f>
        <v>5474.9</v>
      </c>
      <c r="AU204" s="13">
        <v>1.15</v>
      </c>
      <c r="AV204" s="13">
        <v>4.3</v>
      </c>
      <c r="AW204" s="13">
        <v>0.97</v>
      </c>
      <c r="AX204" s="45">
        <f t="shared" ref="AX204:AX228" si="245">AV204*AW204+1</f>
        <v>5.171</v>
      </c>
      <c r="AY204" s="13">
        <v>1.05</v>
      </c>
      <c r="AZ204" s="11">
        <v>0.5</v>
      </c>
      <c r="BA204" s="46">
        <f t="shared" ref="BA204:BA228" si="246">AT204*AU204*AX204*AY204*AZ204</f>
        <v>17092.589894625</v>
      </c>
    </row>
    <row r="205" s="1" customFormat="1" customHeight="1" spans="5:56">
      <c r="E205" s="13">
        <v>3836</v>
      </c>
      <c r="F205" s="10">
        <v>0.93</v>
      </c>
      <c r="G205" s="13">
        <v>1</v>
      </c>
      <c r="H205" s="13">
        <v>1145</v>
      </c>
      <c r="I205" s="23">
        <f t="shared" si="238"/>
        <v>4712.48</v>
      </c>
      <c r="J205" s="13">
        <v>1.15</v>
      </c>
      <c r="K205" s="13">
        <v>3.5</v>
      </c>
      <c r="L205" s="13">
        <v>0.97</v>
      </c>
      <c r="M205" s="45">
        <f t="shared" si="239"/>
        <v>4.395</v>
      </c>
      <c r="N205" s="13">
        <v>1.05</v>
      </c>
      <c r="O205" s="11">
        <v>0.5</v>
      </c>
      <c r="P205" s="46">
        <f t="shared" si="240"/>
        <v>12504.477321</v>
      </c>
      <c r="W205" s="13">
        <v>4245</v>
      </c>
      <c r="X205" s="10">
        <v>0.93</v>
      </c>
      <c r="Y205" s="13">
        <v>1</v>
      </c>
      <c r="Z205" s="13">
        <v>1145</v>
      </c>
      <c r="AA205" s="23">
        <f t="shared" si="241"/>
        <v>5092.85</v>
      </c>
      <c r="AB205" s="13">
        <v>1.15</v>
      </c>
      <c r="AC205" s="13">
        <v>3.5</v>
      </c>
      <c r="AD205" s="13">
        <v>0.97</v>
      </c>
      <c r="AE205" s="45">
        <f t="shared" si="242"/>
        <v>4.395</v>
      </c>
      <c r="AF205" s="13">
        <v>1.05</v>
      </c>
      <c r="AG205" s="11">
        <v>0.5</v>
      </c>
      <c r="AH205" s="46">
        <f t="shared" si="243"/>
        <v>13513.7819840625</v>
      </c>
      <c r="AP205" s="13">
        <v>4245</v>
      </c>
      <c r="AQ205" s="10">
        <v>0.93</v>
      </c>
      <c r="AR205" s="13">
        <v>1</v>
      </c>
      <c r="AS205" s="13">
        <v>1145</v>
      </c>
      <c r="AT205" s="23">
        <f t="shared" si="244"/>
        <v>5092.85</v>
      </c>
      <c r="AU205" s="13">
        <v>1.15</v>
      </c>
      <c r="AV205" s="13">
        <v>4.3</v>
      </c>
      <c r="AW205" s="13">
        <v>0.97</v>
      </c>
      <c r="AX205" s="45">
        <f t="shared" si="245"/>
        <v>5.171</v>
      </c>
      <c r="AY205" s="13">
        <v>1.05</v>
      </c>
      <c r="AZ205" s="11">
        <v>0.5</v>
      </c>
      <c r="BA205" s="46">
        <f t="shared" si="246"/>
        <v>15899.8331375625</v>
      </c>
    </row>
    <row r="206" s="1" customFormat="1" customHeight="1" spans="5:56">
      <c r="E206" s="13">
        <v>3836</v>
      </c>
      <c r="F206" s="10">
        <v>0.62</v>
      </c>
      <c r="G206" s="13">
        <v>1</v>
      </c>
      <c r="H206" s="13">
        <v>1145</v>
      </c>
      <c r="I206" s="23">
        <f t="shared" si="238"/>
        <v>3523.32</v>
      </c>
      <c r="J206" s="13">
        <v>1.15</v>
      </c>
      <c r="K206" s="13">
        <v>3.5</v>
      </c>
      <c r="L206" s="13">
        <v>0.97</v>
      </c>
      <c r="M206" s="45">
        <f t="shared" si="239"/>
        <v>4.395</v>
      </c>
      <c r="N206" s="13">
        <v>1.05</v>
      </c>
      <c r="O206" s="11">
        <v>0.5</v>
      </c>
      <c r="P206" s="46">
        <f t="shared" si="240"/>
        <v>9349.06355775</v>
      </c>
      <c r="W206" s="13">
        <v>4245</v>
      </c>
      <c r="X206" s="10">
        <v>0.62</v>
      </c>
      <c r="Y206" s="13">
        <v>1</v>
      </c>
      <c r="Z206" s="13">
        <v>1145</v>
      </c>
      <c r="AA206" s="23">
        <f t="shared" si="241"/>
        <v>3776.9</v>
      </c>
      <c r="AB206" s="13">
        <v>1.15</v>
      </c>
      <c r="AC206" s="13">
        <v>3.5</v>
      </c>
      <c r="AD206" s="13">
        <v>0.97</v>
      </c>
      <c r="AE206" s="45">
        <f t="shared" si="242"/>
        <v>4.395</v>
      </c>
      <c r="AF206" s="13">
        <v>1.05</v>
      </c>
      <c r="AG206" s="11">
        <v>0.5</v>
      </c>
      <c r="AH206" s="46">
        <f t="shared" si="243"/>
        <v>10021.933333125</v>
      </c>
      <c r="AP206" s="13">
        <v>4245</v>
      </c>
      <c r="AQ206" s="10">
        <v>0.62</v>
      </c>
      <c r="AR206" s="13">
        <v>1</v>
      </c>
      <c r="AS206" s="13">
        <v>1145</v>
      </c>
      <c r="AT206" s="23">
        <f t="shared" si="244"/>
        <v>3776.9</v>
      </c>
      <c r="AU206" s="13">
        <v>1.15</v>
      </c>
      <c r="AV206" s="13">
        <v>4.3</v>
      </c>
      <c r="AW206" s="13">
        <v>0.97</v>
      </c>
      <c r="AX206" s="45">
        <f t="shared" si="245"/>
        <v>5.171</v>
      </c>
      <c r="AY206" s="13">
        <v>1.05</v>
      </c>
      <c r="AZ206" s="11">
        <v>0.5</v>
      </c>
      <c r="BA206" s="46">
        <f t="shared" si="246"/>
        <v>11791.448752125</v>
      </c>
    </row>
    <row r="207" s="1" customFormat="1" customHeight="1" spans="5:56">
      <c r="E207" s="13">
        <v>3836</v>
      </c>
      <c r="F207" s="10">
        <v>0.62</v>
      </c>
      <c r="G207" s="13">
        <v>1</v>
      </c>
      <c r="H207" s="13">
        <v>1145</v>
      </c>
      <c r="I207" s="23">
        <f t="shared" si="238"/>
        <v>3523.32</v>
      </c>
      <c r="J207" s="13">
        <v>1.15</v>
      </c>
      <c r="K207" s="13">
        <v>3.5</v>
      </c>
      <c r="L207" s="13">
        <v>0.97</v>
      </c>
      <c r="M207" s="45">
        <f t="shared" si="239"/>
        <v>4.395</v>
      </c>
      <c r="N207" s="13">
        <v>1.05</v>
      </c>
      <c r="O207" s="11">
        <v>0.5</v>
      </c>
      <c r="P207" s="46">
        <f t="shared" si="240"/>
        <v>9349.06355775</v>
      </c>
      <c r="W207" s="13">
        <v>4245</v>
      </c>
      <c r="X207" s="10">
        <v>0.62</v>
      </c>
      <c r="Y207" s="13">
        <v>1</v>
      </c>
      <c r="Z207" s="13">
        <v>1145</v>
      </c>
      <c r="AA207" s="23">
        <f t="shared" si="241"/>
        <v>3776.9</v>
      </c>
      <c r="AB207" s="13">
        <v>1.15</v>
      </c>
      <c r="AC207" s="13">
        <v>3.5</v>
      </c>
      <c r="AD207" s="13">
        <v>0.97</v>
      </c>
      <c r="AE207" s="45">
        <f t="shared" si="242"/>
        <v>4.395</v>
      </c>
      <c r="AF207" s="13">
        <v>1.05</v>
      </c>
      <c r="AG207" s="11">
        <v>0.5</v>
      </c>
      <c r="AH207" s="46">
        <f t="shared" si="243"/>
        <v>10021.933333125</v>
      </c>
      <c r="AP207" s="13">
        <v>4245</v>
      </c>
      <c r="AQ207" s="10">
        <v>0.62</v>
      </c>
      <c r="AR207" s="13">
        <v>1</v>
      </c>
      <c r="AS207" s="13">
        <v>1145</v>
      </c>
      <c r="AT207" s="23">
        <f t="shared" si="244"/>
        <v>3776.9</v>
      </c>
      <c r="AU207" s="13">
        <v>1.15</v>
      </c>
      <c r="AV207" s="13">
        <v>4.3</v>
      </c>
      <c r="AW207" s="13">
        <v>0.97</v>
      </c>
      <c r="AX207" s="45">
        <f t="shared" si="245"/>
        <v>5.171</v>
      </c>
      <c r="AY207" s="13">
        <v>1.05</v>
      </c>
      <c r="AZ207" s="11">
        <v>0.5</v>
      </c>
      <c r="BA207" s="46">
        <f t="shared" si="246"/>
        <v>11791.448752125</v>
      </c>
    </row>
    <row r="208" s="1" customFormat="1" customHeight="1" spans="5:56">
      <c r="E208" s="13">
        <v>3836</v>
      </c>
      <c r="F208" s="10">
        <v>1.57</v>
      </c>
      <c r="G208" s="13">
        <v>1</v>
      </c>
      <c r="H208" s="13">
        <v>1145</v>
      </c>
      <c r="I208" s="23">
        <f t="shared" si="238"/>
        <v>7167.52</v>
      </c>
      <c r="J208" s="13">
        <v>1.15</v>
      </c>
      <c r="K208" s="13">
        <v>3.5</v>
      </c>
      <c r="L208" s="13">
        <v>0.97</v>
      </c>
      <c r="M208" s="45">
        <f t="shared" si="239"/>
        <v>4.395</v>
      </c>
      <c r="N208" s="13">
        <v>1.05</v>
      </c>
      <c r="O208" s="11">
        <v>0.5</v>
      </c>
      <c r="P208" s="46">
        <f t="shared" si="240"/>
        <v>19018.879929</v>
      </c>
      <c r="W208" s="13">
        <v>4245</v>
      </c>
      <c r="X208" s="10">
        <v>1.57</v>
      </c>
      <c r="Y208" s="13">
        <v>1</v>
      </c>
      <c r="Z208" s="13">
        <v>1145</v>
      </c>
      <c r="AA208" s="23">
        <f t="shared" si="241"/>
        <v>7809.65</v>
      </c>
      <c r="AB208" s="13">
        <v>1.15</v>
      </c>
      <c r="AC208" s="13">
        <v>3.5</v>
      </c>
      <c r="AD208" s="13">
        <v>0.97</v>
      </c>
      <c r="AE208" s="45">
        <f t="shared" si="242"/>
        <v>4.395</v>
      </c>
      <c r="AF208" s="13">
        <v>1.05</v>
      </c>
      <c r="AG208" s="11">
        <v>0.5</v>
      </c>
      <c r="AH208" s="46">
        <f t="shared" si="243"/>
        <v>20722.7598440625</v>
      </c>
      <c r="AP208" s="13">
        <v>4245</v>
      </c>
      <c r="AQ208" s="10">
        <v>1.57</v>
      </c>
      <c r="AR208" s="13">
        <v>1</v>
      </c>
      <c r="AS208" s="13">
        <v>1145</v>
      </c>
      <c r="AT208" s="23">
        <f t="shared" si="244"/>
        <v>7809.65</v>
      </c>
      <c r="AU208" s="13">
        <v>1.15</v>
      </c>
      <c r="AV208" s="13">
        <v>4.3</v>
      </c>
      <c r="AW208" s="13">
        <v>0.97</v>
      </c>
      <c r="AX208" s="45">
        <f t="shared" si="245"/>
        <v>5.171</v>
      </c>
      <c r="AY208" s="13">
        <v>1.05</v>
      </c>
      <c r="AZ208" s="11">
        <v>0.5</v>
      </c>
      <c r="BA208" s="46">
        <f t="shared" si="246"/>
        <v>24381.6589655625</v>
      </c>
    </row>
    <row r="209" s="1" customFormat="1" customHeight="1" spans="5:53">
      <c r="E209" s="13">
        <v>3836</v>
      </c>
      <c r="F209" s="8">
        <v>1.02</v>
      </c>
      <c r="G209" s="13">
        <v>1</v>
      </c>
      <c r="H209" s="13">
        <v>1145</v>
      </c>
      <c r="I209" s="23">
        <f t="shared" si="238"/>
        <v>5057.72</v>
      </c>
      <c r="J209" s="13">
        <v>1.15</v>
      </c>
      <c r="K209" s="13">
        <v>3.5</v>
      </c>
      <c r="L209" s="13">
        <v>0.97</v>
      </c>
      <c r="M209" s="45">
        <f t="shared" si="239"/>
        <v>4.395</v>
      </c>
      <c r="N209" s="13">
        <v>1.05</v>
      </c>
      <c r="O209" s="11">
        <v>0.5</v>
      </c>
      <c r="P209" s="46">
        <f t="shared" si="240"/>
        <v>13420.56518775</v>
      </c>
      <c r="W209" s="13">
        <v>4245</v>
      </c>
      <c r="X209" s="8">
        <v>1.02</v>
      </c>
      <c r="Y209" s="13">
        <v>1</v>
      </c>
      <c r="Z209" s="13">
        <v>1145</v>
      </c>
      <c r="AA209" s="23">
        <f t="shared" si="241"/>
        <v>5474.9</v>
      </c>
      <c r="AB209" s="13">
        <v>1.15</v>
      </c>
      <c r="AC209" s="13">
        <v>3.5</v>
      </c>
      <c r="AD209" s="13">
        <v>0.97</v>
      </c>
      <c r="AE209" s="45">
        <f t="shared" si="242"/>
        <v>4.395</v>
      </c>
      <c r="AF209" s="13">
        <v>1.05</v>
      </c>
      <c r="AG209" s="11">
        <v>0.5</v>
      </c>
      <c r="AH209" s="46">
        <f t="shared" si="243"/>
        <v>14527.544495625</v>
      </c>
      <c r="AP209" s="13">
        <v>4245</v>
      </c>
      <c r="AQ209" s="8">
        <v>1.02</v>
      </c>
      <c r="AR209" s="13">
        <v>1</v>
      </c>
      <c r="AS209" s="13">
        <v>1145</v>
      </c>
      <c r="AT209" s="23">
        <f t="shared" si="244"/>
        <v>5474.9</v>
      </c>
      <c r="AU209" s="13">
        <v>1.15</v>
      </c>
      <c r="AV209" s="13">
        <v>4.3</v>
      </c>
      <c r="AW209" s="13">
        <v>0.97</v>
      </c>
      <c r="AX209" s="45">
        <f t="shared" si="245"/>
        <v>5.171</v>
      </c>
      <c r="AY209" s="13">
        <v>1.05</v>
      </c>
      <c r="AZ209" s="11">
        <v>0.5</v>
      </c>
      <c r="BA209" s="46">
        <f t="shared" si="246"/>
        <v>17092.589894625</v>
      </c>
    </row>
    <row r="210" s="1" customFormat="1" customHeight="1" spans="5:53">
      <c r="E210" s="13">
        <v>3836</v>
      </c>
      <c r="F210" s="8">
        <v>0.93</v>
      </c>
      <c r="G210" s="13">
        <v>1</v>
      </c>
      <c r="H210" s="13">
        <v>1145</v>
      </c>
      <c r="I210" s="23">
        <f t="shared" si="238"/>
        <v>4712.48</v>
      </c>
      <c r="J210" s="13">
        <v>1.15</v>
      </c>
      <c r="K210" s="13">
        <v>3.5</v>
      </c>
      <c r="L210" s="13">
        <v>0.97</v>
      </c>
      <c r="M210" s="45">
        <f t="shared" si="239"/>
        <v>4.395</v>
      </c>
      <c r="N210" s="13">
        <v>1.05</v>
      </c>
      <c r="O210" s="11">
        <v>0.5</v>
      </c>
      <c r="P210" s="46">
        <f t="shared" si="240"/>
        <v>12504.477321</v>
      </c>
      <c r="W210" s="13">
        <v>4245</v>
      </c>
      <c r="X210" s="8">
        <v>0.93</v>
      </c>
      <c r="Y210" s="13">
        <v>1</v>
      </c>
      <c r="Z210" s="13">
        <v>1145</v>
      </c>
      <c r="AA210" s="23">
        <f t="shared" si="241"/>
        <v>5092.85</v>
      </c>
      <c r="AB210" s="13">
        <v>1.15</v>
      </c>
      <c r="AC210" s="13">
        <v>3.5</v>
      </c>
      <c r="AD210" s="13">
        <v>0.97</v>
      </c>
      <c r="AE210" s="45">
        <f t="shared" si="242"/>
        <v>4.395</v>
      </c>
      <c r="AF210" s="13">
        <v>1.05</v>
      </c>
      <c r="AG210" s="11">
        <v>0.5</v>
      </c>
      <c r="AH210" s="46">
        <f t="shared" si="243"/>
        <v>13513.7819840625</v>
      </c>
      <c r="AP210" s="13">
        <v>4245</v>
      </c>
      <c r="AQ210" s="8">
        <v>0.93</v>
      </c>
      <c r="AR210" s="13">
        <v>1</v>
      </c>
      <c r="AS210" s="13">
        <v>1145</v>
      </c>
      <c r="AT210" s="23">
        <f t="shared" si="244"/>
        <v>5092.85</v>
      </c>
      <c r="AU210" s="13">
        <v>1.15</v>
      </c>
      <c r="AV210" s="13">
        <v>4.3</v>
      </c>
      <c r="AW210" s="13">
        <v>0.97</v>
      </c>
      <c r="AX210" s="45">
        <f t="shared" si="245"/>
        <v>5.171</v>
      </c>
      <c r="AY210" s="13">
        <v>1.05</v>
      </c>
      <c r="AZ210" s="11">
        <v>0.5</v>
      </c>
      <c r="BA210" s="46">
        <f t="shared" si="246"/>
        <v>15899.8331375625</v>
      </c>
    </row>
    <row r="211" s="1" customFormat="1" customHeight="1" spans="5:53">
      <c r="E211" s="13">
        <v>3836</v>
      </c>
      <c r="F211" s="8">
        <v>0.62</v>
      </c>
      <c r="G211" s="13">
        <v>1</v>
      </c>
      <c r="H211" s="13">
        <v>1145</v>
      </c>
      <c r="I211" s="23">
        <f t="shared" si="238"/>
        <v>3523.32</v>
      </c>
      <c r="J211" s="13">
        <v>1.15</v>
      </c>
      <c r="K211" s="13">
        <v>3.5</v>
      </c>
      <c r="L211" s="13">
        <v>0.97</v>
      </c>
      <c r="M211" s="45">
        <f t="shared" si="239"/>
        <v>4.395</v>
      </c>
      <c r="N211" s="13">
        <v>1.05</v>
      </c>
      <c r="O211" s="11">
        <v>0.5</v>
      </c>
      <c r="P211" s="46">
        <f t="shared" si="240"/>
        <v>9349.06355775</v>
      </c>
      <c r="W211" s="13">
        <v>4245</v>
      </c>
      <c r="X211" s="8">
        <v>0.62</v>
      </c>
      <c r="Y211" s="13">
        <v>1</v>
      </c>
      <c r="Z211" s="13">
        <v>1145</v>
      </c>
      <c r="AA211" s="23">
        <f t="shared" si="241"/>
        <v>3776.9</v>
      </c>
      <c r="AB211" s="13">
        <v>1.15</v>
      </c>
      <c r="AC211" s="13">
        <v>3.5</v>
      </c>
      <c r="AD211" s="13">
        <v>0.97</v>
      </c>
      <c r="AE211" s="45">
        <f t="shared" si="242"/>
        <v>4.395</v>
      </c>
      <c r="AF211" s="13">
        <v>1.05</v>
      </c>
      <c r="AG211" s="11">
        <v>0.5</v>
      </c>
      <c r="AH211" s="46">
        <f t="shared" si="243"/>
        <v>10021.933333125</v>
      </c>
      <c r="AP211" s="13">
        <v>4245</v>
      </c>
      <c r="AQ211" s="8">
        <v>0.62</v>
      </c>
      <c r="AR211" s="13">
        <v>1</v>
      </c>
      <c r="AS211" s="13">
        <v>1145</v>
      </c>
      <c r="AT211" s="23">
        <f t="shared" si="244"/>
        <v>3776.9</v>
      </c>
      <c r="AU211" s="13">
        <v>1.15</v>
      </c>
      <c r="AV211" s="13">
        <v>4.3</v>
      </c>
      <c r="AW211" s="13">
        <v>0.97</v>
      </c>
      <c r="AX211" s="45">
        <f t="shared" si="245"/>
        <v>5.171</v>
      </c>
      <c r="AY211" s="13">
        <v>1.05</v>
      </c>
      <c r="AZ211" s="11">
        <v>0.5</v>
      </c>
      <c r="BA211" s="46">
        <f t="shared" si="246"/>
        <v>11791.448752125</v>
      </c>
    </row>
    <row r="212" s="1" customFormat="1" customHeight="1" spans="5:53">
      <c r="E212" s="13">
        <v>3836</v>
      </c>
      <c r="F212" s="8">
        <v>0.62</v>
      </c>
      <c r="G212" s="13">
        <v>1</v>
      </c>
      <c r="H212" s="13">
        <v>1145</v>
      </c>
      <c r="I212" s="23">
        <f t="shared" si="238"/>
        <v>3523.32</v>
      </c>
      <c r="J212" s="13">
        <v>1.15</v>
      </c>
      <c r="K212" s="13">
        <v>3.5</v>
      </c>
      <c r="L212" s="13">
        <v>0.97</v>
      </c>
      <c r="M212" s="45">
        <f t="shared" si="239"/>
        <v>4.395</v>
      </c>
      <c r="N212" s="13">
        <v>1.05</v>
      </c>
      <c r="O212" s="11">
        <v>0.5</v>
      </c>
      <c r="P212" s="46">
        <f t="shared" si="240"/>
        <v>9349.06355775</v>
      </c>
      <c r="W212" s="13">
        <v>4245</v>
      </c>
      <c r="X212" s="8">
        <v>0.62</v>
      </c>
      <c r="Y212" s="13">
        <v>1</v>
      </c>
      <c r="Z212" s="13">
        <v>1145</v>
      </c>
      <c r="AA212" s="23">
        <f t="shared" si="241"/>
        <v>3776.9</v>
      </c>
      <c r="AB212" s="13">
        <v>1.15</v>
      </c>
      <c r="AC212" s="13">
        <v>3.5</v>
      </c>
      <c r="AD212" s="13">
        <v>0.97</v>
      </c>
      <c r="AE212" s="45">
        <f t="shared" si="242"/>
        <v>4.395</v>
      </c>
      <c r="AF212" s="13">
        <v>1.05</v>
      </c>
      <c r="AG212" s="11">
        <v>0.5</v>
      </c>
      <c r="AH212" s="46">
        <f t="shared" si="243"/>
        <v>10021.933333125</v>
      </c>
      <c r="AP212" s="13">
        <v>4245</v>
      </c>
      <c r="AQ212" s="8">
        <v>0.62</v>
      </c>
      <c r="AR212" s="13">
        <v>1</v>
      </c>
      <c r="AS212" s="13">
        <v>1145</v>
      </c>
      <c r="AT212" s="23">
        <f t="shared" si="244"/>
        <v>3776.9</v>
      </c>
      <c r="AU212" s="13">
        <v>1.15</v>
      </c>
      <c r="AV212" s="13">
        <v>4.3</v>
      </c>
      <c r="AW212" s="13">
        <v>0.97</v>
      </c>
      <c r="AX212" s="45">
        <f t="shared" si="245"/>
        <v>5.171</v>
      </c>
      <c r="AY212" s="13">
        <v>1.05</v>
      </c>
      <c r="AZ212" s="11">
        <v>0.5</v>
      </c>
      <c r="BA212" s="46">
        <f t="shared" si="246"/>
        <v>11791.448752125</v>
      </c>
    </row>
    <row r="213" s="1" customFormat="1" customHeight="1" spans="5:53">
      <c r="E213" s="13">
        <v>3836</v>
      </c>
      <c r="F213" s="8">
        <v>1.57</v>
      </c>
      <c r="G213" s="13">
        <v>1</v>
      </c>
      <c r="H213" s="13">
        <v>1145</v>
      </c>
      <c r="I213" s="23">
        <f t="shared" si="238"/>
        <v>7167.52</v>
      </c>
      <c r="J213" s="13">
        <v>1.15</v>
      </c>
      <c r="K213" s="13">
        <v>3.5</v>
      </c>
      <c r="L213" s="13">
        <v>0.97</v>
      </c>
      <c r="M213" s="45">
        <f t="shared" si="239"/>
        <v>4.395</v>
      </c>
      <c r="N213" s="13">
        <v>1.05</v>
      </c>
      <c r="O213" s="11">
        <v>0.5</v>
      </c>
      <c r="P213" s="46">
        <f t="shared" si="240"/>
        <v>19018.879929</v>
      </c>
      <c r="W213" s="13">
        <v>4245</v>
      </c>
      <c r="X213" s="8">
        <v>1.57</v>
      </c>
      <c r="Y213" s="13">
        <v>1</v>
      </c>
      <c r="Z213" s="13">
        <v>1145</v>
      </c>
      <c r="AA213" s="23">
        <f t="shared" si="241"/>
        <v>7809.65</v>
      </c>
      <c r="AB213" s="13">
        <v>1.15</v>
      </c>
      <c r="AC213" s="13">
        <v>3.5</v>
      </c>
      <c r="AD213" s="13">
        <v>0.97</v>
      </c>
      <c r="AE213" s="45">
        <f t="shared" si="242"/>
        <v>4.395</v>
      </c>
      <c r="AF213" s="13">
        <v>1.05</v>
      </c>
      <c r="AG213" s="11">
        <v>0.5</v>
      </c>
      <c r="AH213" s="46">
        <f t="shared" si="243"/>
        <v>20722.7598440625</v>
      </c>
      <c r="AP213" s="13">
        <v>4245</v>
      </c>
      <c r="AQ213" s="8">
        <v>1.57</v>
      </c>
      <c r="AR213" s="13">
        <v>1</v>
      </c>
      <c r="AS213" s="13">
        <v>1145</v>
      </c>
      <c r="AT213" s="23">
        <f t="shared" si="244"/>
        <v>7809.65</v>
      </c>
      <c r="AU213" s="13">
        <v>1.15</v>
      </c>
      <c r="AV213" s="13">
        <v>4.3</v>
      </c>
      <c r="AW213" s="13">
        <v>0.97</v>
      </c>
      <c r="AX213" s="45">
        <f t="shared" si="245"/>
        <v>5.171</v>
      </c>
      <c r="AY213" s="13">
        <v>1.05</v>
      </c>
      <c r="AZ213" s="11">
        <v>0.5</v>
      </c>
      <c r="BA213" s="46">
        <f t="shared" si="246"/>
        <v>24381.6589655625</v>
      </c>
    </row>
    <row r="214" s="1" customFormat="1" customHeight="1" spans="5:53">
      <c r="E214" s="13">
        <v>3836</v>
      </c>
      <c r="F214" s="10">
        <v>1.02</v>
      </c>
      <c r="G214" s="13">
        <v>1</v>
      </c>
      <c r="H214" s="13">
        <v>1145</v>
      </c>
      <c r="I214" s="23">
        <f t="shared" si="238"/>
        <v>5057.72</v>
      </c>
      <c r="J214" s="13">
        <v>1.15</v>
      </c>
      <c r="K214" s="13">
        <v>3.5</v>
      </c>
      <c r="L214" s="13">
        <v>0.97</v>
      </c>
      <c r="M214" s="45">
        <f t="shared" si="239"/>
        <v>4.395</v>
      </c>
      <c r="N214" s="13">
        <v>1.05</v>
      </c>
      <c r="O214" s="11">
        <v>0.5</v>
      </c>
      <c r="P214" s="46">
        <f t="shared" si="240"/>
        <v>13420.56518775</v>
      </c>
      <c r="W214" s="13">
        <v>4245</v>
      </c>
      <c r="X214" s="10">
        <v>1.02</v>
      </c>
      <c r="Y214" s="13">
        <v>1</v>
      </c>
      <c r="Z214" s="13">
        <v>1145</v>
      </c>
      <c r="AA214" s="23">
        <f t="shared" si="241"/>
        <v>5474.9</v>
      </c>
      <c r="AB214" s="13">
        <v>1.15</v>
      </c>
      <c r="AC214" s="13">
        <v>3.5</v>
      </c>
      <c r="AD214" s="13">
        <v>0.97</v>
      </c>
      <c r="AE214" s="45">
        <f t="shared" si="242"/>
        <v>4.395</v>
      </c>
      <c r="AF214" s="13">
        <v>1.05</v>
      </c>
      <c r="AG214" s="11">
        <v>0.5</v>
      </c>
      <c r="AH214" s="46">
        <f t="shared" si="243"/>
        <v>14527.544495625</v>
      </c>
      <c r="AP214" s="13">
        <v>4245</v>
      </c>
      <c r="AQ214" s="10">
        <v>1.02</v>
      </c>
      <c r="AR214" s="13">
        <v>1</v>
      </c>
      <c r="AS214" s="13">
        <v>1145</v>
      </c>
      <c r="AT214" s="23">
        <f t="shared" si="244"/>
        <v>5474.9</v>
      </c>
      <c r="AU214" s="13">
        <v>1.15</v>
      </c>
      <c r="AV214" s="13">
        <v>4.3</v>
      </c>
      <c r="AW214" s="13">
        <v>0.97</v>
      </c>
      <c r="AX214" s="45">
        <f t="shared" si="245"/>
        <v>5.171</v>
      </c>
      <c r="AY214" s="13">
        <v>1.05</v>
      </c>
      <c r="AZ214" s="11">
        <v>0.5</v>
      </c>
      <c r="BA214" s="46">
        <f t="shared" si="246"/>
        <v>17092.589894625</v>
      </c>
    </row>
    <row r="215" s="1" customFormat="1" customHeight="1" spans="5:53">
      <c r="E215" s="13">
        <v>3836</v>
      </c>
      <c r="F215" s="10">
        <v>0.93</v>
      </c>
      <c r="G215" s="13">
        <v>1</v>
      </c>
      <c r="H215" s="13">
        <v>1145</v>
      </c>
      <c r="I215" s="23">
        <f t="shared" si="238"/>
        <v>4712.48</v>
      </c>
      <c r="J215" s="13">
        <v>1.15</v>
      </c>
      <c r="K215" s="13">
        <v>3.5</v>
      </c>
      <c r="L215" s="13">
        <v>0.97</v>
      </c>
      <c r="M215" s="45">
        <f t="shared" si="239"/>
        <v>4.395</v>
      </c>
      <c r="N215" s="13">
        <v>1.05</v>
      </c>
      <c r="O215" s="11">
        <v>0.5</v>
      </c>
      <c r="P215" s="46">
        <f t="shared" si="240"/>
        <v>12504.477321</v>
      </c>
      <c r="W215" s="13">
        <v>4245</v>
      </c>
      <c r="X215" s="10">
        <v>0.93</v>
      </c>
      <c r="Y215" s="13">
        <v>1</v>
      </c>
      <c r="Z215" s="13">
        <v>1145</v>
      </c>
      <c r="AA215" s="23">
        <f t="shared" si="241"/>
        <v>5092.85</v>
      </c>
      <c r="AB215" s="13">
        <v>1.15</v>
      </c>
      <c r="AC215" s="13">
        <v>3.5</v>
      </c>
      <c r="AD215" s="13">
        <v>0.97</v>
      </c>
      <c r="AE215" s="45">
        <f t="shared" si="242"/>
        <v>4.395</v>
      </c>
      <c r="AF215" s="13">
        <v>1.05</v>
      </c>
      <c r="AG215" s="11">
        <v>0.5</v>
      </c>
      <c r="AH215" s="46">
        <f t="shared" si="243"/>
        <v>13513.7819840625</v>
      </c>
      <c r="AP215" s="13">
        <v>4245</v>
      </c>
      <c r="AQ215" s="10">
        <v>0.93</v>
      </c>
      <c r="AR215" s="13">
        <v>1</v>
      </c>
      <c r="AS215" s="13">
        <v>1145</v>
      </c>
      <c r="AT215" s="23">
        <f t="shared" si="244"/>
        <v>5092.85</v>
      </c>
      <c r="AU215" s="13">
        <v>1.15</v>
      </c>
      <c r="AV215" s="13">
        <v>4.3</v>
      </c>
      <c r="AW215" s="13">
        <v>0.97</v>
      </c>
      <c r="AX215" s="45">
        <f t="shared" si="245"/>
        <v>5.171</v>
      </c>
      <c r="AY215" s="13">
        <v>1.05</v>
      </c>
      <c r="AZ215" s="11">
        <v>0.5</v>
      </c>
      <c r="BA215" s="46">
        <f t="shared" si="246"/>
        <v>15899.8331375625</v>
      </c>
    </row>
    <row r="216" s="1" customFormat="1" customHeight="1" spans="5:53">
      <c r="E216" s="13">
        <v>3836</v>
      </c>
      <c r="F216" s="10">
        <v>0.62</v>
      </c>
      <c r="G216" s="13">
        <v>1</v>
      </c>
      <c r="H216" s="13">
        <v>1145</v>
      </c>
      <c r="I216" s="23">
        <f t="shared" si="238"/>
        <v>3523.32</v>
      </c>
      <c r="J216" s="13">
        <v>1.15</v>
      </c>
      <c r="K216" s="13">
        <v>3.5</v>
      </c>
      <c r="L216" s="13">
        <v>0.97</v>
      </c>
      <c r="M216" s="45">
        <f t="shared" si="239"/>
        <v>4.395</v>
      </c>
      <c r="N216" s="13">
        <v>1.05</v>
      </c>
      <c r="O216" s="11">
        <v>0.5</v>
      </c>
      <c r="P216" s="46">
        <f t="shared" si="240"/>
        <v>9349.06355775</v>
      </c>
      <c r="W216" s="13">
        <v>4245</v>
      </c>
      <c r="X216" s="10">
        <v>0.62</v>
      </c>
      <c r="Y216" s="13">
        <v>1</v>
      </c>
      <c r="Z216" s="13">
        <v>1145</v>
      </c>
      <c r="AA216" s="23">
        <f t="shared" si="241"/>
        <v>3776.9</v>
      </c>
      <c r="AB216" s="13">
        <v>1.15</v>
      </c>
      <c r="AC216" s="13">
        <v>3.5</v>
      </c>
      <c r="AD216" s="13">
        <v>0.97</v>
      </c>
      <c r="AE216" s="45">
        <f t="shared" si="242"/>
        <v>4.395</v>
      </c>
      <c r="AF216" s="13">
        <v>1.05</v>
      </c>
      <c r="AG216" s="11">
        <v>0.5</v>
      </c>
      <c r="AH216" s="46">
        <f t="shared" si="243"/>
        <v>10021.933333125</v>
      </c>
      <c r="AP216" s="13">
        <v>4245</v>
      </c>
      <c r="AQ216" s="10">
        <v>0.62</v>
      </c>
      <c r="AR216" s="13">
        <v>1</v>
      </c>
      <c r="AS216" s="13">
        <v>1145</v>
      </c>
      <c r="AT216" s="23">
        <f t="shared" si="244"/>
        <v>3776.9</v>
      </c>
      <c r="AU216" s="13">
        <v>1.15</v>
      </c>
      <c r="AV216" s="13">
        <v>4.3</v>
      </c>
      <c r="AW216" s="13">
        <v>0.97</v>
      </c>
      <c r="AX216" s="45">
        <f t="shared" si="245"/>
        <v>5.171</v>
      </c>
      <c r="AY216" s="13">
        <v>1.05</v>
      </c>
      <c r="AZ216" s="11">
        <v>0.5</v>
      </c>
      <c r="BA216" s="46">
        <f t="shared" si="246"/>
        <v>11791.448752125</v>
      </c>
    </row>
    <row r="217" s="1" customFormat="1" customHeight="1" spans="5:53">
      <c r="E217" s="13">
        <v>3836</v>
      </c>
      <c r="F217" s="10">
        <v>0.62</v>
      </c>
      <c r="G217" s="13">
        <v>1</v>
      </c>
      <c r="H217" s="13">
        <v>1145</v>
      </c>
      <c r="I217" s="23">
        <f t="shared" si="238"/>
        <v>3523.32</v>
      </c>
      <c r="J217" s="13">
        <v>1.15</v>
      </c>
      <c r="K217" s="13">
        <v>3.5</v>
      </c>
      <c r="L217" s="13">
        <v>0.97</v>
      </c>
      <c r="M217" s="45">
        <f t="shared" si="239"/>
        <v>4.395</v>
      </c>
      <c r="N217" s="13">
        <v>1.05</v>
      </c>
      <c r="O217" s="11">
        <v>0.5</v>
      </c>
      <c r="P217" s="46">
        <f t="shared" si="240"/>
        <v>9349.06355775</v>
      </c>
      <c r="W217" s="13">
        <v>4245</v>
      </c>
      <c r="X217" s="10">
        <v>0.62</v>
      </c>
      <c r="Y217" s="13">
        <v>1</v>
      </c>
      <c r="Z217" s="13">
        <v>1145</v>
      </c>
      <c r="AA217" s="23">
        <f t="shared" si="241"/>
        <v>3776.9</v>
      </c>
      <c r="AB217" s="13">
        <v>1.15</v>
      </c>
      <c r="AC217" s="13">
        <v>3.5</v>
      </c>
      <c r="AD217" s="13">
        <v>0.97</v>
      </c>
      <c r="AE217" s="45">
        <f t="shared" si="242"/>
        <v>4.395</v>
      </c>
      <c r="AF217" s="13">
        <v>1.05</v>
      </c>
      <c r="AG217" s="11">
        <v>0.5</v>
      </c>
      <c r="AH217" s="46">
        <f t="shared" si="243"/>
        <v>10021.933333125</v>
      </c>
      <c r="AP217" s="13">
        <v>4245</v>
      </c>
      <c r="AQ217" s="10">
        <v>0.62</v>
      </c>
      <c r="AR217" s="13">
        <v>1</v>
      </c>
      <c r="AS217" s="13">
        <v>1145</v>
      </c>
      <c r="AT217" s="23">
        <f t="shared" si="244"/>
        <v>3776.9</v>
      </c>
      <c r="AU217" s="13">
        <v>1.15</v>
      </c>
      <c r="AV217" s="13">
        <v>4.3</v>
      </c>
      <c r="AW217" s="13">
        <v>0.97</v>
      </c>
      <c r="AX217" s="45">
        <f t="shared" si="245"/>
        <v>5.171</v>
      </c>
      <c r="AY217" s="13">
        <v>1.05</v>
      </c>
      <c r="AZ217" s="11">
        <v>0.5</v>
      </c>
      <c r="BA217" s="46">
        <f t="shared" si="246"/>
        <v>11791.448752125</v>
      </c>
    </row>
    <row r="218" s="1" customFormat="1" customHeight="1" spans="5:53">
      <c r="E218" s="13">
        <v>3836</v>
      </c>
      <c r="F218" s="10">
        <v>1.57</v>
      </c>
      <c r="G218" s="13">
        <v>1</v>
      </c>
      <c r="H218" s="13">
        <v>1145</v>
      </c>
      <c r="I218" s="23">
        <f t="shared" si="238"/>
        <v>7167.52</v>
      </c>
      <c r="J218" s="13">
        <v>1.15</v>
      </c>
      <c r="K218" s="13">
        <v>3.5</v>
      </c>
      <c r="L218" s="13">
        <v>0.97</v>
      </c>
      <c r="M218" s="45">
        <f t="shared" si="239"/>
        <v>4.395</v>
      </c>
      <c r="N218" s="13">
        <v>1.05</v>
      </c>
      <c r="O218" s="11">
        <v>0.5</v>
      </c>
      <c r="P218" s="46">
        <f t="shared" si="240"/>
        <v>19018.879929</v>
      </c>
      <c r="W218" s="13">
        <v>4245</v>
      </c>
      <c r="X218" s="10">
        <v>1.57</v>
      </c>
      <c r="Y218" s="13">
        <v>1</v>
      </c>
      <c r="Z218" s="13">
        <v>1145</v>
      </c>
      <c r="AA218" s="23">
        <f t="shared" si="241"/>
        <v>7809.65</v>
      </c>
      <c r="AB218" s="13">
        <v>1.15</v>
      </c>
      <c r="AC218" s="13">
        <v>3.5</v>
      </c>
      <c r="AD218" s="13">
        <v>0.97</v>
      </c>
      <c r="AE218" s="45">
        <f t="shared" si="242"/>
        <v>4.395</v>
      </c>
      <c r="AF218" s="13">
        <v>1.05</v>
      </c>
      <c r="AG218" s="11">
        <v>0.5</v>
      </c>
      <c r="AH218" s="46">
        <f t="shared" si="243"/>
        <v>20722.7598440625</v>
      </c>
      <c r="AP218" s="13">
        <v>4245</v>
      </c>
      <c r="AQ218" s="10">
        <v>1.57</v>
      </c>
      <c r="AR218" s="13">
        <v>1</v>
      </c>
      <c r="AS218" s="13">
        <v>1145</v>
      </c>
      <c r="AT218" s="23">
        <f t="shared" si="244"/>
        <v>7809.65</v>
      </c>
      <c r="AU218" s="13">
        <v>1.15</v>
      </c>
      <c r="AV218" s="13">
        <v>4.3</v>
      </c>
      <c r="AW218" s="13">
        <v>0.97</v>
      </c>
      <c r="AX218" s="45">
        <f t="shared" si="245"/>
        <v>5.171</v>
      </c>
      <c r="AY218" s="13">
        <v>1.05</v>
      </c>
      <c r="AZ218" s="11">
        <v>0.5</v>
      </c>
      <c r="BA218" s="46">
        <f t="shared" si="246"/>
        <v>24381.6589655625</v>
      </c>
    </row>
    <row r="219" s="1" customFormat="1" customHeight="1" spans="5:53">
      <c r="E219" s="13">
        <v>3836</v>
      </c>
      <c r="F219" s="8">
        <v>1.02</v>
      </c>
      <c r="G219" s="13">
        <v>1</v>
      </c>
      <c r="H219" s="13">
        <v>1145</v>
      </c>
      <c r="I219" s="23">
        <f t="shared" si="238"/>
        <v>5057.72</v>
      </c>
      <c r="J219" s="13">
        <v>1.15</v>
      </c>
      <c r="K219" s="13">
        <v>3.5</v>
      </c>
      <c r="L219" s="13">
        <v>0.97</v>
      </c>
      <c r="M219" s="45">
        <f t="shared" si="239"/>
        <v>4.395</v>
      </c>
      <c r="N219" s="13">
        <v>1.05</v>
      </c>
      <c r="O219" s="11">
        <v>0.5</v>
      </c>
      <c r="P219" s="46">
        <f t="shared" si="240"/>
        <v>13420.56518775</v>
      </c>
      <c r="W219" s="13">
        <v>4245</v>
      </c>
      <c r="X219" s="8">
        <v>1.02</v>
      </c>
      <c r="Y219" s="13">
        <v>1</v>
      </c>
      <c r="Z219" s="13">
        <v>1145</v>
      </c>
      <c r="AA219" s="23">
        <f t="shared" si="241"/>
        <v>5474.9</v>
      </c>
      <c r="AB219" s="13">
        <v>1.15</v>
      </c>
      <c r="AC219" s="13">
        <v>3.5</v>
      </c>
      <c r="AD219" s="13">
        <v>0.97</v>
      </c>
      <c r="AE219" s="45">
        <f t="shared" si="242"/>
        <v>4.395</v>
      </c>
      <c r="AF219" s="13">
        <v>1.05</v>
      </c>
      <c r="AG219" s="11">
        <v>0.5</v>
      </c>
      <c r="AH219" s="46">
        <f t="shared" si="243"/>
        <v>14527.544495625</v>
      </c>
      <c r="AP219" s="13">
        <v>4245</v>
      </c>
      <c r="AQ219" s="8">
        <v>1.02</v>
      </c>
      <c r="AR219" s="13">
        <v>1</v>
      </c>
      <c r="AS219" s="13">
        <v>1145</v>
      </c>
      <c r="AT219" s="23">
        <f t="shared" si="244"/>
        <v>5474.9</v>
      </c>
      <c r="AU219" s="13">
        <v>1.15</v>
      </c>
      <c r="AV219" s="13">
        <v>4.3</v>
      </c>
      <c r="AW219" s="13">
        <v>0.97</v>
      </c>
      <c r="AX219" s="45">
        <f t="shared" si="245"/>
        <v>5.171</v>
      </c>
      <c r="AY219" s="13">
        <v>1.05</v>
      </c>
      <c r="AZ219" s="11">
        <v>0.5</v>
      </c>
      <c r="BA219" s="46">
        <f t="shared" si="246"/>
        <v>17092.589894625</v>
      </c>
    </row>
    <row r="220" s="1" customFormat="1" customHeight="1" spans="5:53">
      <c r="E220" s="13">
        <v>3836</v>
      </c>
      <c r="F220" s="8">
        <v>0.93</v>
      </c>
      <c r="G220" s="13">
        <v>1</v>
      </c>
      <c r="H220" s="13">
        <v>1145</v>
      </c>
      <c r="I220" s="23">
        <f t="shared" si="238"/>
        <v>4712.48</v>
      </c>
      <c r="J220" s="13">
        <v>1.15</v>
      </c>
      <c r="K220" s="13">
        <v>3.5</v>
      </c>
      <c r="L220" s="13">
        <v>0.97</v>
      </c>
      <c r="M220" s="45">
        <f t="shared" si="239"/>
        <v>4.395</v>
      </c>
      <c r="N220" s="13">
        <v>1.05</v>
      </c>
      <c r="O220" s="11">
        <v>0.5</v>
      </c>
      <c r="P220" s="46">
        <f t="shared" si="240"/>
        <v>12504.477321</v>
      </c>
      <c r="W220" s="13">
        <v>4245</v>
      </c>
      <c r="X220" s="8">
        <v>0.93</v>
      </c>
      <c r="Y220" s="13">
        <v>1</v>
      </c>
      <c r="Z220" s="13">
        <v>1145</v>
      </c>
      <c r="AA220" s="23">
        <f t="shared" si="241"/>
        <v>5092.85</v>
      </c>
      <c r="AB220" s="13">
        <v>1.15</v>
      </c>
      <c r="AC220" s="13">
        <v>3.5</v>
      </c>
      <c r="AD220" s="13">
        <v>0.97</v>
      </c>
      <c r="AE220" s="45">
        <f t="shared" si="242"/>
        <v>4.395</v>
      </c>
      <c r="AF220" s="13">
        <v>1.05</v>
      </c>
      <c r="AG220" s="11">
        <v>0.5</v>
      </c>
      <c r="AH220" s="46">
        <f t="shared" si="243"/>
        <v>13513.7819840625</v>
      </c>
      <c r="AP220" s="13">
        <v>4245</v>
      </c>
      <c r="AQ220" s="8">
        <v>0.93</v>
      </c>
      <c r="AR220" s="13">
        <v>1</v>
      </c>
      <c r="AS220" s="13">
        <v>1145</v>
      </c>
      <c r="AT220" s="23">
        <f t="shared" si="244"/>
        <v>5092.85</v>
      </c>
      <c r="AU220" s="13">
        <v>1.15</v>
      </c>
      <c r="AV220" s="13">
        <v>4.3</v>
      </c>
      <c r="AW220" s="13">
        <v>0.97</v>
      </c>
      <c r="AX220" s="45">
        <f t="shared" si="245"/>
        <v>5.171</v>
      </c>
      <c r="AY220" s="13">
        <v>1.05</v>
      </c>
      <c r="AZ220" s="11">
        <v>0.5</v>
      </c>
      <c r="BA220" s="46">
        <f t="shared" si="246"/>
        <v>15899.8331375625</v>
      </c>
    </row>
    <row r="221" s="1" customFormat="1" customHeight="1" spans="5:53">
      <c r="E221" s="13">
        <v>3836</v>
      </c>
      <c r="F221" s="8">
        <v>0.62</v>
      </c>
      <c r="G221" s="13">
        <v>1</v>
      </c>
      <c r="H221" s="13">
        <v>1145</v>
      </c>
      <c r="I221" s="23">
        <f t="shared" si="238"/>
        <v>3523.32</v>
      </c>
      <c r="J221" s="13">
        <v>1.15</v>
      </c>
      <c r="K221" s="13">
        <v>3.5</v>
      </c>
      <c r="L221" s="13">
        <v>0.97</v>
      </c>
      <c r="M221" s="45">
        <f t="shared" si="239"/>
        <v>4.395</v>
      </c>
      <c r="N221" s="13">
        <v>1.05</v>
      </c>
      <c r="O221" s="11">
        <v>0.5</v>
      </c>
      <c r="P221" s="46">
        <f t="shared" si="240"/>
        <v>9349.06355775</v>
      </c>
      <c r="W221" s="13">
        <v>4245</v>
      </c>
      <c r="X221" s="8">
        <v>0.62</v>
      </c>
      <c r="Y221" s="13">
        <v>1</v>
      </c>
      <c r="Z221" s="13">
        <v>1145</v>
      </c>
      <c r="AA221" s="23">
        <f t="shared" si="241"/>
        <v>3776.9</v>
      </c>
      <c r="AB221" s="13">
        <v>1.15</v>
      </c>
      <c r="AC221" s="13">
        <v>3.5</v>
      </c>
      <c r="AD221" s="13">
        <v>0.97</v>
      </c>
      <c r="AE221" s="45">
        <f t="shared" si="242"/>
        <v>4.395</v>
      </c>
      <c r="AF221" s="13">
        <v>1.05</v>
      </c>
      <c r="AG221" s="11">
        <v>0.5</v>
      </c>
      <c r="AH221" s="46">
        <f t="shared" si="243"/>
        <v>10021.933333125</v>
      </c>
      <c r="AP221" s="13">
        <v>4245</v>
      </c>
      <c r="AQ221" s="8">
        <v>0.62</v>
      </c>
      <c r="AR221" s="13">
        <v>1</v>
      </c>
      <c r="AS221" s="13">
        <v>1145</v>
      </c>
      <c r="AT221" s="23">
        <f t="shared" si="244"/>
        <v>3776.9</v>
      </c>
      <c r="AU221" s="13">
        <v>1.15</v>
      </c>
      <c r="AV221" s="13">
        <v>4.3</v>
      </c>
      <c r="AW221" s="13">
        <v>0.97</v>
      </c>
      <c r="AX221" s="45">
        <f t="shared" si="245"/>
        <v>5.171</v>
      </c>
      <c r="AY221" s="13">
        <v>1.05</v>
      </c>
      <c r="AZ221" s="11">
        <v>0.5</v>
      </c>
      <c r="BA221" s="46">
        <f t="shared" si="246"/>
        <v>11791.448752125</v>
      </c>
    </row>
    <row r="222" s="1" customFormat="1" customHeight="1" spans="5:53">
      <c r="E222" s="13">
        <v>3836</v>
      </c>
      <c r="F222" s="8">
        <v>0.62</v>
      </c>
      <c r="G222" s="13">
        <v>1</v>
      </c>
      <c r="H222" s="13">
        <v>1145</v>
      </c>
      <c r="I222" s="23">
        <f t="shared" si="238"/>
        <v>3523.32</v>
      </c>
      <c r="J222" s="13">
        <v>1.15</v>
      </c>
      <c r="K222" s="13">
        <v>3.5</v>
      </c>
      <c r="L222" s="13">
        <v>0.97</v>
      </c>
      <c r="M222" s="45">
        <f t="shared" si="239"/>
        <v>4.395</v>
      </c>
      <c r="N222" s="13">
        <v>1.05</v>
      </c>
      <c r="O222" s="11">
        <v>0.5</v>
      </c>
      <c r="P222" s="46">
        <f t="shared" si="240"/>
        <v>9349.06355775</v>
      </c>
      <c r="W222" s="13">
        <v>4245</v>
      </c>
      <c r="X222" s="8">
        <v>0.62</v>
      </c>
      <c r="Y222" s="13">
        <v>1</v>
      </c>
      <c r="Z222" s="13">
        <v>1145</v>
      </c>
      <c r="AA222" s="23">
        <f t="shared" si="241"/>
        <v>3776.9</v>
      </c>
      <c r="AB222" s="13">
        <v>1.15</v>
      </c>
      <c r="AC222" s="13">
        <v>3.5</v>
      </c>
      <c r="AD222" s="13">
        <v>0.97</v>
      </c>
      <c r="AE222" s="45">
        <f t="shared" si="242"/>
        <v>4.395</v>
      </c>
      <c r="AF222" s="13">
        <v>1.05</v>
      </c>
      <c r="AG222" s="11">
        <v>0.5</v>
      </c>
      <c r="AH222" s="46">
        <f t="shared" si="243"/>
        <v>10021.933333125</v>
      </c>
      <c r="AP222" s="13">
        <v>4245</v>
      </c>
      <c r="AQ222" s="8">
        <v>0.62</v>
      </c>
      <c r="AR222" s="13">
        <v>1</v>
      </c>
      <c r="AS222" s="13">
        <v>1145</v>
      </c>
      <c r="AT222" s="23">
        <f t="shared" si="244"/>
        <v>3776.9</v>
      </c>
      <c r="AU222" s="13">
        <v>1.15</v>
      </c>
      <c r="AV222" s="13">
        <v>4.3</v>
      </c>
      <c r="AW222" s="13">
        <v>0.97</v>
      </c>
      <c r="AX222" s="45">
        <f t="shared" si="245"/>
        <v>5.171</v>
      </c>
      <c r="AY222" s="13">
        <v>1.05</v>
      </c>
      <c r="AZ222" s="11">
        <v>0.5</v>
      </c>
      <c r="BA222" s="46">
        <f t="shared" si="246"/>
        <v>11791.448752125</v>
      </c>
    </row>
    <row r="223" s="1" customFormat="1" customHeight="1" spans="5:53">
      <c r="E223" s="13">
        <v>3836</v>
      </c>
      <c r="F223" s="8">
        <v>1.57</v>
      </c>
      <c r="G223" s="13">
        <v>1</v>
      </c>
      <c r="H223" s="13">
        <v>1145</v>
      </c>
      <c r="I223" s="23">
        <f t="shared" si="238"/>
        <v>7167.52</v>
      </c>
      <c r="J223" s="13">
        <v>1.15</v>
      </c>
      <c r="K223" s="13">
        <v>3.5</v>
      </c>
      <c r="L223" s="13">
        <v>0.97</v>
      </c>
      <c r="M223" s="45">
        <f t="shared" si="239"/>
        <v>4.395</v>
      </c>
      <c r="N223" s="13">
        <v>1.05</v>
      </c>
      <c r="O223" s="11">
        <v>0.5</v>
      </c>
      <c r="P223" s="46">
        <f t="shared" si="240"/>
        <v>19018.879929</v>
      </c>
      <c r="W223" s="13">
        <v>4245</v>
      </c>
      <c r="X223" s="8">
        <v>1.57</v>
      </c>
      <c r="Y223" s="13">
        <v>1</v>
      </c>
      <c r="Z223" s="13">
        <v>1145</v>
      </c>
      <c r="AA223" s="23">
        <f t="shared" si="241"/>
        <v>7809.65</v>
      </c>
      <c r="AB223" s="13">
        <v>1.15</v>
      </c>
      <c r="AC223" s="13">
        <v>3.5</v>
      </c>
      <c r="AD223" s="13">
        <v>0.97</v>
      </c>
      <c r="AE223" s="45">
        <f t="shared" si="242"/>
        <v>4.395</v>
      </c>
      <c r="AF223" s="13">
        <v>1.05</v>
      </c>
      <c r="AG223" s="11">
        <v>0.5</v>
      </c>
      <c r="AH223" s="46">
        <f t="shared" si="243"/>
        <v>20722.7598440625</v>
      </c>
      <c r="AP223" s="13">
        <v>4245</v>
      </c>
      <c r="AQ223" s="8">
        <v>1.57</v>
      </c>
      <c r="AR223" s="13">
        <v>1</v>
      </c>
      <c r="AS223" s="13">
        <v>1145</v>
      </c>
      <c r="AT223" s="23">
        <f t="shared" si="244"/>
        <v>7809.65</v>
      </c>
      <c r="AU223" s="13">
        <v>1.15</v>
      </c>
      <c r="AV223" s="13">
        <v>4.3</v>
      </c>
      <c r="AW223" s="13">
        <v>0.97</v>
      </c>
      <c r="AX223" s="45">
        <f t="shared" si="245"/>
        <v>5.171</v>
      </c>
      <c r="AY223" s="13">
        <v>1.05</v>
      </c>
      <c r="AZ223" s="11">
        <v>0.5</v>
      </c>
      <c r="BA223" s="46">
        <f t="shared" si="246"/>
        <v>24381.6589655625</v>
      </c>
    </row>
    <row r="224" s="1" customFormat="1" customHeight="1" spans="5:53">
      <c r="E224" s="13">
        <v>3836</v>
      </c>
      <c r="F224" s="23">
        <v>3.106</v>
      </c>
      <c r="G224" s="13">
        <v>1</v>
      </c>
      <c r="H224" s="13">
        <v>1145</v>
      </c>
      <c r="I224" s="23">
        <f t="shared" si="238"/>
        <v>13059.616</v>
      </c>
      <c r="J224" s="13">
        <v>1.15</v>
      </c>
      <c r="K224" s="13">
        <v>3.5</v>
      </c>
      <c r="L224" s="13">
        <v>0.97</v>
      </c>
      <c r="M224" s="45">
        <f t="shared" si="239"/>
        <v>4.395</v>
      </c>
      <c r="N224" s="13">
        <v>1.05</v>
      </c>
      <c r="O224" s="11">
        <v>0.5</v>
      </c>
      <c r="P224" s="46">
        <f t="shared" si="240"/>
        <v>34653.4461882</v>
      </c>
      <c r="W224" s="13">
        <v>4245</v>
      </c>
      <c r="X224" s="23">
        <v>3.106</v>
      </c>
      <c r="Y224" s="13">
        <v>1</v>
      </c>
      <c r="Z224" s="13">
        <v>1145</v>
      </c>
      <c r="AA224" s="23">
        <f t="shared" si="241"/>
        <v>14329.97</v>
      </c>
      <c r="AB224" s="13">
        <v>1.15</v>
      </c>
      <c r="AC224" s="13">
        <v>3.5</v>
      </c>
      <c r="AD224" s="13">
        <v>0.97</v>
      </c>
      <c r="AE224" s="45">
        <f t="shared" si="242"/>
        <v>4.395</v>
      </c>
      <c r="AF224" s="13">
        <v>1.05</v>
      </c>
      <c r="AG224" s="11">
        <v>0.5</v>
      </c>
      <c r="AH224" s="46">
        <f t="shared" si="243"/>
        <v>38024.3067080625</v>
      </c>
      <c r="AP224" s="13">
        <v>4245</v>
      </c>
      <c r="AQ224" s="23">
        <v>3.106</v>
      </c>
      <c r="AR224" s="13">
        <v>1</v>
      </c>
      <c r="AS224" s="13">
        <v>1145</v>
      </c>
      <c r="AT224" s="23">
        <f t="shared" si="244"/>
        <v>14329.97</v>
      </c>
      <c r="AU224" s="13">
        <v>1.15</v>
      </c>
      <c r="AV224" s="13">
        <v>4.3</v>
      </c>
      <c r="AW224" s="13">
        <v>0.97</v>
      </c>
      <c r="AX224" s="45">
        <f t="shared" si="245"/>
        <v>5.171</v>
      </c>
      <c r="AY224" s="13">
        <v>1.05</v>
      </c>
      <c r="AZ224" s="11">
        <v>0.5</v>
      </c>
      <c r="BA224" s="46">
        <f t="shared" si="246"/>
        <v>44738.0409527625</v>
      </c>
    </row>
    <row r="225" s="1" customFormat="1" customHeight="1" spans="5:53">
      <c r="E225" s="13">
        <v>3836</v>
      </c>
      <c r="F225" s="23">
        <v>3.106</v>
      </c>
      <c r="G225" s="13">
        <v>1</v>
      </c>
      <c r="H225" s="13">
        <v>1145</v>
      </c>
      <c r="I225" s="23">
        <f t="shared" si="238"/>
        <v>13059.616</v>
      </c>
      <c r="J225" s="13">
        <v>1.15</v>
      </c>
      <c r="K225" s="13">
        <v>3.5</v>
      </c>
      <c r="L225" s="13">
        <v>0.97</v>
      </c>
      <c r="M225" s="45">
        <f t="shared" si="239"/>
        <v>4.395</v>
      </c>
      <c r="N225" s="13">
        <v>1.05</v>
      </c>
      <c r="O225" s="11">
        <v>0.5</v>
      </c>
      <c r="P225" s="46">
        <f t="shared" si="240"/>
        <v>34653.4461882</v>
      </c>
      <c r="W225" s="13">
        <v>4245</v>
      </c>
      <c r="X225" s="23">
        <v>3.106</v>
      </c>
      <c r="Y225" s="13">
        <v>1</v>
      </c>
      <c r="Z225" s="13">
        <v>1145</v>
      </c>
      <c r="AA225" s="23">
        <f t="shared" si="241"/>
        <v>14329.97</v>
      </c>
      <c r="AB225" s="13">
        <v>1.15</v>
      </c>
      <c r="AC225" s="13">
        <v>3.5</v>
      </c>
      <c r="AD225" s="13">
        <v>0.97</v>
      </c>
      <c r="AE225" s="45">
        <f t="shared" si="242"/>
        <v>4.395</v>
      </c>
      <c r="AF225" s="13">
        <v>1.05</v>
      </c>
      <c r="AG225" s="11">
        <v>0.5</v>
      </c>
      <c r="AH225" s="46">
        <f t="shared" si="243"/>
        <v>38024.3067080625</v>
      </c>
      <c r="AP225" s="13">
        <v>4245</v>
      </c>
      <c r="AQ225" s="23">
        <v>3.106</v>
      </c>
      <c r="AR225" s="13">
        <v>1</v>
      </c>
      <c r="AS225" s="13">
        <v>1145</v>
      </c>
      <c r="AT225" s="23">
        <f t="shared" si="244"/>
        <v>14329.97</v>
      </c>
      <c r="AU225" s="13">
        <v>1.15</v>
      </c>
      <c r="AV225" s="13">
        <v>4.3</v>
      </c>
      <c r="AW225" s="13">
        <v>0.97</v>
      </c>
      <c r="AX225" s="45">
        <f t="shared" si="245"/>
        <v>5.171</v>
      </c>
      <c r="AY225" s="13">
        <v>1.05</v>
      </c>
      <c r="AZ225" s="11">
        <v>0.5</v>
      </c>
      <c r="BA225" s="46">
        <f t="shared" si="246"/>
        <v>44738.0409527625</v>
      </c>
    </row>
    <row r="226" s="1" customFormat="1" customHeight="1" spans="5:53">
      <c r="E226" s="13">
        <v>3836</v>
      </c>
      <c r="F226" s="23">
        <v>3.106</v>
      </c>
      <c r="G226" s="13">
        <v>1</v>
      </c>
      <c r="H226" s="13">
        <v>1145</v>
      </c>
      <c r="I226" s="23">
        <f t="shared" si="238"/>
        <v>13059.616</v>
      </c>
      <c r="J226" s="13">
        <v>1.15</v>
      </c>
      <c r="K226" s="13">
        <v>3.5</v>
      </c>
      <c r="L226" s="13">
        <v>0.97</v>
      </c>
      <c r="M226" s="45">
        <f t="shared" si="239"/>
        <v>4.395</v>
      </c>
      <c r="N226" s="13">
        <v>1.05</v>
      </c>
      <c r="O226" s="11">
        <v>0.5</v>
      </c>
      <c r="P226" s="46">
        <f t="shared" si="240"/>
        <v>34653.4461882</v>
      </c>
      <c r="W226" s="13">
        <v>4245</v>
      </c>
      <c r="X226" s="23">
        <v>3.106</v>
      </c>
      <c r="Y226" s="13">
        <v>1</v>
      </c>
      <c r="Z226" s="13">
        <v>1145</v>
      </c>
      <c r="AA226" s="23">
        <f t="shared" si="241"/>
        <v>14329.97</v>
      </c>
      <c r="AB226" s="13">
        <v>1.15</v>
      </c>
      <c r="AC226" s="13">
        <v>3.5</v>
      </c>
      <c r="AD226" s="13">
        <v>0.97</v>
      </c>
      <c r="AE226" s="45">
        <f t="shared" si="242"/>
        <v>4.395</v>
      </c>
      <c r="AF226" s="13">
        <v>1.05</v>
      </c>
      <c r="AG226" s="11">
        <v>0.5</v>
      </c>
      <c r="AH226" s="46">
        <f t="shared" si="243"/>
        <v>38024.3067080625</v>
      </c>
      <c r="AP226" s="13">
        <v>4245</v>
      </c>
      <c r="AQ226" s="23">
        <v>3.106</v>
      </c>
      <c r="AR226" s="13">
        <v>1</v>
      </c>
      <c r="AS226" s="13">
        <v>1145</v>
      </c>
      <c r="AT226" s="23">
        <f t="shared" si="244"/>
        <v>14329.97</v>
      </c>
      <c r="AU226" s="13">
        <v>1.15</v>
      </c>
      <c r="AV226" s="13">
        <v>4.3</v>
      </c>
      <c r="AW226" s="13">
        <v>0.97</v>
      </c>
      <c r="AX226" s="45">
        <f t="shared" si="245"/>
        <v>5.171</v>
      </c>
      <c r="AY226" s="13">
        <v>1.05</v>
      </c>
      <c r="AZ226" s="11">
        <v>0.5</v>
      </c>
      <c r="BA226" s="46">
        <f t="shared" si="246"/>
        <v>44738.0409527625</v>
      </c>
    </row>
    <row r="227" s="1" customFormat="1" customHeight="1" spans="5:53">
      <c r="E227" s="13">
        <v>3836</v>
      </c>
      <c r="F227" s="23">
        <v>3.106</v>
      </c>
      <c r="G227" s="13">
        <v>1</v>
      </c>
      <c r="H227" s="13">
        <v>1145</v>
      </c>
      <c r="I227" s="23">
        <f t="shared" si="238"/>
        <v>13059.616</v>
      </c>
      <c r="J227" s="13">
        <v>1.15</v>
      </c>
      <c r="K227" s="13">
        <v>3.5</v>
      </c>
      <c r="L227" s="13">
        <v>0.97</v>
      </c>
      <c r="M227" s="45">
        <f t="shared" si="239"/>
        <v>4.395</v>
      </c>
      <c r="N227" s="13">
        <v>1.05</v>
      </c>
      <c r="O227" s="11">
        <v>0.5</v>
      </c>
      <c r="P227" s="46">
        <f t="shared" si="240"/>
        <v>34653.4461882</v>
      </c>
      <c r="W227" s="13">
        <v>4245</v>
      </c>
      <c r="X227" s="23">
        <v>3.106</v>
      </c>
      <c r="Y227" s="13">
        <v>1</v>
      </c>
      <c r="Z227" s="13">
        <v>1145</v>
      </c>
      <c r="AA227" s="23">
        <f t="shared" si="241"/>
        <v>14329.97</v>
      </c>
      <c r="AB227" s="13">
        <v>1.15</v>
      </c>
      <c r="AC227" s="13">
        <v>3.5</v>
      </c>
      <c r="AD227" s="13">
        <v>0.97</v>
      </c>
      <c r="AE227" s="45">
        <f t="shared" si="242"/>
        <v>4.395</v>
      </c>
      <c r="AF227" s="13">
        <v>1.05</v>
      </c>
      <c r="AG227" s="11">
        <v>0.5</v>
      </c>
      <c r="AH227" s="46">
        <f t="shared" si="243"/>
        <v>38024.3067080625</v>
      </c>
      <c r="AP227" s="13">
        <v>4245</v>
      </c>
      <c r="AQ227" s="23">
        <v>3.106</v>
      </c>
      <c r="AR227" s="13">
        <v>1</v>
      </c>
      <c r="AS227" s="13">
        <v>1145</v>
      </c>
      <c r="AT227" s="23">
        <f t="shared" si="244"/>
        <v>14329.97</v>
      </c>
      <c r="AU227" s="13">
        <v>1.15</v>
      </c>
      <c r="AV227" s="13">
        <v>4.3</v>
      </c>
      <c r="AW227" s="13">
        <v>0.97</v>
      </c>
      <c r="AX227" s="45">
        <f t="shared" si="245"/>
        <v>5.171</v>
      </c>
      <c r="AY227" s="13">
        <v>1.05</v>
      </c>
      <c r="AZ227" s="11">
        <v>0.5</v>
      </c>
      <c r="BA227" s="46">
        <f t="shared" si="246"/>
        <v>44738.0409527625</v>
      </c>
    </row>
    <row r="228" s="1" customFormat="1" customHeight="1" spans="5:53">
      <c r="E228" s="13">
        <v>3836</v>
      </c>
      <c r="F228" s="38">
        <v>2.29</v>
      </c>
      <c r="G228" s="13">
        <v>1</v>
      </c>
      <c r="H228" s="13">
        <v>1145</v>
      </c>
      <c r="I228" s="23">
        <f t="shared" si="238"/>
        <v>9929.44</v>
      </c>
      <c r="J228" s="13">
        <v>1.15</v>
      </c>
      <c r="K228" s="13">
        <v>3.5</v>
      </c>
      <c r="L228" s="13">
        <v>0.97</v>
      </c>
      <c r="M228" s="45">
        <f t="shared" si="239"/>
        <v>4.395</v>
      </c>
      <c r="N228" s="13">
        <v>1.05</v>
      </c>
      <c r="O228" s="11">
        <v>0.5</v>
      </c>
      <c r="P228" s="46">
        <f t="shared" si="240"/>
        <v>26347.582863</v>
      </c>
      <c r="W228" s="13">
        <v>4245</v>
      </c>
      <c r="X228" s="38">
        <v>2.29</v>
      </c>
      <c r="Y228" s="13">
        <v>1</v>
      </c>
      <c r="Z228" s="13">
        <v>1145</v>
      </c>
      <c r="AA228" s="23">
        <f t="shared" si="241"/>
        <v>10866.05</v>
      </c>
      <c r="AB228" s="13">
        <v>1.15</v>
      </c>
      <c r="AC228" s="13">
        <v>3.5</v>
      </c>
      <c r="AD228" s="13">
        <v>0.97</v>
      </c>
      <c r="AE228" s="45">
        <f t="shared" si="242"/>
        <v>4.395</v>
      </c>
      <c r="AF228" s="13">
        <v>1.05</v>
      </c>
      <c r="AG228" s="11">
        <v>0.5</v>
      </c>
      <c r="AH228" s="46">
        <f t="shared" si="243"/>
        <v>28832.8599365625</v>
      </c>
      <c r="AP228" s="13">
        <v>4245</v>
      </c>
      <c r="AQ228" s="38">
        <v>2.29</v>
      </c>
      <c r="AR228" s="13">
        <v>1</v>
      </c>
      <c r="AS228" s="13">
        <v>1145</v>
      </c>
      <c r="AT228" s="23">
        <f t="shared" si="244"/>
        <v>10866.05</v>
      </c>
      <c r="AU228" s="13">
        <v>1.15</v>
      </c>
      <c r="AV228" s="13">
        <v>4.3</v>
      </c>
      <c r="AW228" s="13">
        <v>0.97</v>
      </c>
      <c r="AX228" s="45">
        <f t="shared" si="245"/>
        <v>5.171</v>
      </c>
      <c r="AY228" s="13">
        <v>1.05</v>
      </c>
      <c r="AZ228" s="11">
        <v>0.5</v>
      </c>
      <c r="BA228" s="46">
        <f t="shared" si="246"/>
        <v>33923.7130220625</v>
      </c>
    </row>
    <row r="229" s="1" customFormat="1" customHeight="1" spans="5:53">
      <c r="E229" s="48" t="s">
        <v>58</v>
      </c>
      <c r="F229" s="49"/>
      <c r="G229" s="49"/>
      <c r="H229" s="49"/>
      <c r="I229" s="49"/>
      <c r="J229" s="49"/>
      <c r="K229" s="49"/>
      <c r="L229" s="50">
        <f>SUM(P204:P228)</f>
        <v>419529.5658288</v>
      </c>
      <c r="M229" s="50"/>
      <c r="N229" s="50"/>
      <c r="O229" s="50"/>
      <c r="P229" s="50"/>
      <c r="W229" s="48" t="s">
        <v>58</v>
      </c>
      <c r="X229" s="49"/>
      <c r="Y229" s="49"/>
      <c r="Z229" s="49"/>
      <c r="AA229" s="49"/>
      <c r="AB229" s="49"/>
      <c r="AC229" s="49"/>
      <c r="AD229" s="50">
        <f>SUM(AH204:AH228)</f>
        <v>456161.898728812</v>
      </c>
      <c r="AE229" s="50"/>
      <c r="AF229" s="50"/>
      <c r="AG229" s="50"/>
      <c r="AH229" s="50"/>
      <c r="AP229" s="48" t="s">
        <v>58</v>
      </c>
      <c r="AQ229" s="49"/>
      <c r="AR229" s="49"/>
      <c r="AS229" s="49"/>
      <c r="AT229" s="49"/>
      <c r="AU229" s="49"/>
      <c r="AV229" s="49"/>
      <c r="AW229" s="50">
        <f>SUM(BA204:BA228)</f>
        <v>536703.794841112</v>
      </c>
      <c r="AX229" s="50"/>
      <c r="AY229" s="50"/>
      <c r="AZ229" s="50"/>
      <c r="BA229" s="50"/>
    </row>
    <row r="230" s="1" customFormat="1" customHeight="1" spans="5:53">
      <c r="E230" s="49"/>
      <c r="F230" s="49"/>
      <c r="G230" s="49"/>
      <c r="H230" s="49"/>
      <c r="I230" s="49"/>
      <c r="J230" s="49"/>
      <c r="K230" s="49"/>
      <c r="L230" s="50"/>
      <c r="M230" s="50"/>
      <c r="N230" s="50"/>
      <c r="O230" s="50"/>
      <c r="P230" s="50"/>
      <c r="W230" s="49"/>
      <c r="X230" s="49"/>
      <c r="Y230" s="49"/>
      <c r="Z230" s="49"/>
      <c r="AA230" s="49"/>
      <c r="AB230" s="49"/>
      <c r="AC230" s="49"/>
      <c r="AD230" s="50"/>
      <c r="AE230" s="50"/>
      <c r="AF230" s="50"/>
      <c r="AG230" s="50"/>
      <c r="AH230" s="50"/>
      <c r="AP230" s="49"/>
      <c r="AQ230" s="49"/>
      <c r="AR230" s="49"/>
      <c r="AS230" s="49"/>
      <c r="AT230" s="49"/>
      <c r="AU230" s="49"/>
      <c r="AV230" s="49"/>
      <c r="AW230" s="50"/>
      <c r="AX230" s="50"/>
      <c r="AY230" s="50"/>
      <c r="AZ230" s="50"/>
      <c r="BA230" s="50"/>
    </row>
    <row r="231" s="1" customFormat="1" customHeight="1" spans="5:53">
      <c r="E231" s="49"/>
      <c r="F231" s="49"/>
      <c r="G231" s="49"/>
      <c r="H231" s="49"/>
      <c r="I231" s="49"/>
      <c r="J231" s="49"/>
      <c r="K231" s="49"/>
      <c r="L231" s="50"/>
      <c r="M231" s="50"/>
      <c r="N231" s="50"/>
      <c r="O231" s="50"/>
      <c r="P231" s="50"/>
      <c r="W231" s="49"/>
      <c r="X231" s="49"/>
      <c r="Y231" s="49"/>
      <c r="Z231" s="49"/>
      <c r="AA231" s="49"/>
      <c r="AB231" s="49"/>
      <c r="AC231" s="49"/>
      <c r="AD231" s="50"/>
      <c r="AE231" s="50"/>
      <c r="AF231" s="50"/>
      <c r="AG231" s="50"/>
      <c r="AH231" s="50"/>
      <c r="AP231" s="49"/>
      <c r="AQ231" s="49"/>
      <c r="AR231" s="49"/>
      <c r="AS231" s="49"/>
      <c r="AT231" s="49"/>
      <c r="AU231" s="49"/>
      <c r="AV231" s="49"/>
      <c r="AW231" s="50"/>
      <c r="AX231" s="50"/>
      <c r="AY231" s="50"/>
      <c r="AZ231" s="50"/>
      <c r="BA231" s="50"/>
    </row>
    <row r="232" s="1" customFormat="1" customHeight="1" spans="5:53">
      <c r="E232" s="38" t="s">
        <v>30</v>
      </c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W232" s="38" t="s">
        <v>30</v>
      </c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P232" s="38" t="s">
        <v>30</v>
      </c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  <c r="BA232" s="38"/>
    </row>
    <row r="233" s="1" customFormat="1" customHeight="1" spans="5:53">
      <c r="E233" s="23" t="s">
        <v>7</v>
      </c>
      <c r="F233" s="23"/>
      <c r="G233" s="23"/>
      <c r="H233" s="23"/>
      <c r="I233" s="23"/>
      <c r="J233" s="10" t="s">
        <v>51</v>
      </c>
      <c r="K233" s="10"/>
      <c r="L233" s="10"/>
      <c r="M233" s="10"/>
      <c r="N233" s="11" t="s">
        <v>36</v>
      </c>
      <c r="O233" s="11"/>
      <c r="P233" s="43" t="s">
        <v>12</v>
      </c>
      <c r="W233" s="23" t="s">
        <v>7</v>
      </c>
      <c r="X233" s="23"/>
      <c r="Y233" s="23"/>
      <c r="Z233" s="23"/>
      <c r="AA233" s="23"/>
      <c r="AB233" s="10" t="s">
        <v>51</v>
      </c>
      <c r="AC233" s="10"/>
      <c r="AD233" s="10"/>
      <c r="AE233" s="10"/>
      <c r="AF233" s="11" t="s">
        <v>36</v>
      </c>
      <c r="AG233" s="11"/>
      <c r="AH233" s="43" t="s">
        <v>12</v>
      </c>
      <c r="AP233" s="23" t="s">
        <v>7</v>
      </c>
      <c r="AQ233" s="23"/>
      <c r="AR233" s="23"/>
      <c r="AS233" s="23"/>
      <c r="AT233" s="23"/>
      <c r="AU233" s="10" t="s">
        <v>51</v>
      </c>
      <c r="AV233" s="10"/>
      <c r="AW233" s="10"/>
      <c r="AX233" s="10"/>
      <c r="AY233" s="11" t="s">
        <v>36</v>
      </c>
      <c r="AZ233" s="11"/>
      <c r="BA233" s="43" t="s">
        <v>12</v>
      </c>
    </row>
    <row r="234" s="1" customFormat="1" customHeight="1" spans="5:53">
      <c r="E234" s="23" t="s">
        <v>59</v>
      </c>
      <c r="F234" s="23" t="s">
        <v>52</v>
      </c>
      <c r="G234" s="23" t="s">
        <v>53</v>
      </c>
      <c r="H234" s="23" t="s">
        <v>54</v>
      </c>
      <c r="I234" s="23" t="s">
        <v>7</v>
      </c>
      <c r="J234" s="10" t="s">
        <v>55</v>
      </c>
      <c r="K234" s="10" t="s">
        <v>26</v>
      </c>
      <c r="L234" s="10" t="s">
        <v>25</v>
      </c>
      <c r="M234" s="45" t="s">
        <v>27</v>
      </c>
      <c r="N234" s="11" t="s">
        <v>56</v>
      </c>
      <c r="O234" s="11" t="s">
        <v>57</v>
      </c>
      <c r="P234" s="43"/>
      <c r="W234" s="23" t="s">
        <v>59</v>
      </c>
      <c r="X234" s="23" t="s">
        <v>52</v>
      </c>
      <c r="Y234" s="23" t="s">
        <v>53</v>
      </c>
      <c r="Z234" s="23" t="s">
        <v>54</v>
      </c>
      <c r="AA234" s="23" t="s">
        <v>7</v>
      </c>
      <c r="AB234" s="10" t="s">
        <v>55</v>
      </c>
      <c r="AC234" s="10" t="s">
        <v>26</v>
      </c>
      <c r="AD234" s="10" t="s">
        <v>25</v>
      </c>
      <c r="AE234" s="45" t="s">
        <v>27</v>
      </c>
      <c r="AF234" s="11" t="s">
        <v>56</v>
      </c>
      <c r="AG234" s="11" t="s">
        <v>57</v>
      </c>
      <c r="AH234" s="43"/>
      <c r="AP234" s="23" t="s">
        <v>59</v>
      </c>
      <c r="AQ234" s="23" t="s">
        <v>52</v>
      </c>
      <c r="AR234" s="23" t="s">
        <v>53</v>
      </c>
      <c r="AS234" s="23" t="s">
        <v>54</v>
      </c>
      <c r="AT234" s="23" t="s">
        <v>7</v>
      </c>
      <c r="AU234" s="10" t="s">
        <v>55</v>
      </c>
      <c r="AV234" s="10" t="s">
        <v>26</v>
      </c>
      <c r="AW234" s="10" t="s">
        <v>25</v>
      </c>
      <c r="AX234" s="45" t="s">
        <v>27</v>
      </c>
      <c r="AY234" s="11" t="s">
        <v>56</v>
      </c>
      <c r="AZ234" s="11" t="s">
        <v>57</v>
      </c>
      <c r="BA234" s="43"/>
    </row>
    <row r="235" s="1" customFormat="1" customHeight="1" spans="5:53">
      <c r="E235" s="13">
        <v>34993</v>
      </c>
      <c r="F235" s="14">
        <v>0.168</v>
      </c>
      <c r="G235" s="13">
        <v>1</v>
      </c>
      <c r="H235" s="13">
        <v>0</v>
      </c>
      <c r="I235" s="23">
        <f t="shared" ref="I235:I244" si="247">E235*F235*G235+H235</f>
        <v>5878.824</v>
      </c>
      <c r="J235" s="13">
        <v>1</v>
      </c>
      <c r="K235" s="13">
        <v>2.04</v>
      </c>
      <c r="L235" s="13">
        <v>0.98</v>
      </c>
      <c r="M235" s="45">
        <f t="shared" ref="M235:M244" si="248">K235*L235+1</f>
        <v>2.9992</v>
      </c>
      <c r="N235" s="13">
        <v>0.9</v>
      </c>
      <c r="O235" s="11">
        <v>0.5</v>
      </c>
      <c r="P235" s="46">
        <f t="shared" ref="P235:P244" si="249">I235*J235*M235*N235*O235</f>
        <v>7934.29602336</v>
      </c>
      <c r="W235" s="13">
        <v>40871</v>
      </c>
      <c r="X235" s="14">
        <v>0.168</v>
      </c>
      <c r="Y235" s="13">
        <v>1</v>
      </c>
      <c r="Z235" s="13">
        <v>0</v>
      </c>
      <c r="AA235" s="23">
        <f t="shared" ref="AA235:AA244" si="250">W235*X235*Y235+Z235</f>
        <v>6866.328</v>
      </c>
      <c r="AB235" s="13">
        <v>1</v>
      </c>
      <c r="AC235" s="13">
        <v>2.04</v>
      </c>
      <c r="AD235" s="13">
        <v>0.98</v>
      </c>
      <c r="AE235" s="45">
        <f t="shared" ref="AE235:AE244" si="251">AC235*AD235+1</f>
        <v>2.9992</v>
      </c>
      <c r="AF235" s="13">
        <v>0.9</v>
      </c>
      <c r="AG235" s="11">
        <v>0.5</v>
      </c>
      <c r="AH235" s="46">
        <f t="shared" ref="AH235:AH244" si="252">AA235*AB235*AE235*AF235*AG235</f>
        <v>9267.07092192</v>
      </c>
      <c r="AP235" s="13">
        <v>40871</v>
      </c>
      <c r="AQ235" s="14">
        <v>0.168</v>
      </c>
      <c r="AR235" s="13">
        <v>1</v>
      </c>
      <c r="AS235" s="13">
        <v>0</v>
      </c>
      <c r="AT235" s="23">
        <f t="shared" ref="AT235:AT244" si="253">AP235*AQ235*AR235+AS235</f>
        <v>6866.328</v>
      </c>
      <c r="AU235" s="13">
        <v>1</v>
      </c>
      <c r="AV235" s="13">
        <v>2.84</v>
      </c>
      <c r="AW235" s="13">
        <v>0.98</v>
      </c>
      <c r="AX235" s="45">
        <f t="shared" ref="AX235:AX244" si="254">AV235*AW235+1</f>
        <v>3.7832</v>
      </c>
      <c r="AY235" s="13">
        <v>0.9</v>
      </c>
      <c r="AZ235" s="11">
        <v>0.5</v>
      </c>
      <c r="BA235" s="46">
        <f t="shared" ref="BA235:BA244" si="255">AT235*AU235*AX235*AY235*AZ235</f>
        <v>11689.51144032</v>
      </c>
    </row>
    <row r="236" s="1" customFormat="1" customHeight="1" spans="5:53">
      <c r="E236" s="13">
        <v>34993</v>
      </c>
      <c r="F236" s="14">
        <v>0.168</v>
      </c>
      <c r="G236" s="13">
        <v>1</v>
      </c>
      <c r="H236" s="13">
        <v>0</v>
      </c>
      <c r="I236" s="23">
        <f t="shared" si="247"/>
        <v>5878.824</v>
      </c>
      <c r="J236" s="13">
        <v>1</v>
      </c>
      <c r="K236" s="13">
        <v>2.04</v>
      </c>
      <c r="L236" s="13">
        <v>0.98</v>
      </c>
      <c r="M236" s="45">
        <f t="shared" si="248"/>
        <v>2.9992</v>
      </c>
      <c r="N236" s="13">
        <v>0.9</v>
      </c>
      <c r="O236" s="11">
        <v>0.5</v>
      </c>
      <c r="P236" s="46">
        <f t="shared" si="249"/>
        <v>7934.29602336</v>
      </c>
      <c r="W236" s="13">
        <v>40871</v>
      </c>
      <c r="X236" s="14">
        <v>0.168</v>
      </c>
      <c r="Y236" s="13">
        <v>1</v>
      </c>
      <c r="Z236" s="13">
        <v>0</v>
      </c>
      <c r="AA236" s="23">
        <f t="shared" si="250"/>
        <v>6866.328</v>
      </c>
      <c r="AB236" s="13">
        <v>1</v>
      </c>
      <c r="AC236" s="13">
        <v>2.04</v>
      </c>
      <c r="AD236" s="13">
        <v>0.98</v>
      </c>
      <c r="AE236" s="45">
        <f t="shared" si="251"/>
        <v>2.9992</v>
      </c>
      <c r="AF236" s="13">
        <v>0.9</v>
      </c>
      <c r="AG236" s="11">
        <v>0.5</v>
      </c>
      <c r="AH236" s="46">
        <f t="shared" si="252"/>
        <v>9267.07092192</v>
      </c>
      <c r="AP236" s="13">
        <v>40871</v>
      </c>
      <c r="AQ236" s="14">
        <v>0.168</v>
      </c>
      <c r="AR236" s="13">
        <v>1</v>
      </c>
      <c r="AS236" s="13">
        <v>0</v>
      </c>
      <c r="AT236" s="23">
        <f t="shared" si="253"/>
        <v>6866.328</v>
      </c>
      <c r="AU236" s="13">
        <v>1</v>
      </c>
      <c r="AV236" s="13">
        <v>2.84</v>
      </c>
      <c r="AW236" s="13">
        <v>0.98</v>
      </c>
      <c r="AX236" s="45">
        <f t="shared" si="254"/>
        <v>3.7832</v>
      </c>
      <c r="AY236" s="13">
        <v>0.9</v>
      </c>
      <c r="AZ236" s="11">
        <v>0.5</v>
      </c>
      <c r="BA236" s="46">
        <f t="shared" si="255"/>
        <v>11689.51144032</v>
      </c>
    </row>
    <row r="237" s="1" customFormat="1" customHeight="1" spans="5:53">
      <c r="E237" s="13">
        <v>34993</v>
      </c>
      <c r="F237" s="14">
        <v>0.168</v>
      </c>
      <c r="G237" s="13">
        <v>1</v>
      </c>
      <c r="H237" s="13">
        <v>0</v>
      </c>
      <c r="I237" s="23">
        <f t="shared" si="247"/>
        <v>5878.824</v>
      </c>
      <c r="J237" s="13">
        <v>1</v>
      </c>
      <c r="K237" s="13">
        <v>2.04</v>
      </c>
      <c r="L237" s="13">
        <v>0.98</v>
      </c>
      <c r="M237" s="45">
        <f t="shared" si="248"/>
        <v>2.9992</v>
      </c>
      <c r="N237" s="13">
        <v>0.9</v>
      </c>
      <c r="O237" s="11">
        <v>0.5</v>
      </c>
      <c r="P237" s="46">
        <f t="shared" si="249"/>
        <v>7934.29602336</v>
      </c>
      <c r="W237" s="13">
        <v>40871</v>
      </c>
      <c r="X237" s="14">
        <v>0.168</v>
      </c>
      <c r="Y237" s="13">
        <v>1</v>
      </c>
      <c r="Z237" s="13">
        <v>0</v>
      </c>
      <c r="AA237" s="23">
        <f t="shared" si="250"/>
        <v>6866.328</v>
      </c>
      <c r="AB237" s="13">
        <v>1</v>
      </c>
      <c r="AC237" s="13">
        <v>2.04</v>
      </c>
      <c r="AD237" s="13">
        <v>0.98</v>
      </c>
      <c r="AE237" s="45">
        <f t="shared" si="251"/>
        <v>2.9992</v>
      </c>
      <c r="AF237" s="13">
        <v>0.9</v>
      </c>
      <c r="AG237" s="11">
        <v>0.5</v>
      </c>
      <c r="AH237" s="46">
        <f t="shared" si="252"/>
        <v>9267.07092192</v>
      </c>
      <c r="AP237" s="13">
        <v>40871</v>
      </c>
      <c r="AQ237" s="14">
        <v>0.168</v>
      </c>
      <c r="AR237" s="13">
        <v>1</v>
      </c>
      <c r="AS237" s="13">
        <v>0</v>
      </c>
      <c r="AT237" s="23">
        <f t="shared" si="253"/>
        <v>6866.328</v>
      </c>
      <c r="AU237" s="13">
        <v>1</v>
      </c>
      <c r="AV237" s="13">
        <v>2.84</v>
      </c>
      <c r="AW237" s="13">
        <v>0.98</v>
      </c>
      <c r="AX237" s="45">
        <f t="shared" si="254"/>
        <v>3.7832</v>
      </c>
      <c r="AY237" s="13">
        <v>0.9</v>
      </c>
      <c r="AZ237" s="11">
        <v>0.5</v>
      </c>
      <c r="BA237" s="46">
        <f t="shared" si="255"/>
        <v>11689.51144032</v>
      </c>
    </row>
    <row r="238" s="1" customFormat="1" customHeight="1" spans="5:53">
      <c r="E238" s="13">
        <v>34993</v>
      </c>
      <c r="F238" s="14">
        <v>0.168</v>
      </c>
      <c r="G238" s="13">
        <v>1</v>
      </c>
      <c r="H238" s="13">
        <v>0</v>
      </c>
      <c r="I238" s="23">
        <f t="shared" si="247"/>
        <v>5878.824</v>
      </c>
      <c r="J238" s="13">
        <v>1</v>
      </c>
      <c r="K238" s="13">
        <v>2.04</v>
      </c>
      <c r="L238" s="13">
        <v>0.98</v>
      </c>
      <c r="M238" s="45">
        <f t="shared" si="248"/>
        <v>2.9992</v>
      </c>
      <c r="N238" s="13">
        <v>0.9</v>
      </c>
      <c r="O238" s="11">
        <v>0.5</v>
      </c>
      <c r="P238" s="46">
        <f t="shared" si="249"/>
        <v>7934.29602336</v>
      </c>
      <c r="W238" s="13">
        <v>40871</v>
      </c>
      <c r="X238" s="14">
        <v>0.168</v>
      </c>
      <c r="Y238" s="13">
        <v>1</v>
      </c>
      <c r="Z238" s="13">
        <v>0</v>
      </c>
      <c r="AA238" s="23">
        <f t="shared" si="250"/>
        <v>6866.328</v>
      </c>
      <c r="AB238" s="13">
        <v>1</v>
      </c>
      <c r="AC238" s="13">
        <v>2.04</v>
      </c>
      <c r="AD238" s="13">
        <v>0.98</v>
      </c>
      <c r="AE238" s="45">
        <f t="shared" si="251"/>
        <v>2.9992</v>
      </c>
      <c r="AF238" s="13">
        <v>0.9</v>
      </c>
      <c r="AG238" s="11">
        <v>0.5</v>
      </c>
      <c r="AH238" s="46">
        <f t="shared" si="252"/>
        <v>9267.07092192</v>
      </c>
      <c r="AP238" s="13">
        <v>40871</v>
      </c>
      <c r="AQ238" s="14">
        <v>0.168</v>
      </c>
      <c r="AR238" s="13">
        <v>1</v>
      </c>
      <c r="AS238" s="13">
        <v>0</v>
      </c>
      <c r="AT238" s="23">
        <f t="shared" si="253"/>
        <v>6866.328</v>
      </c>
      <c r="AU238" s="13">
        <v>1</v>
      </c>
      <c r="AV238" s="13">
        <v>2.84</v>
      </c>
      <c r="AW238" s="13">
        <v>0.98</v>
      </c>
      <c r="AX238" s="45">
        <f t="shared" si="254"/>
        <v>3.7832</v>
      </c>
      <c r="AY238" s="13">
        <v>0.9</v>
      </c>
      <c r="AZ238" s="11">
        <v>0.5</v>
      </c>
      <c r="BA238" s="46">
        <f t="shared" si="255"/>
        <v>11689.51144032</v>
      </c>
    </row>
    <row r="239" s="1" customFormat="1" customHeight="1" spans="5:53">
      <c r="E239" s="13">
        <v>34993</v>
      </c>
      <c r="F239" s="14">
        <v>0.168</v>
      </c>
      <c r="G239" s="13">
        <v>1</v>
      </c>
      <c r="H239" s="13">
        <v>0</v>
      </c>
      <c r="I239" s="23">
        <f t="shared" si="247"/>
        <v>5878.824</v>
      </c>
      <c r="J239" s="13">
        <v>1</v>
      </c>
      <c r="K239" s="13">
        <v>2.04</v>
      </c>
      <c r="L239" s="13">
        <v>0.98</v>
      </c>
      <c r="M239" s="45">
        <f t="shared" si="248"/>
        <v>2.9992</v>
      </c>
      <c r="N239" s="13">
        <v>0.9</v>
      </c>
      <c r="O239" s="11">
        <v>0.5</v>
      </c>
      <c r="P239" s="46">
        <f t="shared" si="249"/>
        <v>7934.29602336</v>
      </c>
      <c r="W239" s="13">
        <v>40871</v>
      </c>
      <c r="X239" s="14">
        <v>0.168</v>
      </c>
      <c r="Y239" s="13">
        <v>1</v>
      </c>
      <c r="Z239" s="13">
        <v>0</v>
      </c>
      <c r="AA239" s="23">
        <f t="shared" si="250"/>
        <v>6866.328</v>
      </c>
      <c r="AB239" s="13">
        <v>1</v>
      </c>
      <c r="AC239" s="13">
        <v>2.04</v>
      </c>
      <c r="AD239" s="13">
        <v>0.98</v>
      </c>
      <c r="AE239" s="45">
        <f t="shared" si="251"/>
        <v>2.9992</v>
      </c>
      <c r="AF239" s="13">
        <v>0.9</v>
      </c>
      <c r="AG239" s="11">
        <v>0.5</v>
      </c>
      <c r="AH239" s="46">
        <f t="shared" si="252"/>
        <v>9267.07092192</v>
      </c>
      <c r="AP239" s="13">
        <v>40871</v>
      </c>
      <c r="AQ239" s="14">
        <v>0.168</v>
      </c>
      <c r="AR239" s="13">
        <v>1</v>
      </c>
      <c r="AS239" s="13">
        <v>0</v>
      </c>
      <c r="AT239" s="23">
        <f t="shared" si="253"/>
        <v>6866.328</v>
      </c>
      <c r="AU239" s="13">
        <v>1</v>
      </c>
      <c r="AV239" s="13">
        <v>2.84</v>
      </c>
      <c r="AW239" s="13">
        <v>0.98</v>
      </c>
      <c r="AX239" s="45">
        <f t="shared" si="254"/>
        <v>3.7832</v>
      </c>
      <c r="AY239" s="13">
        <v>0.9</v>
      </c>
      <c r="AZ239" s="11">
        <v>0.5</v>
      </c>
      <c r="BA239" s="46">
        <f t="shared" si="255"/>
        <v>11689.51144032</v>
      </c>
    </row>
    <row r="240" s="1" customFormat="1" customHeight="1" spans="5:53">
      <c r="E240" s="13">
        <v>34993</v>
      </c>
      <c r="F240" s="14">
        <v>0.168</v>
      </c>
      <c r="G240" s="13">
        <v>1</v>
      </c>
      <c r="H240" s="13">
        <v>0</v>
      </c>
      <c r="I240" s="23">
        <f t="shared" si="247"/>
        <v>5878.824</v>
      </c>
      <c r="J240" s="13">
        <v>1</v>
      </c>
      <c r="K240" s="13">
        <v>2.04</v>
      </c>
      <c r="L240" s="13">
        <v>0.98</v>
      </c>
      <c r="M240" s="45">
        <f t="shared" si="248"/>
        <v>2.9992</v>
      </c>
      <c r="N240" s="13">
        <v>0.9</v>
      </c>
      <c r="O240" s="11">
        <v>0.5</v>
      </c>
      <c r="P240" s="46">
        <f t="shared" si="249"/>
        <v>7934.29602336</v>
      </c>
      <c r="W240" s="13">
        <v>40871</v>
      </c>
      <c r="X240" s="14">
        <v>0.168</v>
      </c>
      <c r="Y240" s="13">
        <v>1</v>
      </c>
      <c r="Z240" s="13">
        <v>0</v>
      </c>
      <c r="AA240" s="23">
        <f t="shared" si="250"/>
        <v>6866.328</v>
      </c>
      <c r="AB240" s="13">
        <v>1</v>
      </c>
      <c r="AC240" s="13">
        <v>2.04</v>
      </c>
      <c r="AD240" s="13">
        <v>0.98</v>
      </c>
      <c r="AE240" s="45">
        <f t="shared" si="251"/>
        <v>2.9992</v>
      </c>
      <c r="AF240" s="13">
        <v>0.9</v>
      </c>
      <c r="AG240" s="11">
        <v>0.5</v>
      </c>
      <c r="AH240" s="46">
        <f t="shared" si="252"/>
        <v>9267.07092192</v>
      </c>
      <c r="AP240" s="13">
        <v>40871</v>
      </c>
      <c r="AQ240" s="14">
        <v>0.168</v>
      </c>
      <c r="AR240" s="13">
        <v>1</v>
      </c>
      <c r="AS240" s="13">
        <v>0</v>
      </c>
      <c r="AT240" s="23">
        <f t="shared" si="253"/>
        <v>6866.328</v>
      </c>
      <c r="AU240" s="13">
        <v>1</v>
      </c>
      <c r="AV240" s="13">
        <v>2.84</v>
      </c>
      <c r="AW240" s="13">
        <v>0.98</v>
      </c>
      <c r="AX240" s="45">
        <f t="shared" si="254"/>
        <v>3.7832</v>
      </c>
      <c r="AY240" s="13">
        <v>0.9</v>
      </c>
      <c r="AZ240" s="11">
        <v>0.5</v>
      </c>
      <c r="BA240" s="46">
        <f t="shared" si="255"/>
        <v>11689.51144032</v>
      </c>
    </row>
    <row r="241" s="1" customFormat="1" customHeight="1" spans="1:56">
      <c r="E241" s="13">
        <v>34993</v>
      </c>
      <c r="F241" s="14">
        <v>0.168</v>
      </c>
      <c r="G241" s="13">
        <v>1</v>
      </c>
      <c r="H241" s="13">
        <v>0</v>
      </c>
      <c r="I241" s="23">
        <f t="shared" si="247"/>
        <v>5878.824</v>
      </c>
      <c r="J241" s="13">
        <v>1</v>
      </c>
      <c r="K241" s="13">
        <v>2.04</v>
      </c>
      <c r="L241" s="13">
        <v>0.98</v>
      </c>
      <c r="M241" s="45">
        <f t="shared" si="248"/>
        <v>2.9992</v>
      </c>
      <c r="N241" s="13">
        <v>0.9</v>
      </c>
      <c r="O241" s="11">
        <v>0.5</v>
      </c>
      <c r="P241" s="46">
        <f t="shared" si="249"/>
        <v>7934.29602336</v>
      </c>
      <c r="W241" s="13">
        <v>40871</v>
      </c>
      <c r="X241" s="14">
        <v>0.168</v>
      </c>
      <c r="Y241" s="13">
        <v>1</v>
      </c>
      <c r="Z241" s="13">
        <v>0</v>
      </c>
      <c r="AA241" s="23">
        <f t="shared" si="250"/>
        <v>6866.328</v>
      </c>
      <c r="AB241" s="13">
        <v>1</v>
      </c>
      <c r="AC241" s="13">
        <v>2.04</v>
      </c>
      <c r="AD241" s="13">
        <v>0.98</v>
      </c>
      <c r="AE241" s="45">
        <f t="shared" si="251"/>
        <v>2.9992</v>
      </c>
      <c r="AF241" s="13">
        <v>0.9</v>
      </c>
      <c r="AG241" s="11">
        <v>0.5</v>
      </c>
      <c r="AH241" s="46">
        <f t="shared" si="252"/>
        <v>9267.07092192</v>
      </c>
      <c r="AP241" s="13">
        <v>40871</v>
      </c>
      <c r="AQ241" s="14">
        <v>0.168</v>
      </c>
      <c r="AR241" s="13">
        <v>1</v>
      </c>
      <c r="AS241" s="13">
        <v>0</v>
      </c>
      <c r="AT241" s="23">
        <f t="shared" si="253"/>
        <v>6866.328</v>
      </c>
      <c r="AU241" s="13">
        <v>1</v>
      </c>
      <c r="AV241" s="13">
        <v>2.84</v>
      </c>
      <c r="AW241" s="13">
        <v>0.98</v>
      </c>
      <c r="AX241" s="45">
        <f t="shared" si="254"/>
        <v>3.7832</v>
      </c>
      <c r="AY241" s="13">
        <v>0.9</v>
      </c>
      <c r="AZ241" s="11">
        <v>0.5</v>
      </c>
      <c r="BA241" s="46">
        <f t="shared" si="255"/>
        <v>11689.51144032</v>
      </c>
    </row>
    <row r="242" s="1" customFormat="1" customHeight="1" spans="1:56">
      <c r="E242" s="13">
        <v>34993</v>
      </c>
      <c r="F242" s="14">
        <v>0.168</v>
      </c>
      <c r="G242" s="13">
        <v>1</v>
      </c>
      <c r="H242" s="13">
        <v>0</v>
      </c>
      <c r="I242" s="23">
        <f t="shared" si="247"/>
        <v>5878.824</v>
      </c>
      <c r="J242" s="13">
        <v>1</v>
      </c>
      <c r="K242" s="13">
        <v>2.04</v>
      </c>
      <c r="L242" s="13">
        <v>0.98</v>
      </c>
      <c r="M242" s="45">
        <f t="shared" si="248"/>
        <v>2.9992</v>
      </c>
      <c r="N242" s="13">
        <v>0.9</v>
      </c>
      <c r="O242" s="11">
        <v>0.5</v>
      </c>
      <c r="P242" s="46">
        <f t="shared" si="249"/>
        <v>7934.29602336</v>
      </c>
      <c r="W242" s="13">
        <v>40871</v>
      </c>
      <c r="X242" s="14">
        <v>0.168</v>
      </c>
      <c r="Y242" s="13">
        <v>1</v>
      </c>
      <c r="Z242" s="13">
        <v>0</v>
      </c>
      <c r="AA242" s="23">
        <f t="shared" si="250"/>
        <v>6866.328</v>
      </c>
      <c r="AB242" s="13">
        <v>1</v>
      </c>
      <c r="AC242" s="13">
        <v>2.04</v>
      </c>
      <c r="AD242" s="13">
        <v>0.98</v>
      </c>
      <c r="AE242" s="45">
        <f t="shared" si="251"/>
        <v>2.9992</v>
      </c>
      <c r="AF242" s="13">
        <v>0.9</v>
      </c>
      <c r="AG242" s="11">
        <v>0.5</v>
      </c>
      <c r="AH242" s="46">
        <f t="shared" si="252"/>
        <v>9267.07092192</v>
      </c>
      <c r="AP242" s="13">
        <v>40871</v>
      </c>
      <c r="AQ242" s="14">
        <v>0.168</v>
      </c>
      <c r="AR242" s="13">
        <v>1</v>
      </c>
      <c r="AS242" s="13">
        <v>0</v>
      </c>
      <c r="AT242" s="23">
        <f t="shared" si="253"/>
        <v>6866.328</v>
      </c>
      <c r="AU242" s="13">
        <v>1</v>
      </c>
      <c r="AV242" s="13">
        <v>2.84</v>
      </c>
      <c r="AW242" s="13">
        <v>0.98</v>
      </c>
      <c r="AX242" s="45">
        <f t="shared" si="254"/>
        <v>3.7832</v>
      </c>
      <c r="AY242" s="13">
        <v>0.9</v>
      </c>
      <c r="AZ242" s="11">
        <v>0.5</v>
      </c>
      <c r="BA242" s="46">
        <f t="shared" si="255"/>
        <v>11689.51144032</v>
      </c>
    </row>
    <row r="243" s="1" customFormat="1" customHeight="1" spans="1:56">
      <c r="E243" s="13">
        <v>34993</v>
      </c>
      <c r="F243" s="14">
        <v>0.3</v>
      </c>
      <c r="G243" s="13">
        <v>1</v>
      </c>
      <c r="H243" s="13">
        <v>0</v>
      </c>
      <c r="I243" s="23">
        <f t="shared" si="247"/>
        <v>10497.9</v>
      </c>
      <c r="J243" s="13">
        <v>1</v>
      </c>
      <c r="K243" s="13">
        <v>2.04</v>
      </c>
      <c r="L243" s="13">
        <v>0.98</v>
      </c>
      <c r="M243" s="45">
        <f t="shared" si="248"/>
        <v>2.9992</v>
      </c>
      <c r="N243" s="13">
        <v>0.9</v>
      </c>
      <c r="O243" s="11">
        <v>0.5</v>
      </c>
      <c r="P243" s="46">
        <f t="shared" si="249"/>
        <v>14168.385756</v>
      </c>
      <c r="W243" s="13">
        <v>40871</v>
      </c>
      <c r="X243" s="14">
        <v>0.3</v>
      </c>
      <c r="Y243" s="13">
        <v>1</v>
      </c>
      <c r="Z243" s="13">
        <v>0</v>
      </c>
      <c r="AA243" s="23">
        <f t="shared" si="250"/>
        <v>12261.3</v>
      </c>
      <c r="AB243" s="13">
        <v>1</v>
      </c>
      <c r="AC243" s="13">
        <v>2.04</v>
      </c>
      <c r="AD243" s="13">
        <v>0.98</v>
      </c>
      <c r="AE243" s="45">
        <f t="shared" si="251"/>
        <v>2.9992</v>
      </c>
      <c r="AF243" s="13">
        <v>0.9</v>
      </c>
      <c r="AG243" s="11">
        <v>0.5</v>
      </c>
      <c r="AH243" s="46">
        <f t="shared" si="252"/>
        <v>16548.340932</v>
      </c>
      <c r="AP243" s="13">
        <v>40871</v>
      </c>
      <c r="AQ243" s="14">
        <v>0.3</v>
      </c>
      <c r="AR243" s="13">
        <v>1</v>
      </c>
      <c r="AS243" s="13">
        <v>0</v>
      </c>
      <c r="AT243" s="23">
        <f t="shared" si="253"/>
        <v>12261.3</v>
      </c>
      <c r="AU243" s="13">
        <v>1</v>
      </c>
      <c r="AV243" s="13">
        <v>2.84</v>
      </c>
      <c r="AW243" s="13">
        <v>0.98</v>
      </c>
      <c r="AX243" s="45">
        <f t="shared" si="254"/>
        <v>3.7832</v>
      </c>
      <c r="AY243" s="13">
        <v>0.9</v>
      </c>
      <c r="AZ243" s="11">
        <v>0.5</v>
      </c>
      <c r="BA243" s="46">
        <f t="shared" si="255"/>
        <v>20874.127572</v>
      </c>
    </row>
    <row r="244" s="1" customFormat="1" customHeight="1" spans="1:56">
      <c r="E244" s="13">
        <v>34993</v>
      </c>
      <c r="F244" s="14">
        <v>0.58</v>
      </c>
      <c r="G244" s="13">
        <v>1</v>
      </c>
      <c r="H244" s="13">
        <v>0</v>
      </c>
      <c r="I244" s="23">
        <f t="shared" si="247"/>
        <v>20295.94</v>
      </c>
      <c r="J244" s="13">
        <v>1</v>
      </c>
      <c r="K244" s="13">
        <v>2.04</v>
      </c>
      <c r="L244" s="13">
        <v>0.98</v>
      </c>
      <c r="M244" s="45">
        <f t="shared" si="248"/>
        <v>2.9992</v>
      </c>
      <c r="N244" s="13">
        <v>0.9</v>
      </c>
      <c r="O244" s="11">
        <v>0.5</v>
      </c>
      <c r="P244" s="46">
        <f t="shared" si="249"/>
        <v>27392.2124616</v>
      </c>
      <c r="W244" s="13">
        <v>40871</v>
      </c>
      <c r="X244" s="14">
        <v>0.58</v>
      </c>
      <c r="Y244" s="13">
        <v>1</v>
      </c>
      <c r="Z244" s="13">
        <v>0</v>
      </c>
      <c r="AA244" s="23">
        <f t="shared" si="250"/>
        <v>23705.18</v>
      </c>
      <c r="AB244" s="13">
        <v>1</v>
      </c>
      <c r="AC244" s="13">
        <v>2.04</v>
      </c>
      <c r="AD244" s="13">
        <v>0.98</v>
      </c>
      <c r="AE244" s="45">
        <f t="shared" si="251"/>
        <v>2.9992</v>
      </c>
      <c r="AF244" s="13">
        <v>0.9</v>
      </c>
      <c r="AG244" s="11">
        <v>0.5</v>
      </c>
      <c r="AH244" s="46">
        <f t="shared" si="252"/>
        <v>31993.4591352</v>
      </c>
      <c r="AP244" s="13">
        <v>40871</v>
      </c>
      <c r="AQ244" s="14">
        <v>0.58</v>
      </c>
      <c r="AR244" s="13">
        <v>1</v>
      </c>
      <c r="AS244" s="13">
        <v>0</v>
      </c>
      <c r="AT244" s="23">
        <f t="shared" si="253"/>
        <v>23705.18</v>
      </c>
      <c r="AU244" s="13">
        <v>1</v>
      </c>
      <c r="AV244" s="13">
        <v>2.84</v>
      </c>
      <c r="AW244" s="13">
        <v>0.98</v>
      </c>
      <c r="AX244" s="45">
        <f t="shared" si="254"/>
        <v>3.7832</v>
      </c>
      <c r="AY244" s="13">
        <v>0.9</v>
      </c>
      <c r="AZ244" s="11">
        <v>0.5</v>
      </c>
      <c r="BA244" s="46">
        <f t="shared" si="255"/>
        <v>40356.6466392</v>
      </c>
    </row>
    <row r="245" s="1" customFormat="1" customHeight="1" spans="1:56">
      <c r="E245" s="48" t="s">
        <v>60</v>
      </c>
      <c r="F245" s="49"/>
      <c r="G245" s="49"/>
      <c r="H245" s="49"/>
      <c r="I245" s="49"/>
      <c r="J245" s="49"/>
      <c r="K245" s="49"/>
      <c r="L245" s="50">
        <f>SUM(P235:P244)</f>
        <v>105034.96640448</v>
      </c>
      <c r="M245" s="50"/>
      <c r="N245" s="50"/>
      <c r="O245" s="50"/>
      <c r="P245" s="50"/>
      <c r="W245" s="48" t="s">
        <v>60</v>
      </c>
      <c r="X245" s="49"/>
      <c r="Y245" s="49"/>
      <c r="Z245" s="49"/>
      <c r="AA245" s="49"/>
      <c r="AB245" s="49"/>
      <c r="AC245" s="49"/>
      <c r="AD245" s="50">
        <f>SUM(AH235:AH244)</f>
        <v>122678.36744256</v>
      </c>
      <c r="AE245" s="50"/>
      <c r="AF245" s="50"/>
      <c r="AG245" s="50"/>
      <c r="AH245" s="50"/>
      <c r="AP245" s="48" t="s">
        <v>60</v>
      </c>
      <c r="AQ245" s="49"/>
      <c r="AR245" s="49"/>
      <c r="AS245" s="49"/>
      <c r="AT245" s="49"/>
      <c r="AU245" s="49"/>
      <c r="AV245" s="49"/>
      <c r="AW245" s="50">
        <f>SUM(BA235:BA244)</f>
        <v>154746.86573376</v>
      </c>
      <c r="AX245" s="50"/>
      <c r="AY245" s="50"/>
      <c r="AZ245" s="50"/>
      <c r="BA245" s="50"/>
    </row>
    <row r="246" s="1" customFormat="1" customHeight="1" spans="1:56">
      <c r="E246" s="49"/>
      <c r="F246" s="49"/>
      <c r="G246" s="49"/>
      <c r="H246" s="49"/>
      <c r="I246" s="49"/>
      <c r="J246" s="49"/>
      <c r="K246" s="49"/>
      <c r="L246" s="50"/>
      <c r="M246" s="50"/>
      <c r="N246" s="50"/>
      <c r="O246" s="50"/>
      <c r="P246" s="50"/>
      <c r="W246" s="49"/>
      <c r="X246" s="49"/>
      <c r="Y246" s="49"/>
      <c r="Z246" s="49"/>
      <c r="AA246" s="49"/>
      <c r="AB246" s="49"/>
      <c r="AC246" s="49"/>
      <c r="AD246" s="50"/>
      <c r="AE246" s="50"/>
      <c r="AF246" s="50"/>
      <c r="AG246" s="50"/>
      <c r="AH246" s="50"/>
      <c r="AP246" s="49"/>
      <c r="AQ246" s="49"/>
      <c r="AR246" s="49"/>
      <c r="AS246" s="49"/>
      <c r="AT246" s="49"/>
      <c r="AU246" s="49"/>
      <c r="AV246" s="49"/>
      <c r="AW246" s="50"/>
      <c r="AX246" s="50"/>
      <c r="AY246" s="50"/>
      <c r="AZ246" s="50"/>
      <c r="BA246" s="50"/>
    </row>
    <row r="247" s="1" customFormat="1" customHeight="1" spans="1:56">
      <c r="E247" s="49"/>
      <c r="F247" s="49"/>
      <c r="G247" s="49"/>
      <c r="H247" s="49"/>
      <c r="I247" s="49"/>
      <c r="J247" s="49"/>
      <c r="K247" s="49"/>
      <c r="L247" s="50"/>
      <c r="M247" s="50"/>
      <c r="N247" s="50"/>
      <c r="O247" s="50"/>
      <c r="P247" s="50"/>
      <c r="W247" s="49"/>
      <c r="X247" s="49"/>
      <c r="Y247" s="49"/>
      <c r="Z247" s="49"/>
      <c r="AA247" s="49"/>
      <c r="AB247" s="49"/>
      <c r="AC247" s="49"/>
      <c r="AD247" s="50"/>
      <c r="AE247" s="50"/>
      <c r="AF247" s="50"/>
      <c r="AG247" s="50"/>
      <c r="AH247" s="50"/>
      <c r="AP247" s="49"/>
      <c r="AQ247" s="49"/>
      <c r="AR247" s="49"/>
      <c r="AS247" s="49"/>
      <c r="AT247" s="49"/>
      <c r="AU247" s="49"/>
      <c r="AV247" s="49"/>
      <c r="AW247" s="50"/>
      <c r="AX247" s="50"/>
      <c r="AY247" s="50"/>
      <c r="AZ247" s="50"/>
      <c r="BA247" s="50"/>
    </row>
    <row r="250" s="1" customFormat="1" customHeight="1" spans="1:56">
      <c r="A250" s="2" t="s">
        <v>67</v>
      </c>
      <c r="B250" s="2"/>
      <c r="C250" s="2"/>
      <c r="D250" s="2"/>
      <c r="E250" s="3" t="s">
        <v>1</v>
      </c>
      <c r="F250" s="3"/>
      <c r="G250" s="3"/>
      <c r="H250" s="4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2" t="s">
        <v>68</v>
      </c>
      <c r="T250" s="2"/>
      <c r="U250" s="2"/>
      <c r="V250" s="2"/>
      <c r="W250" s="3" t="s">
        <v>1</v>
      </c>
      <c r="X250" s="3"/>
      <c r="Y250" s="3"/>
      <c r="Z250" s="4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2" t="s">
        <v>69</v>
      </c>
      <c r="AM250" s="2"/>
      <c r="AN250" s="2"/>
      <c r="AO250" s="2"/>
      <c r="AP250" s="3" t="s">
        <v>1</v>
      </c>
      <c r="AQ250" s="3"/>
      <c r="AR250" s="3"/>
      <c r="AS250" s="4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</row>
    <row r="251" s="1" customFormat="1" customHeight="1" spans="1:56">
      <c r="A251" s="2"/>
      <c r="B251" s="2"/>
      <c r="C251" s="2"/>
      <c r="D251" s="2"/>
      <c r="E251" s="5" t="s">
        <v>7</v>
      </c>
      <c r="F251" s="6"/>
      <c r="G251" s="6"/>
      <c r="H251" s="7"/>
      <c r="I251" s="8" t="s">
        <v>8</v>
      </c>
      <c r="J251" s="8"/>
      <c r="K251" s="8"/>
      <c r="L251" s="8"/>
      <c r="M251" s="9" t="s">
        <v>9</v>
      </c>
      <c r="N251" s="10" t="s">
        <v>10</v>
      </c>
      <c r="O251" s="10"/>
      <c r="P251" s="10"/>
      <c r="Q251" s="11" t="s">
        <v>11</v>
      </c>
      <c r="R251" s="12" t="s">
        <v>12</v>
      </c>
      <c r="S251" s="2"/>
      <c r="T251" s="2"/>
      <c r="U251" s="2"/>
      <c r="V251" s="2"/>
      <c r="W251" s="5" t="s">
        <v>7</v>
      </c>
      <c r="X251" s="6"/>
      <c r="Y251" s="6"/>
      <c r="Z251" s="7"/>
      <c r="AA251" s="8" t="s">
        <v>8</v>
      </c>
      <c r="AB251" s="8"/>
      <c r="AC251" s="8"/>
      <c r="AD251" s="8"/>
      <c r="AE251" s="9" t="s">
        <v>9</v>
      </c>
      <c r="AF251" s="10" t="s">
        <v>10</v>
      </c>
      <c r="AG251" s="10"/>
      <c r="AH251" s="10"/>
      <c r="AI251" s="9" t="s">
        <v>13</v>
      </c>
      <c r="AJ251" s="11" t="s">
        <v>11</v>
      </c>
      <c r="AK251" s="12" t="s">
        <v>12</v>
      </c>
      <c r="AL251" s="2"/>
      <c r="AM251" s="2"/>
      <c r="AN251" s="2"/>
      <c r="AO251" s="2"/>
      <c r="AP251" s="5" t="s">
        <v>7</v>
      </c>
      <c r="AQ251" s="6"/>
      <c r="AR251" s="6"/>
      <c r="AS251" s="7"/>
      <c r="AT251" s="8" t="s">
        <v>8</v>
      </c>
      <c r="AU251" s="8"/>
      <c r="AV251" s="8"/>
      <c r="AW251" s="8"/>
      <c r="AX251" s="9" t="s">
        <v>9</v>
      </c>
      <c r="AY251" s="10" t="s">
        <v>10</v>
      </c>
      <c r="AZ251" s="10"/>
      <c r="BA251" s="10"/>
      <c r="BB251" s="9" t="s">
        <v>13</v>
      </c>
      <c r="BC251" s="11" t="s">
        <v>11</v>
      </c>
      <c r="BD251" s="12" t="s">
        <v>12</v>
      </c>
    </row>
    <row r="252" s="1" customFormat="1" customHeight="1" spans="1:56">
      <c r="A252" s="1" t="s">
        <v>14</v>
      </c>
      <c r="B252" s="1" t="s">
        <v>15</v>
      </c>
      <c r="C252" s="1" t="s">
        <v>16</v>
      </c>
      <c r="D252" s="1" t="s">
        <v>17</v>
      </c>
      <c r="E252" s="13" t="s">
        <v>18</v>
      </c>
      <c r="F252" s="13" t="s">
        <v>19</v>
      </c>
      <c r="G252" s="14" t="s">
        <v>20</v>
      </c>
      <c r="H252" s="15" t="s">
        <v>7</v>
      </c>
      <c r="I252" s="13" t="s">
        <v>21</v>
      </c>
      <c r="J252" s="13" t="s">
        <v>22</v>
      </c>
      <c r="K252" s="13" t="s">
        <v>23</v>
      </c>
      <c r="L252" s="8" t="s">
        <v>24</v>
      </c>
      <c r="M252" s="16"/>
      <c r="N252" s="13" t="s">
        <v>25</v>
      </c>
      <c r="O252" s="13" t="s">
        <v>26</v>
      </c>
      <c r="P252" s="10" t="s">
        <v>27</v>
      </c>
      <c r="Q252" s="11" t="s">
        <v>28</v>
      </c>
      <c r="R252" s="17"/>
      <c r="S252" s="1" t="s">
        <v>14</v>
      </c>
      <c r="T252" s="1" t="s">
        <v>15</v>
      </c>
      <c r="U252" s="1" t="s">
        <v>16</v>
      </c>
      <c r="V252" s="1" t="s">
        <v>17</v>
      </c>
      <c r="W252" s="13" t="s">
        <v>18</v>
      </c>
      <c r="X252" s="13" t="s">
        <v>19</v>
      </c>
      <c r="Y252" s="14" t="s">
        <v>20</v>
      </c>
      <c r="Z252" s="15" t="s">
        <v>7</v>
      </c>
      <c r="AA252" s="13" t="s">
        <v>21</v>
      </c>
      <c r="AB252" s="13" t="s">
        <v>22</v>
      </c>
      <c r="AC252" s="13" t="s">
        <v>23</v>
      </c>
      <c r="AD252" s="8" t="s">
        <v>24</v>
      </c>
      <c r="AE252" s="16"/>
      <c r="AF252" s="13" t="s">
        <v>25</v>
      </c>
      <c r="AG252" s="13" t="s">
        <v>26</v>
      </c>
      <c r="AH252" s="10" t="s">
        <v>27</v>
      </c>
      <c r="AI252" s="16"/>
      <c r="AJ252" s="11" t="s">
        <v>28</v>
      </c>
      <c r="AK252" s="17"/>
      <c r="AL252" s="1" t="s">
        <v>14</v>
      </c>
      <c r="AM252" s="1" t="s">
        <v>15</v>
      </c>
      <c r="AN252" s="1" t="s">
        <v>16</v>
      </c>
      <c r="AO252" s="1" t="s">
        <v>17</v>
      </c>
      <c r="AP252" s="13" t="s">
        <v>18</v>
      </c>
      <c r="AQ252" s="13" t="s">
        <v>19</v>
      </c>
      <c r="AR252" s="14" t="s">
        <v>20</v>
      </c>
      <c r="AS252" s="15" t="s">
        <v>7</v>
      </c>
      <c r="AT252" s="13" t="s">
        <v>21</v>
      </c>
      <c r="AU252" s="13" t="s">
        <v>22</v>
      </c>
      <c r="AV252" s="13" t="s">
        <v>23</v>
      </c>
      <c r="AW252" s="8" t="s">
        <v>24</v>
      </c>
      <c r="AX252" s="16"/>
      <c r="AY252" s="13" t="s">
        <v>25</v>
      </c>
      <c r="AZ252" s="13" t="s">
        <v>26</v>
      </c>
      <c r="BA252" s="10" t="s">
        <v>27</v>
      </c>
      <c r="BB252" s="16"/>
      <c r="BC252" s="11" t="s">
        <v>28</v>
      </c>
      <c r="BD252" s="17"/>
    </row>
    <row r="253" s="1" customFormat="1" customHeight="1" spans="1:56">
      <c r="A253" s="18">
        <f>L263</f>
        <v>4190126.42356612</v>
      </c>
      <c r="B253" s="18">
        <f>L282</f>
        <v>461206.794883855</v>
      </c>
      <c r="C253" s="18">
        <f>R272</f>
        <v>834635.029261785</v>
      </c>
      <c r="D253" s="18">
        <v>20.5</v>
      </c>
      <c r="E253" s="13">
        <v>3836</v>
      </c>
      <c r="F253" s="19">
        <v>3</v>
      </c>
      <c r="G253" s="14">
        <v>1.21</v>
      </c>
      <c r="H253" s="15">
        <f t="shared" ref="H253:H262" si="256">E253*F253*G253</f>
        <v>13924.68</v>
      </c>
      <c r="I253" s="13">
        <v>1.6</v>
      </c>
      <c r="J253" s="13">
        <v>340</v>
      </c>
      <c r="K253" s="13">
        <v>3.99</v>
      </c>
      <c r="L253" s="20">
        <f t="shared" ref="L253:L262" si="257">1+6*J253/(J253+2000)+K253</f>
        <v>5.86179487179487</v>
      </c>
      <c r="M253" s="21">
        <f t="shared" ref="M253:M257" si="258">1200*(1.6+4.8)+3836*6.1</f>
        <v>31079.6</v>
      </c>
      <c r="N253" s="13">
        <v>0.97</v>
      </c>
      <c r="O253" s="13">
        <v>3.5</v>
      </c>
      <c r="P253" s="10">
        <f t="shared" ref="P253:P262" si="259">1+N253*O253</f>
        <v>4.395</v>
      </c>
      <c r="Q253" s="11">
        <v>1.05</v>
      </c>
      <c r="R253" s="22">
        <f t="shared" ref="R253:R262" si="260">((H253*I253*L253)+M253)*P253*Q253</f>
        <v>746100.728601674</v>
      </c>
      <c r="S253" s="18">
        <f>AD263</f>
        <v>4990019.04031007</v>
      </c>
      <c r="T253" s="18">
        <f>AD282</f>
        <v>968358.282292749</v>
      </c>
      <c r="U253" s="18">
        <f>AK272</f>
        <v>905579.006749037</v>
      </c>
      <c r="V253" s="18">
        <v>20.5</v>
      </c>
      <c r="W253" s="13">
        <v>4245</v>
      </c>
      <c r="X253" s="19">
        <v>3</v>
      </c>
      <c r="Y253" s="14">
        <v>1.21</v>
      </c>
      <c r="Z253" s="15">
        <f t="shared" ref="Z253:Z262" si="261">W253*X253*Y253</f>
        <v>15409.35</v>
      </c>
      <c r="AA253" s="13">
        <v>1.6</v>
      </c>
      <c r="AB253" s="13">
        <v>340</v>
      </c>
      <c r="AC253" s="13">
        <v>3.99</v>
      </c>
      <c r="AD253" s="20">
        <f t="shared" ref="AD253:AD262" si="262">1+6*AB253/(AB253+2000)+AC253</f>
        <v>5.86179487179487</v>
      </c>
      <c r="AE253" s="21">
        <f t="shared" ref="AE253:AE257" si="263">1200*(1.6+4.8)+4245*6.1</f>
        <v>33574.5</v>
      </c>
      <c r="AF253" s="13">
        <v>0.97</v>
      </c>
      <c r="AG253" s="13">
        <v>3.5</v>
      </c>
      <c r="AH253" s="10">
        <f t="shared" ref="AH253:AH262" si="264">1+AF253*AG253</f>
        <v>4.395</v>
      </c>
      <c r="AI253" s="23">
        <v>1.085</v>
      </c>
      <c r="AJ253" s="11">
        <v>1.05</v>
      </c>
      <c r="AK253" s="22">
        <f t="shared" ref="AK253:AK262" si="265">((Z253*AA253*AD253)+AE253)*AH253*AJ253*AI253</f>
        <v>891731.436051252</v>
      </c>
      <c r="AL253" s="18">
        <f>AW263</f>
        <v>6611234.7816987</v>
      </c>
      <c r="AM253" s="18">
        <f>AW282</f>
        <v>1765745.09616927</v>
      </c>
      <c r="AN253" s="18">
        <f>BD272</f>
        <v>1208661.98901522</v>
      </c>
      <c r="AO253" s="18">
        <v>20.5</v>
      </c>
      <c r="AP253" s="13">
        <v>4245</v>
      </c>
      <c r="AQ253" s="19">
        <v>3</v>
      </c>
      <c r="AR253" s="14">
        <v>1.21</v>
      </c>
      <c r="AS253" s="15">
        <f t="shared" ref="AS253:AS262" si="266">AP253*AQ253*AR253</f>
        <v>15409.35</v>
      </c>
      <c r="AT253" s="13">
        <v>1.6</v>
      </c>
      <c r="AU253" s="13">
        <v>340</v>
      </c>
      <c r="AV253" s="13">
        <v>4.08</v>
      </c>
      <c r="AW253" s="20">
        <f t="shared" ref="AW253:AW262" si="267">1+6*AU253/(AU253+2000)+AV253</f>
        <v>5.95179487179487</v>
      </c>
      <c r="AX253" s="21">
        <f t="shared" ref="AX253:AX257" si="268">1200*(1.6+4.8)+4245*6.1</f>
        <v>33574.5</v>
      </c>
      <c r="AY253" s="13">
        <v>0.97</v>
      </c>
      <c r="AZ253" s="13">
        <v>4.3</v>
      </c>
      <c r="BA253" s="10">
        <f t="shared" ref="BA253:BA262" si="269">1+AY253*AZ253</f>
        <v>5.171</v>
      </c>
      <c r="BB253" s="23">
        <v>1.2</v>
      </c>
      <c r="BC253" s="11">
        <v>1.05</v>
      </c>
      <c r="BD253" s="22">
        <f t="shared" ref="BD253:BD262" si="270">((AS253*AT253*AW253)+AX253)*BA253*BC253*BB253</f>
        <v>1174840.15091905</v>
      </c>
    </row>
    <row r="254" s="1" customFormat="1" customHeight="1" spans="1:56">
      <c r="A254" s="1" t="s">
        <v>29</v>
      </c>
      <c r="B254" s="1" t="s">
        <v>30</v>
      </c>
      <c r="E254" s="13">
        <v>3836</v>
      </c>
      <c r="F254" s="19">
        <v>3</v>
      </c>
      <c r="G254" s="14">
        <v>1.21</v>
      </c>
      <c r="H254" s="15">
        <f t="shared" si="256"/>
        <v>13924.68</v>
      </c>
      <c r="I254" s="13">
        <v>1.6</v>
      </c>
      <c r="J254" s="13">
        <v>340</v>
      </c>
      <c r="K254" s="13">
        <v>1.79</v>
      </c>
      <c r="L254" s="20">
        <f t="shared" si="257"/>
        <v>3.66179487179487</v>
      </c>
      <c r="M254" s="21">
        <f t="shared" si="258"/>
        <v>31079.6</v>
      </c>
      <c r="N254" s="13">
        <v>0.97</v>
      </c>
      <c r="O254" s="13">
        <v>3.5</v>
      </c>
      <c r="P254" s="10">
        <f t="shared" si="259"/>
        <v>4.395</v>
      </c>
      <c r="Q254" s="11">
        <v>1.05</v>
      </c>
      <c r="R254" s="22">
        <f t="shared" si="260"/>
        <v>519909.340656074</v>
      </c>
      <c r="S254" s="1" t="s">
        <v>29</v>
      </c>
      <c r="T254" s="1" t="s">
        <v>30</v>
      </c>
      <c r="W254" s="13">
        <v>4245</v>
      </c>
      <c r="X254" s="19">
        <v>3</v>
      </c>
      <c r="Y254" s="14">
        <v>1.21</v>
      </c>
      <c r="Z254" s="15">
        <f t="shared" si="261"/>
        <v>15409.35</v>
      </c>
      <c r="AA254" s="13">
        <v>1.6</v>
      </c>
      <c r="AB254" s="13">
        <v>340</v>
      </c>
      <c r="AC254" s="13">
        <v>1.79</v>
      </c>
      <c r="AD254" s="20">
        <f t="shared" si="262"/>
        <v>3.66179487179487</v>
      </c>
      <c r="AE254" s="21">
        <f t="shared" si="263"/>
        <v>33574.5</v>
      </c>
      <c r="AF254" s="13">
        <v>0.97</v>
      </c>
      <c r="AG254" s="13">
        <v>3.5</v>
      </c>
      <c r="AH254" s="10">
        <f t="shared" si="264"/>
        <v>4.395</v>
      </c>
      <c r="AI254" s="23">
        <v>1.085</v>
      </c>
      <c r="AJ254" s="11">
        <v>1.05</v>
      </c>
      <c r="AK254" s="22">
        <f t="shared" si="265"/>
        <v>620146.986263832</v>
      </c>
      <c r="AL254" s="1" t="s">
        <v>29</v>
      </c>
      <c r="AM254" s="1" t="s">
        <v>30</v>
      </c>
      <c r="AP254" s="13">
        <v>4245</v>
      </c>
      <c r="AQ254" s="19">
        <v>3</v>
      </c>
      <c r="AR254" s="14">
        <v>1.21</v>
      </c>
      <c r="AS254" s="15">
        <f t="shared" si="266"/>
        <v>15409.35</v>
      </c>
      <c r="AT254" s="13">
        <v>1.6</v>
      </c>
      <c r="AU254" s="13">
        <v>340</v>
      </c>
      <c r="AV254" s="13">
        <v>1.88</v>
      </c>
      <c r="AW254" s="20">
        <f t="shared" si="267"/>
        <v>3.75179487179487</v>
      </c>
      <c r="AX254" s="21">
        <f t="shared" si="268"/>
        <v>33574.5</v>
      </c>
      <c r="AY254" s="13">
        <v>0.97</v>
      </c>
      <c r="AZ254" s="13">
        <v>4.3</v>
      </c>
      <c r="BA254" s="10">
        <f t="shared" si="269"/>
        <v>5.171</v>
      </c>
      <c r="BB254" s="23">
        <v>1.2</v>
      </c>
      <c r="BC254" s="11">
        <v>1.05</v>
      </c>
      <c r="BD254" s="22">
        <f t="shared" si="270"/>
        <v>821435.658419531</v>
      </c>
    </row>
    <row r="255" s="1" customFormat="1" customHeight="1" spans="1:56">
      <c r="A255" s="18">
        <f>L312</f>
        <v>477507.74904</v>
      </c>
      <c r="B255" s="18">
        <f>L328</f>
        <v>105034.96640448</v>
      </c>
      <c r="E255" s="13">
        <v>3836</v>
      </c>
      <c r="F255" s="19">
        <v>3</v>
      </c>
      <c r="G255" s="14">
        <v>1.21</v>
      </c>
      <c r="H255" s="15">
        <f t="shared" si="256"/>
        <v>13924.68</v>
      </c>
      <c r="I255" s="13">
        <v>1.6</v>
      </c>
      <c r="J255" s="13">
        <v>340</v>
      </c>
      <c r="K255" s="13">
        <v>1.79</v>
      </c>
      <c r="L255" s="20">
        <f t="shared" si="257"/>
        <v>3.66179487179487</v>
      </c>
      <c r="M255" s="21">
        <f t="shared" si="258"/>
        <v>31079.6</v>
      </c>
      <c r="N255" s="13">
        <v>0.97</v>
      </c>
      <c r="O255" s="13">
        <v>3.5</v>
      </c>
      <c r="P255" s="10">
        <f t="shared" si="259"/>
        <v>4.395</v>
      </c>
      <c r="Q255" s="11">
        <v>1.05</v>
      </c>
      <c r="R255" s="22">
        <f t="shared" si="260"/>
        <v>519909.340656074</v>
      </c>
      <c r="S255" s="18">
        <f>AD312</f>
        <v>520321.801682813</v>
      </c>
      <c r="T255" s="18">
        <f>AD328</f>
        <v>122678.36744256</v>
      </c>
      <c r="W255" s="13">
        <v>4245</v>
      </c>
      <c r="X255" s="19">
        <v>3</v>
      </c>
      <c r="Y255" s="14">
        <v>1.21</v>
      </c>
      <c r="Z255" s="15">
        <f t="shared" si="261"/>
        <v>15409.35</v>
      </c>
      <c r="AA255" s="13">
        <v>1.6</v>
      </c>
      <c r="AB255" s="13">
        <v>340</v>
      </c>
      <c r="AC255" s="13">
        <v>1.79</v>
      </c>
      <c r="AD255" s="20">
        <f t="shared" si="262"/>
        <v>3.66179487179487</v>
      </c>
      <c r="AE255" s="21">
        <f t="shared" si="263"/>
        <v>33574.5</v>
      </c>
      <c r="AF255" s="13">
        <v>0.97</v>
      </c>
      <c r="AG255" s="13">
        <v>3.5</v>
      </c>
      <c r="AH255" s="10">
        <f t="shared" si="264"/>
        <v>4.395</v>
      </c>
      <c r="AI255" s="23">
        <v>1.085</v>
      </c>
      <c r="AJ255" s="11">
        <v>1.05</v>
      </c>
      <c r="AK255" s="22">
        <f t="shared" si="265"/>
        <v>620146.986263832</v>
      </c>
      <c r="AL255" s="18">
        <f>AW312</f>
        <v>612192.044710313</v>
      </c>
      <c r="AM255" s="18">
        <f>AW328</f>
        <v>154746.86573376</v>
      </c>
      <c r="AP255" s="13">
        <v>4245</v>
      </c>
      <c r="AQ255" s="19">
        <v>3</v>
      </c>
      <c r="AR255" s="14">
        <v>1.21</v>
      </c>
      <c r="AS255" s="15">
        <f t="shared" si="266"/>
        <v>15409.35</v>
      </c>
      <c r="AT255" s="13">
        <v>1.6</v>
      </c>
      <c r="AU255" s="13">
        <v>340</v>
      </c>
      <c r="AV255" s="13">
        <v>1.88</v>
      </c>
      <c r="AW255" s="20">
        <f t="shared" si="267"/>
        <v>3.75179487179487</v>
      </c>
      <c r="AX255" s="21">
        <f t="shared" si="268"/>
        <v>33574.5</v>
      </c>
      <c r="AY255" s="13">
        <v>0.97</v>
      </c>
      <c r="AZ255" s="13">
        <v>4.3</v>
      </c>
      <c r="BA255" s="10">
        <f t="shared" si="269"/>
        <v>5.171</v>
      </c>
      <c r="BB255" s="23">
        <v>1.2</v>
      </c>
      <c r="BC255" s="11">
        <v>1.05</v>
      </c>
      <c r="BD255" s="22">
        <f t="shared" si="270"/>
        <v>821435.658419531</v>
      </c>
    </row>
    <row r="256" s="1" customFormat="1" customHeight="1" spans="1:56">
      <c r="A256" s="24" t="s">
        <v>31</v>
      </c>
      <c r="B256" s="24"/>
      <c r="C256" s="25" t="s">
        <v>32</v>
      </c>
      <c r="D256" s="25"/>
      <c r="E256" s="13">
        <v>3836</v>
      </c>
      <c r="F256" s="19">
        <v>3</v>
      </c>
      <c r="G256" s="14">
        <v>1.21</v>
      </c>
      <c r="H256" s="15">
        <f t="shared" si="256"/>
        <v>13924.68</v>
      </c>
      <c r="I256" s="13">
        <v>1.6</v>
      </c>
      <c r="J256" s="13">
        <v>340</v>
      </c>
      <c r="K256" s="13">
        <v>1.79</v>
      </c>
      <c r="L256" s="20">
        <f t="shared" si="257"/>
        <v>3.66179487179487</v>
      </c>
      <c r="M256" s="21">
        <f t="shared" si="258"/>
        <v>31079.6</v>
      </c>
      <c r="N256" s="13">
        <v>0.97</v>
      </c>
      <c r="O256" s="13">
        <v>3.5</v>
      </c>
      <c r="P256" s="10">
        <f t="shared" si="259"/>
        <v>4.395</v>
      </c>
      <c r="Q256" s="11">
        <v>1.05</v>
      </c>
      <c r="R256" s="22">
        <f t="shared" si="260"/>
        <v>519909.340656074</v>
      </c>
      <c r="S256" s="24" t="s">
        <v>31</v>
      </c>
      <c r="T256" s="24"/>
      <c r="U256" s="25" t="s">
        <v>32</v>
      </c>
      <c r="V256" s="25"/>
      <c r="W256" s="13">
        <v>4245</v>
      </c>
      <c r="X256" s="19">
        <v>3</v>
      </c>
      <c r="Y256" s="14">
        <v>1.21</v>
      </c>
      <c r="Z256" s="15">
        <f t="shared" si="261"/>
        <v>15409.35</v>
      </c>
      <c r="AA256" s="13">
        <v>1.6</v>
      </c>
      <c r="AB256" s="13">
        <v>340</v>
      </c>
      <c r="AC256" s="13">
        <v>1.79</v>
      </c>
      <c r="AD256" s="20">
        <f t="shared" si="262"/>
        <v>3.66179487179487</v>
      </c>
      <c r="AE256" s="21">
        <f t="shared" si="263"/>
        <v>33574.5</v>
      </c>
      <c r="AF256" s="13">
        <v>0.97</v>
      </c>
      <c r="AG256" s="13">
        <v>3.5</v>
      </c>
      <c r="AH256" s="10">
        <f t="shared" si="264"/>
        <v>4.395</v>
      </c>
      <c r="AI256" s="23">
        <v>1.085</v>
      </c>
      <c r="AJ256" s="11">
        <v>1.05</v>
      </c>
      <c r="AK256" s="22">
        <f t="shared" si="265"/>
        <v>620146.986263832</v>
      </c>
      <c r="AL256" s="24" t="s">
        <v>31</v>
      </c>
      <c r="AM256" s="24"/>
      <c r="AN256" s="25" t="s">
        <v>32</v>
      </c>
      <c r="AO256" s="25"/>
      <c r="AP256" s="13">
        <v>4245</v>
      </c>
      <c r="AQ256" s="19">
        <v>3</v>
      </c>
      <c r="AR256" s="14">
        <v>1.21</v>
      </c>
      <c r="AS256" s="15">
        <f t="shared" si="266"/>
        <v>15409.35</v>
      </c>
      <c r="AT256" s="13">
        <v>1.6</v>
      </c>
      <c r="AU256" s="13">
        <v>340</v>
      </c>
      <c r="AV256" s="13">
        <v>1.88</v>
      </c>
      <c r="AW256" s="20">
        <f t="shared" si="267"/>
        <v>3.75179487179487</v>
      </c>
      <c r="AX256" s="21">
        <f t="shared" si="268"/>
        <v>33574.5</v>
      </c>
      <c r="AY256" s="13">
        <v>0.97</v>
      </c>
      <c r="AZ256" s="13">
        <v>4.3</v>
      </c>
      <c r="BA256" s="10">
        <f t="shared" si="269"/>
        <v>5.171</v>
      </c>
      <c r="BB256" s="23">
        <v>1.2</v>
      </c>
      <c r="BC256" s="11">
        <v>1.05</v>
      </c>
      <c r="BD256" s="22">
        <f t="shared" si="270"/>
        <v>821435.658419531</v>
      </c>
    </row>
    <row r="257" s="1" customFormat="1" customHeight="1" spans="1:56">
      <c r="A257" s="24"/>
      <c r="B257" s="24"/>
      <c r="C257" s="25"/>
      <c r="D257" s="25"/>
      <c r="E257" s="13">
        <v>3836</v>
      </c>
      <c r="F257" s="19">
        <v>3</v>
      </c>
      <c r="G257" s="14">
        <v>1.21</v>
      </c>
      <c r="H257" s="15">
        <f t="shared" si="256"/>
        <v>13924.68</v>
      </c>
      <c r="I257" s="13">
        <v>1.6</v>
      </c>
      <c r="J257" s="13">
        <v>340</v>
      </c>
      <c r="K257" s="13">
        <v>1.79</v>
      </c>
      <c r="L257" s="20">
        <f t="shared" si="257"/>
        <v>3.66179487179487</v>
      </c>
      <c r="M257" s="21">
        <f t="shared" si="258"/>
        <v>31079.6</v>
      </c>
      <c r="N257" s="13">
        <v>0.97</v>
      </c>
      <c r="O257" s="13">
        <v>3.5</v>
      </c>
      <c r="P257" s="10">
        <f t="shared" si="259"/>
        <v>4.395</v>
      </c>
      <c r="Q257" s="11">
        <v>1.05</v>
      </c>
      <c r="R257" s="22">
        <f t="shared" si="260"/>
        <v>519909.340656074</v>
      </c>
      <c r="S257" s="24"/>
      <c r="T257" s="24"/>
      <c r="U257" s="25"/>
      <c r="V257" s="25"/>
      <c r="W257" s="13">
        <v>4245</v>
      </c>
      <c r="X257" s="19">
        <v>3</v>
      </c>
      <c r="Y257" s="14">
        <v>1.21</v>
      </c>
      <c r="Z257" s="15">
        <f t="shared" si="261"/>
        <v>15409.35</v>
      </c>
      <c r="AA257" s="13">
        <v>1.6</v>
      </c>
      <c r="AB257" s="13">
        <v>340</v>
      </c>
      <c r="AC257" s="13">
        <v>1.79</v>
      </c>
      <c r="AD257" s="20">
        <f t="shared" si="262"/>
        <v>3.66179487179487</v>
      </c>
      <c r="AE257" s="21">
        <f t="shared" si="263"/>
        <v>33574.5</v>
      </c>
      <c r="AF257" s="13">
        <v>0.97</v>
      </c>
      <c r="AG257" s="13">
        <v>3.5</v>
      </c>
      <c r="AH257" s="10">
        <f t="shared" si="264"/>
        <v>4.395</v>
      </c>
      <c r="AI257" s="23">
        <v>1.085</v>
      </c>
      <c r="AJ257" s="11">
        <v>1.05</v>
      </c>
      <c r="AK257" s="22">
        <f t="shared" si="265"/>
        <v>620146.986263832</v>
      </c>
      <c r="AL257" s="24"/>
      <c r="AM257" s="24"/>
      <c r="AN257" s="25"/>
      <c r="AO257" s="25"/>
      <c r="AP257" s="13">
        <v>4245</v>
      </c>
      <c r="AQ257" s="19">
        <v>3</v>
      </c>
      <c r="AR257" s="14">
        <v>1.21</v>
      </c>
      <c r="AS257" s="15">
        <f t="shared" si="266"/>
        <v>15409.35</v>
      </c>
      <c r="AT257" s="13">
        <v>1.6</v>
      </c>
      <c r="AU257" s="13">
        <v>340</v>
      </c>
      <c r="AV257" s="13">
        <v>1.88</v>
      </c>
      <c r="AW257" s="20">
        <f t="shared" si="267"/>
        <v>3.75179487179487</v>
      </c>
      <c r="AX257" s="21">
        <f t="shared" si="268"/>
        <v>33574.5</v>
      </c>
      <c r="AY257" s="13">
        <v>0.97</v>
      </c>
      <c r="AZ257" s="13">
        <v>4.3</v>
      </c>
      <c r="BA257" s="10">
        <f t="shared" si="269"/>
        <v>5.171</v>
      </c>
      <c r="BB257" s="23">
        <v>1.2</v>
      </c>
      <c r="BC257" s="11">
        <v>1.05</v>
      </c>
      <c r="BD257" s="22">
        <f t="shared" si="270"/>
        <v>821435.658419531</v>
      </c>
    </row>
    <row r="258" s="1" customFormat="1" customHeight="1" spans="1:56">
      <c r="A258" s="26">
        <f>A253+B253+C253+A255+B255</f>
        <v>6068510.96315624</v>
      </c>
      <c r="B258" s="26"/>
      <c r="C258" s="27">
        <f>A258/D253</f>
        <v>296024.925032012</v>
      </c>
      <c r="D258" s="27"/>
      <c r="E258" s="13">
        <v>3836</v>
      </c>
      <c r="F258" s="8">
        <v>0.626</v>
      </c>
      <c r="G258" s="14">
        <f t="shared" ref="G258:G261" si="271">1.21*2.5</f>
        <v>3.025</v>
      </c>
      <c r="H258" s="15">
        <f t="shared" si="256"/>
        <v>7264.0414</v>
      </c>
      <c r="I258" s="13">
        <v>1.6</v>
      </c>
      <c r="J258" s="13">
        <v>340</v>
      </c>
      <c r="K258" s="13">
        <v>1.79</v>
      </c>
      <c r="L258" s="20">
        <f t="shared" si="257"/>
        <v>3.66179487179487</v>
      </c>
      <c r="M258" s="21">
        <f t="shared" ref="M258:M262" si="272">1200*(1.6+4.8)</f>
        <v>7680</v>
      </c>
      <c r="N258" s="13">
        <v>0.97</v>
      </c>
      <c r="O258" s="13">
        <v>3.5</v>
      </c>
      <c r="P258" s="10">
        <f t="shared" si="259"/>
        <v>4.395</v>
      </c>
      <c r="Q258" s="11">
        <v>1.05</v>
      </c>
      <c r="R258" s="22">
        <f t="shared" si="260"/>
        <v>231840.828003419</v>
      </c>
      <c r="S258" s="26">
        <f>S253+T253+U253+S255+T255</f>
        <v>7506956.49847723</v>
      </c>
      <c r="T258" s="26"/>
      <c r="U258" s="27">
        <f>S258/V253</f>
        <v>366192.999925718</v>
      </c>
      <c r="V258" s="27"/>
      <c r="W258" s="13">
        <v>4245</v>
      </c>
      <c r="X258" s="8">
        <v>0.626</v>
      </c>
      <c r="Y258" s="14">
        <f t="shared" ref="Y258:Y261" si="273">1.21*2.5</f>
        <v>3.025</v>
      </c>
      <c r="Z258" s="15">
        <f t="shared" si="261"/>
        <v>8038.54425</v>
      </c>
      <c r="AA258" s="13">
        <v>1.6</v>
      </c>
      <c r="AB258" s="13">
        <v>340</v>
      </c>
      <c r="AC258" s="13">
        <v>1.79</v>
      </c>
      <c r="AD258" s="20">
        <f t="shared" si="262"/>
        <v>3.66179487179487</v>
      </c>
      <c r="AE258" s="21">
        <f t="shared" ref="AE258:AE262" si="274">1200*(1.6+4.8)</f>
        <v>7680</v>
      </c>
      <c r="AF258" s="13">
        <v>0.97</v>
      </c>
      <c r="AG258" s="13">
        <v>3.5</v>
      </c>
      <c r="AH258" s="10">
        <f t="shared" si="264"/>
        <v>4.395</v>
      </c>
      <c r="AI258" s="23">
        <v>1.085</v>
      </c>
      <c r="AJ258" s="11">
        <v>1.05</v>
      </c>
      <c r="AK258" s="22">
        <f t="shared" si="265"/>
        <v>274267.643905017</v>
      </c>
      <c r="AL258" s="26">
        <f>AL253+AM253+AN253+AL255+AM255</f>
        <v>10352580.7773273</v>
      </c>
      <c r="AM258" s="26"/>
      <c r="AN258" s="27">
        <f>AL258/AO253</f>
        <v>505003.940357428</v>
      </c>
      <c r="AO258" s="27"/>
      <c r="AP258" s="13">
        <v>4245</v>
      </c>
      <c r="AQ258" s="8">
        <v>0.626</v>
      </c>
      <c r="AR258" s="14">
        <f t="shared" ref="AR258:AR261" si="275">1.21*2.5</f>
        <v>3.025</v>
      </c>
      <c r="AS258" s="15">
        <f t="shared" si="266"/>
        <v>8038.54425</v>
      </c>
      <c r="AT258" s="13">
        <v>1.6</v>
      </c>
      <c r="AU258" s="13">
        <v>340</v>
      </c>
      <c r="AV258" s="13">
        <v>1.88</v>
      </c>
      <c r="AW258" s="20">
        <f t="shared" si="267"/>
        <v>3.75179487179487</v>
      </c>
      <c r="AX258" s="21">
        <f t="shared" ref="AX258:AX262" si="276">1200*(1.6+4.8)</f>
        <v>7680</v>
      </c>
      <c r="AY258" s="13">
        <v>0.97</v>
      </c>
      <c r="AZ258" s="13">
        <v>4.3</v>
      </c>
      <c r="BA258" s="10">
        <f t="shared" si="269"/>
        <v>5.171</v>
      </c>
      <c r="BB258" s="23">
        <v>1.2</v>
      </c>
      <c r="BC258" s="11">
        <v>1.05</v>
      </c>
      <c r="BD258" s="22">
        <f t="shared" si="270"/>
        <v>364438.023635505</v>
      </c>
    </row>
    <row r="259" s="1" customFormat="1" customHeight="1" spans="1:56">
      <c r="A259" s="26"/>
      <c r="B259" s="26"/>
      <c r="C259" s="27"/>
      <c r="D259" s="27"/>
      <c r="E259" s="13">
        <v>3836</v>
      </c>
      <c r="F259" s="8">
        <v>0.626</v>
      </c>
      <c r="G259" s="14">
        <f t="shared" si="271"/>
        <v>3.025</v>
      </c>
      <c r="H259" s="15">
        <f t="shared" si="256"/>
        <v>7264.0414</v>
      </c>
      <c r="I259" s="13">
        <v>1.6</v>
      </c>
      <c r="J259" s="13">
        <v>340</v>
      </c>
      <c r="K259" s="13">
        <v>1.79</v>
      </c>
      <c r="L259" s="20">
        <f t="shared" si="257"/>
        <v>3.66179487179487</v>
      </c>
      <c r="M259" s="21">
        <f t="shared" si="272"/>
        <v>7680</v>
      </c>
      <c r="N259" s="13">
        <v>0.97</v>
      </c>
      <c r="O259" s="13">
        <v>3.5</v>
      </c>
      <c r="P259" s="10">
        <f t="shared" si="259"/>
        <v>4.395</v>
      </c>
      <c r="Q259" s="11">
        <v>1.05</v>
      </c>
      <c r="R259" s="22">
        <f t="shared" si="260"/>
        <v>231840.828003419</v>
      </c>
      <c r="S259" s="26"/>
      <c r="T259" s="26"/>
      <c r="U259" s="27"/>
      <c r="V259" s="27"/>
      <c r="W259" s="13">
        <v>4245</v>
      </c>
      <c r="X259" s="8">
        <v>0.626</v>
      </c>
      <c r="Y259" s="14">
        <f t="shared" si="273"/>
        <v>3.025</v>
      </c>
      <c r="Z259" s="15">
        <f t="shared" si="261"/>
        <v>8038.54425</v>
      </c>
      <c r="AA259" s="13">
        <v>1.6</v>
      </c>
      <c r="AB259" s="13">
        <v>340</v>
      </c>
      <c r="AC259" s="13">
        <v>1.79</v>
      </c>
      <c r="AD259" s="20">
        <f t="shared" si="262"/>
        <v>3.66179487179487</v>
      </c>
      <c r="AE259" s="21">
        <f t="shared" si="274"/>
        <v>7680</v>
      </c>
      <c r="AF259" s="13">
        <v>0.97</v>
      </c>
      <c r="AG259" s="13">
        <v>3.5</v>
      </c>
      <c r="AH259" s="10">
        <f t="shared" si="264"/>
        <v>4.395</v>
      </c>
      <c r="AI259" s="23">
        <v>1.085</v>
      </c>
      <c r="AJ259" s="11">
        <v>1.05</v>
      </c>
      <c r="AK259" s="22">
        <f t="shared" si="265"/>
        <v>274267.643905017</v>
      </c>
      <c r="AL259" s="26"/>
      <c r="AM259" s="26"/>
      <c r="AN259" s="27"/>
      <c r="AO259" s="27"/>
      <c r="AP259" s="13">
        <v>4245</v>
      </c>
      <c r="AQ259" s="8">
        <v>0.626</v>
      </c>
      <c r="AR259" s="14">
        <f t="shared" si="275"/>
        <v>3.025</v>
      </c>
      <c r="AS259" s="15">
        <f t="shared" si="266"/>
        <v>8038.54425</v>
      </c>
      <c r="AT259" s="13">
        <v>1.6</v>
      </c>
      <c r="AU259" s="13">
        <v>340</v>
      </c>
      <c r="AV259" s="13">
        <v>1.88</v>
      </c>
      <c r="AW259" s="20">
        <f t="shared" si="267"/>
        <v>3.75179487179487</v>
      </c>
      <c r="AX259" s="21">
        <f t="shared" si="276"/>
        <v>7680</v>
      </c>
      <c r="AY259" s="13">
        <v>0.97</v>
      </c>
      <c r="AZ259" s="13">
        <v>4.3</v>
      </c>
      <c r="BA259" s="10">
        <f t="shared" si="269"/>
        <v>5.171</v>
      </c>
      <c r="BB259" s="23">
        <v>1.2</v>
      </c>
      <c r="BC259" s="11">
        <v>1.05</v>
      </c>
      <c r="BD259" s="22">
        <f t="shared" si="270"/>
        <v>364438.023635505</v>
      </c>
    </row>
    <row r="260" s="1" customFormat="1" customHeight="1" spans="1:56">
      <c r="E260" s="13">
        <v>3836</v>
      </c>
      <c r="F260" s="8">
        <v>0.626</v>
      </c>
      <c r="G260" s="14">
        <f t="shared" si="271"/>
        <v>3.025</v>
      </c>
      <c r="H260" s="15">
        <f t="shared" si="256"/>
        <v>7264.0414</v>
      </c>
      <c r="I260" s="13">
        <v>1.6</v>
      </c>
      <c r="J260" s="13">
        <v>340</v>
      </c>
      <c r="K260" s="13">
        <v>1.79</v>
      </c>
      <c r="L260" s="20">
        <f t="shared" si="257"/>
        <v>3.66179487179487</v>
      </c>
      <c r="M260" s="21">
        <f t="shared" si="272"/>
        <v>7680</v>
      </c>
      <c r="N260" s="13">
        <v>0.97</v>
      </c>
      <c r="O260" s="13">
        <v>3.5</v>
      </c>
      <c r="P260" s="10">
        <f t="shared" si="259"/>
        <v>4.395</v>
      </c>
      <c r="Q260" s="11">
        <v>1.05</v>
      </c>
      <c r="R260" s="22">
        <f t="shared" si="260"/>
        <v>231840.828003419</v>
      </c>
      <c r="W260" s="13">
        <v>4245</v>
      </c>
      <c r="X260" s="8">
        <v>0.626</v>
      </c>
      <c r="Y260" s="14">
        <f t="shared" si="273"/>
        <v>3.025</v>
      </c>
      <c r="Z260" s="15">
        <f t="shared" si="261"/>
        <v>8038.54425</v>
      </c>
      <c r="AA260" s="13">
        <v>1.6</v>
      </c>
      <c r="AB260" s="13">
        <v>340</v>
      </c>
      <c r="AC260" s="13">
        <v>1.79</v>
      </c>
      <c r="AD260" s="20">
        <f t="shared" si="262"/>
        <v>3.66179487179487</v>
      </c>
      <c r="AE260" s="21">
        <f t="shared" si="274"/>
        <v>7680</v>
      </c>
      <c r="AF260" s="13">
        <v>0.97</v>
      </c>
      <c r="AG260" s="13">
        <v>3.5</v>
      </c>
      <c r="AH260" s="10">
        <f t="shared" si="264"/>
        <v>4.395</v>
      </c>
      <c r="AI260" s="23">
        <v>1.085</v>
      </c>
      <c r="AJ260" s="11">
        <v>1.05</v>
      </c>
      <c r="AK260" s="22">
        <f t="shared" si="265"/>
        <v>274267.643905017</v>
      </c>
      <c r="AP260" s="13">
        <v>4245</v>
      </c>
      <c r="AQ260" s="8">
        <v>0.626</v>
      </c>
      <c r="AR260" s="14">
        <f t="shared" si="275"/>
        <v>3.025</v>
      </c>
      <c r="AS260" s="15">
        <f t="shared" si="266"/>
        <v>8038.54425</v>
      </c>
      <c r="AT260" s="13">
        <v>1.6</v>
      </c>
      <c r="AU260" s="13">
        <v>340</v>
      </c>
      <c r="AV260" s="13">
        <v>1.88</v>
      </c>
      <c r="AW260" s="20">
        <f t="shared" si="267"/>
        <v>3.75179487179487</v>
      </c>
      <c r="AX260" s="21">
        <f t="shared" si="276"/>
        <v>7680</v>
      </c>
      <c r="AY260" s="13">
        <v>0.97</v>
      </c>
      <c r="AZ260" s="13">
        <v>4.3</v>
      </c>
      <c r="BA260" s="10">
        <f t="shared" si="269"/>
        <v>5.171</v>
      </c>
      <c r="BB260" s="23">
        <v>1.2</v>
      </c>
      <c r="BC260" s="11">
        <v>1.05</v>
      </c>
      <c r="BD260" s="22">
        <f t="shared" si="270"/>
        <v>364438.023635505</v>
      </c>
    </row>
    <row r="261" s="1" customFormat="1" customHeight="1" spans="1:56">
      <c r="E261" s="13">
        <v>3836</v>
      </c>
      <c r="F261" s="8">
        <v>0.626</v>
      </c>
      <c r="G261" s="14">
        <f t="shared" si="271"/>
        <v>3.025</v>
      </c>
      <c r="H261" s="15">
        <f t="shared" si="256"/>
        <v>7264.0414</v>
      </c>
      <c r="I261" s="13">
        <v>1.6</v>
      </c>
      <c r="J261" s="13">
        <v>340</v>
      </c>
      <c r="K261" s="13">
        <v>1.79</v>
      </c>
      <c r="L261" s="20">
        <f t="shared" si="257"/>
        <v>3.66179487179487</v>
      </c>
      <c r="M261" s="21">
        <f t="shared" si="272"/>
        <v>7680</v>
      </c>
      <c r="N261" s="13">
        <v>0.97</v>
      </c>
      <c r="O261" s="13">
        <v>3.5</v>
      </c>
      <c r="P261" s="10">
        <f t="shared" si="259"/>
        <v>4.395</v>
      </c>
      <c r="Q261" s="11">
        <v>1.05</v>
      </c>
      <c r="R261" s="22">
        <f t="shared" si="260"/>
        <v>231840.828003419</v>
      </c>
      <c r="W261" s="13">
        <v>4245</v>
      </c>
      <c r="X261" s="8">
        <v>0.626</v>
      </c>
      <c r="Y261" s="14">
        <f t="shared" si="273"/>
        <v>3.025</v>
      </c>
      <c r="Z261" s="15">
        <f t="shared" si="261"/>
        <v>8038.54425</v>
      </c>
      <c r="AA261" s="13">
        <v>1.6</v>
      </c>
      <c r="AB261" s="13">
        <v>340</v>
      </c>
      <c r="AC261" s="13">
        <v>1.79</v>
      </c>
      <c r="AD261" s="20">
        <f t="shared" si="262"/>
        <v>3.66179487179487</v>
      </c>
      <c r="AE261" s="21">
        <f t="shared" si="274"/>
        <v>7680</v>
      </c>
      <c r="AF261" s="13">
        <v>0.97</v>
      </c>
      <c r="AG261" s="13">
        <v>3.5</v>
      </c>
      <c r="AH261" s="10">
        <f t="shared" si="264"/>
        <v>4.395</v>
      </c>
      <c r="AI261" s="23">
        <v>1.085</v>
      </c>
      <c r="AJ261" s="11">
        <v>1.05</v>
      </c>
      <c r="AK261" s="22">
        <f t="shared" si="265"/>
        <v>274267.643905017</v>
      </c>
      <c r="AP261" s="13">
        <v>4245</v>
      </c>
      <c r="AQ261" s="8">
        <v>0.626</v>
      </c>
      <c r="AR261" s="14">
        <f t="shared" si="275"/>
        <v>3.025</v>
      </c>
      <c r="AS261" s="15">
        <f t="shared" si="266"/>
        <v>8038.54425</v>
      </c>
      <c r="AT261" s="13">
        <v>1.6</v>
      </c>
      <c r="AU261" s="13">
        <v>340</v>
      </c>
      <c r="AV261" s="13">
        <v>1.88</v>
      </c>
      <c r="AW261" s="20">
        <f t="shared" si="267"/>
        <v>3.75179487179487</v>
      </c>
      <c r="AX261" s="21">
        <f t="shared" si="276"/>
        <v>7680</v>
      </c>
      <c r="AY261" s="13">
        <v>0.97</v>
      </c>
      <c r="AZ261" s="13">
        <v>4.3</v>
      </c>
      <c r="BA261" s="10">
        <f t="shared" si="269"/>
        <v>5.171</v>
      </c>
      <c r="BB261" s="23">
        <v>1.2</v>
      </c>
      <c r="BC261" s="11">
        <v>1.05</v>
      </c>
      <c r="BD261" s="22">
        <f t="shared" si="270"/>
        <v>364438.023635505</v>
      </c>
    </row>
    <row r="262" s="1" customFormat="1" customHeight="1" spans="1:56">
      <c r="E262" s="13">
        <v>3836</v>
      </c>
      <c r="F262" s="23">
        <v>3.2</v>
      </c>
      <c r="G262" s="14">
        <v>1.21</v>
      </c>
      <c r="H262" s="15">
        <f t="shared" si="256"/>
        <v>14852.992</v>
      </c>
      <c r="I262" s="13">
        <v>1.6</v>
      </c>
      <c r="J262" s="13">
        <v>340</v>
      </c>
      <c r="K262" s="13">
        <v>1.79</v>
      </c>
      <c r="L262" s="20">
        <f t="shared" si="257"/>
        <v>3.66179487179487</v>
      </c>
      <c r="M262" s="21">
        <f t="shared" si="272"/>
        <v>7680</v>
      </c>
      <c r="N262" s="13">
        <v>0.97</v>
      </c>
      <c r="O262" s="13">
        <v>3.5</v>
      </c>
      <c r="P262" s="10">
        <f t="shared" si="259"/>
        <v>4.395</v>
      </c>
      <c r="Q262" s="11">
        <v>1.05</v>
      </c>
      <c r="R262" s="22">
        <f t="shared" si="260"/>
        <v>437025.020326479</v>
      </c>
      <c r="W262" s="13">
        <v>4245</v>
      </c>
      <c r="X262" s="23">
        <v>3.2</v>
      </c>
      <c r="Y262" s="14">
        <v>1.21</v>
      </c>
      <c r="Z262" s="15">
        <f t="shared" si="261"/>
        <v>16436.64</v>
      </c>
      <c r="AA262" s="13">
        <v>1.6</v>
      </c>
      <c r="AB262" s="13">
        <v>340</v>
      </c>
      <c r="AC262" s="13">
        <v>1.79</v>
      </c>
      <c r="AD262" s="20">
        <f t="shared" si="262"/>
        <v>3.66179487179487</v>
      </c>
      <c r="AE262" s="21">
        <f t="shared" si="274"/>
        <v>7680</v>
      </c>
      <c r="AF262" s="13">
        <v>0.97</v>
      </c>
      <c r="AG262" s="13">
        <v>3.5</v>
      </c>
      <c r="AH262" s="10">
        <f t="shared" si="264"/>
        <v>4.395</v>
      </c>
      <c r="AI262" s="23">
        <v>1.085</v>
      </c>
      <c r="AJ262" s="11">
        <v>1.05</v>
      </c>
      <c r="AK262" s="22">
        <f t="shared" si="265"/>
        <v>520629.083583421</v>
      </c>
      <c r="AP262" s="13">
        <v>4245</v>
      </c>
      <c r="AQ262" s="23">
        <v>3.2</v>
      </c>
      <c r="AR262" s="14">
        <v>1.21</v>
      </c>
      <c r="AS262" s="15">
        <f t="shared" si="266"/>
        <v>16436.64</v>
      </c>
      <c r="AT262" s="13">
        <v>1.6</v>
      </c>
      <c r="AU262" s="13">
        <v>340</v>
      </c>
      <c r="AV262" s="13">
        <v>1.88</v>
      </c>
      <c r="AW262" s="20">
        <f t="shared" si="267"/>
        <v>3.75179487179487</v>
      </c>
      <c r="AX262" s="21">
        <f t="shared" si="276"/>
        <v>7680</v>
      </c>
      <c r="AY262" s="13">
        <v>0.97</v>
      </c>
      <c r="AZ262" s="13">
        <v>4.3</v>
      </c>
      <c r="BA262" s="10">
        <f t="shared" si="269"/>
        <v>5.171</v>
      </c>
      <c r="BB262" s="23">
        <v>1.2</v>
      </c>
      <c r="BC262" s="11">
        <v>1.05</v>
      </c>
      <c r="BD262" s="22">
        <f t="shared" si="270"/>
        <v>692899.9025595</v>
      </c>
    </row>
    <row r="263" s="1" customFormat="1" customHeight="1" spans="1:56">
      <c r="E263" s="28" t="s">
        <v>33</v>
      </c>
      <c r="F263" s="29"/>
      <c r="G263" s="29"/>
      <c r="H263" s="30"/>
      <c r="I263" s="29"/>
      <c r="J263" s="29"/>
      <c r="K263" s="29"/>
      <c r="L263" s="31">
        <f>SUM(R253:R262)</f>
        <v>4190126.42356612</v>
      </c>
      <c r="M263" s="31"/>
      <c r="N263" s="31"/>
      <c r="O263" s="31"/>
      <c r="P263" s="31"/>
      <c r="Q263" s="31"/>
      <c r="R263" s="31"/>
      <c r="W263" s="28" t="s">
        <v>33</v>
      </c>
      <c r="X263" s="29"/>
      <c r="Y263" s="29"/>
      <c r="Z263" s="30"/>
      <c r="AA263" s="29"/>
      <c r="AB263" s="29"/>
      <c r="AC263" s="29"/>
      <c r="AD263" s="31">
        <f>SUM(AK253:AK262)</f>
        <v>4990019.04031007</v>
      </c>
      <c r="AE263" s="31"/>
      <c r="AF263" s="31"/>
      <c r="AG263" s="31"/>
      <c r="AH263" s="31"/>
      <c r="AI263" s="31"/>
      <c r="AJ263" s="31"/>
      <c r="AK263" s="31"/>
      <c r="AP263" s="28" t="s">
        <v>33</v>
      </c>
      <c r="AQ263" s="29"/>
      <c r="AR263" s="29"/>
      <c r="AS263" s="30"/>
      <c r="AT263" s="29"/>
      <c r="AU263" s="29"/>
      <c r="AV263" s="29"/>
      <c r="AW263" s="31">
        <f>SUM(BD253:BD262)</f>
        <v>6611234.7816987</v>
      </c>
      <c r="AX263" s="31"/>
      <c r="AY263" s="31"/>
      <c r="AZ263" s="31"/>
      <c r="BA263" s="31"/>
      <c r="BB263" s="31"/>
      <c r="BC263" s="31"/>
      <c r="BD263" s="31"/>
    </row>
    <row r="264" s="1" customFormat="1" customHeight="1" spans="1:56">
      <c r="E264" s="29"/>
      <c r="F264" s="29"/>
      <c r="G264" s="29"/>
      <c r="H264" s="30"/>
      <c r="I264" s="29"/>
      <c r="J264" s="29"/>
      <c r="K264" s="29"/>
      <c r="L264" s="31"/>
      <c r="M264" s="31"/>
      <c r="N264" s="31"/>
      <c r="O264" s="31"/>
      <c r="P264" s="31"/>
      <c r="Q264" s="31"/>
      <c r="R264" s="31"/>
      <c r="W264" s="29"/>
      <c r="X264" s="29"/>
      <c r="Y264" s="29"/>
      <c r="Z264" s="30"/>
      <c r="AA264" s="29"/>
      <c r="AB264" s="29"/>
      <c r="AC264" s="29"/>
      <c r="AD264" s="31"/>
      <c r="AE264" s="31"/>
      <c r="AF264" s="31"/>
      <c r="AG264" s="31"/>
      <c r="AH264" s="31"/>
      <c r="AI264" s="31"/>
      <c r="AJ264" s="31"/>
      <c r="AK264" s="31"/>
      <c r="AP264" s="29"/>
      <c r="AQ264" s="29"/>
      <c r="AR264" s="29"/>
      <c r="AS264" s="30"/>
      <c r="AT264" s="29"/>
      <c r="AU264" s="29"/>
      <c r="AV264" s="29"/>
      <c r="AW264" s="31"/>
      <c r="AX264" s="31"/>
      <c r="AY264" s="31"/>
      <c r="AZ264" s="31"/>
      <c r="BA264" s="31"/>
      <c r="BB264" s="31"/>
      <c r="BC264" s="31"/>
      <c r="BD264" s="31"/>
    </row>
    <row r="265" s="1" customFormat="1" customHeight="1" spans="1:56">
      <c r="E265" s="3" t="s">
        <v>34</v>
      </c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W265" s="3" t="s">
        <v>34</v>
      </c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P265" s="3" t="s">
        <v>34</v>
      </c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</row>
    <row r="266" s="1" customFormat="1" customHeight="1" spans="1:56">
      <c r="E266" s="32" t="s">
        <v>35</v>
      </c>
      <c r="F266" s="23" t="s">
        <v>7</v>
      </c>
      <c r="G266" s="23"/>
      <c r="H266" s="23"/>
      <c r="I266" s="23"/>
      <c r="J266" s="8" t="s">
        <v>24</v>
      </c>
      <c r="K266" s="8"/>
      <c r="L266" s="8"/>
      <c r="M266" s="10" t="s">
        <v>10</v>
      </c>
      <c r="N266" s="10"/>
      <c r="O266" s="10"/>
      <c r="P266" s="11" t="s">
        <v>36</v>
      </c>
      <c r="Q266" s="33" t="s">
        <v>12</v>
      </c>
      <c r="R266" s="13" t="s">
        <v>37</v>
      </c>
      <c r="W266" s="32" t="s">
        <v>35</v>
      </c>
      <c r="X266" s="23" t="s">
        <v>7</v>
      </c>
      <c r="Y266" s="23"/>
      <c r="Z266" s="23"/>
      <c r="AA266" s="23"/>
      <c r="AB266" s="8" t="s">
        <v>24</v>
      </c>
      <c r="AC266" s="8"/>
      <c r="AD266" s="8"/>
      <c r="AE266" s="10" t="s">
        <v>10</v>
      </c>
      <c r="AF266" s="10"/>
      <c r="AG266" s="10"/>
      <c r="AH266" s="11" t="s">
        <v>36</v>
      </c>
      <c r="AI266" s="9" t="s">
        <v>13</v>
      </c>
      <c r="AJ266" s="33" t="s">
        <v>12</v>
      </c>
      <c r="AK266" s="13" t="s">
        <v>37</v>
      </c>
      <c r="AP266" s="32" t="s">
        <v>35</v>
      </c>
      <c r="AQ266" s="23" t="s">
        <v>7</v>
      </c>
      <c r="AR266" s="23"/>
      <c r="AS266" s="23"/>
      <c r="AT266" s="23"/>
      <c r="AU266" s="8" t="s">
        <v>24</v>
      </c>
      <c r="AV266" s="8"/>
      <c r="AW266" s="8"/>
      <c r="AX266" s="10" t="s">
        <v>10</v>
      </c>
      <c r="AY266" s="10"/>
      <c r="AZ266" s="10"/>
      <c r="BA266" s="11" t="s">
        <v>36</v>
      </c>
      <c r="BB266" s="9" t="s">
        <v>13</v>
      </c>
      <c r="BC266" s="33" t="s">
        <v>12</v>
      </c>
      <c r="BD266" s="13" t="s">
        <v>37</v>
      </c>
    </row>
    <row r="267" s="1" customFormat="1" customHeight="1" spans="1:56">
      <c r="E267" s="34"/>
      <c r="F267" s="13" t="s">
        <v>38</v>
      </c>
      <c r="G267" s="13" t="s">
        <v>39</v>
      </c>
      <c r="H267" s="13" t="s">
        <v>40</v>
      </c>
      <c r="I267" s="23" t="s">
        <v>7</v>
      </c>
      <c r="J267" s="13" t="s">
        <v>22</v>
      </c>
      <c r="K267" s="13" t="s">
        <v>23</v>
      </c>
      <c r="L267" s="8" t="s">
        <v>24</v>
      </c>
      <c r="M267" s="13" t="s">
        <v>25</v>
      </c>
      <c r="N267" s="13" t="s">
        <v>26</v>
      </c>
      <c r="O267" s="10" t="s">
        <v>27</v>
      </c>
      <c r="P267" s="11" t="s">
        <v>28</v>
      </c>
      <c r="Q267" s="33"/>
      <c r="R267" s="13"/>
      <c r="W267" s="34"/>
      <c r="X267" s="13" t="s">
        <v>38</v>
      </c>
      <c r="Y267" s="13" t="s">
        <v>39</v>
      </c>
      <c r="Z267" s="13" t="s">
        <v>40</v>
      </c>
      <c r="AA267" s="23" t="s">
        <v>7</v>
      </c>
      <c r="AB267" s="13" t="s">
        <v>22</v>
      </c>
      <c r="AC267" s="13" t="s">
        <v>23</v>
      </c>
      <c r="AD267" s="8" t="s">
        <v>24</v>
      </c>
      <c r="AE267" s="13" t="s">
        <v>25</v>
      </c>
      <c r="AF267" s="13" t="s">
        <v>26</v>
      </c>
      <c r="AG267" s="10" t="s">
        <v>27</v>
      </c>
      <c r="AH267" s="11" t="s">
        <v>28</v>
      </c>
      <c r="AI267" s="16"/>
      <c r="AJ267" s="33"/>
      <c r="AK267" s="13"/>
      <c r="AP267" s="34"/>
      <c r="AQ267" s="13" t="s">
        <v>38</v>
      </c>
      <c r="AR267" s="13" t="s">
        <v>39</v>
      </c>
      <c r="AS267" s="13" t="s">
        <v>40</v>
      </c>
      <c r="AT267" s="23" t="s">
        <v>7</v>
      </c>
      <c r="AU267" s="13" t="s">
        <v>22</v>
      </c>
      <c r="AV267" s="13" t="s">
        <v>23</v>
      </c>
      <c r="AW267" s="8" t="s">
        <v>24</v>
      </c>
      <c r="AX267" s="13" t="s">
        <v>25</v>
      </c>
      <c r="AY267" s="13" t="s">
        <v>26</v>
      </c>
      <c r="AZ267" s="10" t="s">
        <v>27</v>
      </c>
      <c r="BA267" s="11" t="s">
        <v>28</v>
      </c>
      <c r="BB267" s="16"/>
      <c r="BC267" s="33"/>
      <c r="BD267" s="13"/>
    </row>
    <row r="268" s="1" customFormat="1" customHeight="1" spans="1:56">
      <c r="E268" s="13">
        <f>_xlfn.RANK.EQ(Q268,Q268:Q271,0)</f>
        <v>1</v>
      </c>
      <c r="F268" s="13">
        <v>1446.85</v>
      </c>
      <c r="G268" s="13">
        <v>0.96</v>
      </c>
      <c r="H268" s="14">
        <v>1.21</v>
      </c>
      <c r="I268" s="23">
        <f t="shared" ref="I268:I271" si="277">F268*G268*H268</f>
        <v>1680.66096</v>
      </c>
      <c r="J268" s="13">
        <v>340</v>
      </c>
      <c r="K268" s="13">
        <v>1.79</v>
      </c>
      <c r="L268" s="35">
        <f t="shared" ref="L268:L271" si="278">1+6*J268/(J268+2000)+K268</f>
        <v>3.66179487179487</v>
      </c>
      <c r="M268" s="13">
        <v>0.97</v>
      </c>
      <c r="N268" s="13">
        <v>3.5</v>
      </c>
      <c r="O268" s="10">
        <f t="shared" ref="O268:O271" si="279">1+M268*N268</f>
        <v>4.395</v>
      </c>
      <c r="P268" s="11">
        <v>1.05</v>
      </c>
      <c r="Q268" s="22">
        <f t="shared" ref="Q268:Q271" si="280">I268*L268*P268*O268</f>
        <v>28400.2591252949</v>
      </c>
      <c r="R268" s="13">
        <f t="shared" ref="R268:R271" si="281">IF(E268=1,1,(IF(E268=2,2,12)))</f>
        <v>1</v>
      </c>
      <c r="W268" s="13">
        <f>_xlfn.RANK.EQ(AJ268,AJ268:AJ271,0)</f>
        <v>1</v>
      </c>
      <c r="X268" s="13">
        <v>1446.85</v>
      </c>
      <c r="Y268" s="13">
        <v>0.96</v>
      </c>
      <c r="Z268" s="14">
        <v>1.21</v>
      </c>
      <c r="AA268" s="23">
        <f t="shared" ref="AA268:AA271" si="282">X268*Y268*Z268</f>
        <v>1680.66096</v>
      </c>
      <c r="AB268" s="13">
        <v>340</v>
      </c>
      <c r="AC268" s="13">
        <v>1.79</v>
      </c>
      <c r="AD268" s="35">
        <f t="shared" ref="AD268:AD271" si="283">1+6*AB268/(AB268+2000)+AC268</f>
        <v>3.66179487179487</v>
      </c>
      <c r="AE268" s="13">
        <v>0.97</v>
      </c>
      <c r="AF268" s="13">
        <v>3.5</v>
      </c>
      <c r="AG268" s="10">
        <f t="shared" ref="AG268:AG271" si="284">1+AE268*AF268</f>
        <v>4.395</v>
      </c>
      <c r="AH268" s="11">
        <v>1.05</v>
      </c>
      <c r="AI268" s="23">
        <v>1.085</v>
      </c>
      <c r="AJ268" s="22">
        <f t="shared" ref="AJ268:AJ271" si="285">AA268*AD268*AH268*AG268*AI268</f>
        <v>30814.2811509449</v>
      </c>
      <c r="AK268" s="13">
        <f t="shared" ref="AK268:AK271" si="286">IF(W268=1,1,(IF(W268=2,2,12)))</f>
        <v>1</v>
      </c>
      <c r="AP268" s="13">
        <f>_xlfn.RANK.EQ(BC268,BC268:BC271,0)</f>
        <v>1</v>
      </c>
      <c r="AQ268" s="13">
        <v>1446.85</v>
      </c>
      <c r="AR268" s="13">
        <v>0.96</v>
      </c>
      <c r="AS268" s="14">
        <v>1.21</v>
      </c>
      <c r="AT268" s="23">
        <f t="shared" ref="AT268:AT271" si="287">AQ268*AR268*AS268</f>
        <v>1680.66096</v>
      </c>
      <c r="AU268" s="13">
        <v>340</v>
      </c>
      <c r="AV268" s="13">
        <v>1.88</v>
      </c>
      <c r="AW268" s="35">
        <f t="shared" ref="AW268:AW271" si="288">1+6*AU268/(AU268+2000)+AV268</f>
        <v>3.75179487179487</v>
      </c>
      <c r="AX268" s="13">
        <v>0.97</v>
      </c>
      <c r="AY268" s="13">
        <v>4.3</v>
      </c>
      <c r="AZ268" s="10">
        <f t="shared" ref="AZ268:AZ271" si="289">1+AX268*AY268</f>
        <v>5.171</v>
      </c>
      <c r="BA268" s="11">
        <v>1.05</v>
      </c>
      <c r="BB268" s="23">
        <v>1.2</v>
      </c>
      <c r="BC268" s="22">
        <f t="shared" ref="BC268:BC271" si="290">AT268*AW268*BA268*AZ268*BB268</f>
        <v>41083.2015665429</v>
      </c>
      <c r="BD268" s="13">
        <f t="shared" ref="BD268:BD271" si="291">IF(AP268=1,1,(IF(AP268=2,2,12)))</f>
        <v>1</v>
      </c>
    </row>
    <row r="269" s="1" customFormat="1" customHeight="1" spans="1:56">
      <c r="E269" s="13">
        <f>_xlfn.RANK.EQ(Q269,Q268:Q271,0)</f>
        <v>2</v>
      </c>
      <c r="F269" s="13">
        <v>1446.85</v>
      </c>
      <c r="G269" s="13">
        <v>0.96</v>
      </c>
      <c r="H269" s="14">
        <v>1.21</v>
      </c>
      <c r="I269" s="23">
        <f t="shared" si="277"/>
        <v>1680.66096</v>
      </c>
      <c r="J269" s="13">
        <v>280</v>
      </c>
      <c r="K269" s="13">
        <v>1.75</v>
      </c>
      <c r="L269" s="35">
        <f t="shared" si="278"/>
        <v>3.48684210526316</v>
      </c>
      <c r="M269" s="13">
        <v>0.98</v>
      </c>
      <c r="N269" s="13">
        <v>3.08</v>
      </c>
      <c r="O269" s="10">
        <f t="shared" si="279"/>
        <v>4.0184</v>
      </c>
      <c r="P269" s="11">
        <v>1.05</v>
      </c>
      <c r="Q269" s="22">
        <f t="shared" si="280"/>
        <v>24726.056532408</v>
      </c>
      <c r="R269" s="13">
        <f t="shared" si="281"/>
        <v>2</v>
      </c>
      <c r="W269" s="13">
        <f>_xlfn.RANK.EQ(AJ269,AJ268:AJ271,0)</f>
        <v>2</v>
      </c>
      <c r="X269" s="13">
        <v>1446.85</v>
      </c>
      <c r="Y269" s="13">
        <v>0.96</v>
      </c>
      <c r="Z269" s="14">
        <v>1.21</v>
      </c>
      <c r="AA269" s="23">
        <f t="shared" si="282"/>
        <v>1680.66096</v>
      </c>
      <c r="AB269" s="13">
        <v>280</v>
      </c>
      <c r="AC269" s="13">
        <v>1.75</v>
      </c>
      <c r="AD269" s="35">
        <f t="shared" si="283"/>
        <v>3.48684210526316</v>
      </c>
      <c r="AE269" s="13">
        <v>0.98</v>
      </c>
      <c r="AF269" s="13">
        <v>3.08</v>
      </c>
      <c r="AG269" s="10">
        <f t="shared" si="284"/>
        <v>4.0184</v>
      </c>
      <c r="AH269" s="11">
        <v>1.05</v>
      </c>
      <c r="AI269" s="23">
        <v>1.085</v>
      </c>
      <c r="AJ269" s="22">
        <f t="shared" si="285"/>
        <v>26827.7713376627</v>
      </c>
      <c r="AK269" s="13">
        <f t="shared" si="286"/>
        <v>2</v>
      </c>
      <c r="AP269" s="13">
        <f>_xlfn.RANK.EQ(BC269,BC268:BC271,0)</f>
        <v>2</v>
      </c>
      <c r="AQ269" s="13">
        <v>1446.85</v>
      </c>
      <c r="AR269" s="13">
        <v>0.96</v>
      </c>
      <c r="AS269" s="14">
        <v>1.21</v>
      </c>
      <c r="AT269" s="23">
        <f t="shared" si="287"/>
        <v>1680.66096</v>
      </c>
      <c r="AU269" s="13">
        <v>280</v>
      </c>
      <c r="AV269" s="13">
        <v>1.84</v>
      </c>
      <c r="AW269" s="35">
        <f t="shared" si="288"/>
        <v>3.57684210526316</v>
      </c>
      <c r="AX269" s="13">
        <v>0.98</v>
      </c>
      <c r="AY269" s="13">
        <v>3.88</v>
      </c>
      <c r="AZ269" s="10">
        <f t="shared" si="289"/>
        <v>4.8024</v>
      </c>
      <c r="BA269" s="11">
        <v>1.05</v>
      </c>
      <c r="BB269" s="23">
        <v>1.2</v>
      </c>
      <c r="BC269" s="22">
        <f t="shared" si="290"/>
        <v>36375.4819966197</v>
      </c>
      <c r="BD269" s="13">
        <f t="shared" si="291"/>
        <v>2</v>
      </c>
    </row>
    <row r="270" s="1" customFormat="1" customHeight="1" spans="1:56">
      <c r="E270" s="13">
        <f>_xlfn.RANK.EQ(Q270,Q268:Q271,0)</f>
        <v>3</v>
      </c>
      <c r="F270" s="13">
        <v>1446.85</v>
      </c>
      <c r="G270" s="13">
        <v>0.96</v>
      </c>
      <c r="H270" s="14">
        <v>1.21</v>
      </c>
      <c r="I270" s="23">
        <f t="shared" si="277"/>
        <v>1680.66096</v>
      </c>
      <c r="J270" s="13">
        <v>1200</v>
      </c>
      <c r="K270" s="13">
        <v>1.13</v>
      </c>
      <c r="L270" s="35">
        <f t="shared" si="278"/>
        <v>4.38</v>
      </c>
      <c r="M270" s="13">
        <v>0.2</v>
      </c>
      <c r="N270" s="13">
        <v>0.6</v>
      </c>
      <c r="O270" s="10">
        <f t="shared" si="279"/>
        <v>1.12</v>
      </c>
      <c r="P270" s="11">
        <v>1.05</v>
      </c>
      <c r="Q270" s="22">
        <f t="shared" si="280"/>
        <v>8656.8829256448</v>
      </c>
      <c r="R270" s="13">
        <f t="shared" si="281"/>
        <v>12</v>
      </c>
      <c r="W270" s="13">
        <f>_xlfn.RANK.EQ(AJ270,AJ268:AJ271,0)</f>
        <v>3</v>
      </c>
      <c r="X270" s="13">
        <v>1446.85</v>
      </c>
      <c r="Y270" s="13">
        <v>0.96</v>
      </c>
      <c r="Z270" s="14">
        <v>1.21</v>
      </c>
      <c r="AA270" s="23">
        <f t="shared" si="282"/>
        <v>1680.66096</v>
      </c>
      <c r="AB270" s="13">
        <v>1200</v>
      </c>
      <c r="AC270" s="13">
        <v>1.13</v>
      </c>
      <c r="AD270" s="35">
        <f t="shared" si="283"/>
        <v>4.38</v>
      </c>
      <c r="AE270" s="13">
        <v>0.2</v>
      </c>
      <c r="AF270" s="13">
        <v>0.6</v>
      </c>
      <c r="AG270" s="10">
        <f t="shared" si="284"/>
        <v>1.12</v>
      </c>
      <c r="AH270" s="11">
        <v>1.05</v>
      </c>
      <c r="AI270" s="23">
        <v>1.085</v>
      </c>
      <c r="AJ270" s="22">
        <f t="shared" si="285"/>
        <v>9392.71797432461</v>
      </c>
      <c r="AK270" s="13">
        <f t="shared" si="286"/>
        <v>12</v>
      </c>
      <c r="AP270" s="13">
        <f>_xlfn.RANK.EQ(BC270,BC268:BC271,0)</f>
        <v>3</v>
      </c>
      <c r="AQ270" s="13">
        <v>1446.85</v>
      </c>
      <c r="AR270" s="13">
        <v>0.96</v>
      </c>
      <c r="AS270" s="14">
        <v>1.21</v>
      </c>
      <c r="AT270" s="23">
        <f t="shared" si="287"/>
        <v>1680.66096</v>
      </c>
      <c r="AU270" s="13">
        <v>1200</v>
      </c>
      <c r="AV270" s="13">
        <v>1.13</v>
      </c>
      <c r="AW270" s="35">
        <f t="shared" si="288"/>
        <v>4.38</v>
      </c>
      <c r="AX270" s="13">
        <v>0.2</v>
      </c>
      <c r="AY270" s="13">
        <v>0.6</v>
      </c>
      <c r="AZ270" s="10">
        <f t="shared" si="289"/>
        <v>1.12</v>
      </c>
      <c r="BA270" s="11">
        <v>1.05</v>
      </c>
      <c r="BB270" s="23">
        <v>1.2</v>
      </c>
      <c r="BC270" s="22">
        <f t="shared" si="290"/>
        <v>10388.2595107738</v>
      </c>
      <c r="BD270" s="13">
        <f t="shared" si="291"/>
        <v>12</v>
      </c>
    </row>
    <row r="271" s="1" customFormat="1" customHeight="1" spans="1:56">
      <c r="E271" s="13">
        <f>_xlfn.RANK.EQ(Q271,Q268:Q271,0)</f>
        <v>4</v>
      </c>
      <c r="F271" s="13">
        <v>1446.85</v>
      </c>
      <c r="G271" s="13">
        <v>0.96</v>
      </c>
      <c r="H271" s="14">
        <v>1.21</v>
      </c>
      <c r="I271" s="23">
        <f t="shared" si="277"/>
        <v>1680.66096</v>
      </c>
      <c r="J271" s="13">
        <v>0</v>
      </c>
      <c r="K271" s="13">
        <v>0.5</v>
      </c>
      <c r="L271" s="35">
        <f t="shared" si="278"/>
        <v>1.5</v>
      </c>
      <c r="M271" s="13">
        <v>0.2</v>
      </c>
      <c r="N271" s="13">
        <v>0.6</v>
      </c>
      <c r="O271" s="10">
        <f t="shared" si="279"/>
        <v>1.12</v>
      </c>
      <c r="P271" s="11">
        <v>1.05</v>
      </c>
      <c r="Q271" s="22">
        <f t="shared" si="280"/>
        <v>2964.68593344</v>
      </c>
      <c r="R271" s="32">
        <f t="shared" si="281"/>
        <v>12</v>
      </c>
      <c r="W271" s="13">
        <f>_xlfn.RANK.EQ(AJ271,AJ268:AJ271,0)</f>
        <v>4</v>
      </c>
      <c r="X271" s="13">
        <v>1446.85</v>
      </c>
      <c r="Y271" s="13">
        <v>0.96</v>
      </c>
      <c r="Z271" s="14">
        <v>1.21</v>
      </c>
      <c r="AA271" s="23">
        <f t="shared" si="282"/>
        <v>1680.66096</v>
      </c>
      <c r="AB271" s="13">
        <v>0</v>
      </c>
      <c r="AC271" s="13">
        <v>0.5</v>
      </c>
      <c r="AD271" s="35">
        <f t="shared" si="283"/>
        <v>1.5</v>
      </c>
      <c r="AE271" s="13">
        <v>0.2</v>
      </c>
      <c r="AF271" s="13">
        <v>0.6</v>
      </c>
      <c r="AG271" s="10">
        <f t="shared" si="284"/>
        <v>1.12</v>
      </c>
      <c r="AH271" s="11">
        <v>1.05</v>
      </c>
      <c r="AI271" s="23">
        <v>1.085</v>
      </c>
      <c r="AJ271" s="22">
        <f t="shared" si="285"/>
        <v>3216.6842377824</v>
      </c>
      <c r="AK271" s="32">
        <f t="shared" si="286"/>
        <v>12</v>
      </c>
      <c r="AP271" s="13">
        <f>_xlfn.RANK.EQ(BC271,BC268:BC271,0)</f>
        <v>4</v>
      </c>
      <c r="AQ271" s="13">
        <v>1446.85</v>
      </c>
      <c r="AR271" s="13">
        <v>0.96</v>
      </c>
      <c r="AS271" s="14">
        <v>1.21</v>
      </c>
      <c r="AT271" s="23">
        <f t="shared" si="287"/>
        <v>1680.66096</v>
      </c>
      <c r="AU271" s="13">
        <v>0</v>
      </c>
      <c r="AV271" s="13">
        <v>0.5</v>
      </c>
      <c r="AW271" s="35">
        <f t="shared" si="288"/>
        <v>1.5</v>
      </c>
      <c r="AX271" s="13">
        <v>0.2</v>
      </c>
      <c r="AY271" s="13">
        <v>0.6</v>
      </c>
      <c r="AZ271" s="10">
        <f t="shared" si="289"/>
        <v>1.12</v>
      </c>
      <c r="BA271" s="11">
        <v>1.05</v>
      </c>
      <c r="BB271" s="23">
        <v>1.2</v>
      </c>
      <c r="BC271" s="22">
        <f t="shared" si="290"/>
        <v>3557.623120128</v>
      </c>
      <c r="BD271" s="32">
        <f t="shared" si="291"/>
        <v>12</v>
      </c>
    </row>
    <row r="272" s="1" customFormat="1" customHeight="1" spans="1:56">
      <c r="E272" s="19" t="s">
        <v>41</v>
      </c>
      <c r="F272" s="36">
        <f>LARGE(Q268:Q271,1)/1</f>
        <v>28400.2591252949</v>
      </c>
      <c r="G272" s="19" t="s">
        <v>42</v>
      </c>
      <c r="H272" s="36">
        <f>LARGE(Q268:Q271,2)/2</f>
        <v>12363.028266204</v>
      </c>
      <c r="I272" s="19" t="s">
        <v>43</v>
      </c>
      <c r="J272" s="36">
        <f>LARGE(Q268:Q271,3)/12</f>
        <v>721.4069104704</v>
      </c>
      <c r="K272" s="19" t="s">
        <v>44</v>
      </c>
      <c r="L272" s="37">
        <f>LARGE(Q268:Q271,4)/12</f>
        <v>247.05716112</v>
      </c>
      <c r="M272" s="38" t="s">
        <v>45</v>
      </c>
      <c r="N272" s="39">
        <f>F272+H272+J272+L272</f>
        <v>41731.7514630893</v>
      </c>
      <c r="O272" s="38" t="s">
        <v>46</v>
      </c>
      <c r="P272" s="38">
        <v>20</v>
      </c>
      <c r="Q272" s="38" t="s">
        <v>47</v>
      </c>
      <c r="R272" s="39">
        <f>N272*P272</f>
        <v>834635.029261785</v>
      </c>
      <c r="W272" s="19" t="s">
        <v>41</v>
      </c>
      <c r="X272" s="36">
        <f>LARGE(AJ268:AJ271,1)/1</f>
        <v>30814.2811509449</v>
      </c>
      <c r="Y272" s="19" t="s">
        <v>42</v>
      </c>
      <c r="Z272" s="36">
        <f>LARGE(AJ268:AJ271,2)/2</f>
        <v>13413.8856688313</v>
      </c>
      <c r="AA272" s="19" t="s">
        <v>43</v>
      </c>
      <c r="AB272" s="36">
        <f>LARGE(AJ268:AJ271,3)/12</f>
        <v>782.726497860384</v>
      </c>
      <c r="AC272" s="19" t="s">
        <v>44</v>
      </c>
      <c r="AD272" s="37">
        <f>LARGE(AJ268:AJ271,4)/12</f>
        <v>268.0570198152</v>
      </c>
      <c r="AE272" s="38" t="s">
        <v>45</v>
      </c>
      <c r="AF272" s="39">
        <f>X272+Z272+AB272+AD272</f>
        <v>45278.9503374518</v>
      </c>
      <c r="AG272" s="38" t="s">
        <v>46</v>
      </c>
      <c r="AH272" s="38">
        <v>20</v>
      </c>
      <c r="AI272" s="40" t="s">
        <v>48</v>
      </c>
      <c r="AJ272" s="38" t="s">
        <v>47</v>
      </c>
      <c r="AK272" s="39">
        <f>AF272*AH272</f>
        <v>905579.006749037</v>
      </c>
      <c r="AP272" s="19" t="s">
        <v>41</v>
      </c>
      <c r="AQ272" s="36">
        <f>LARGE(BC268:BC271,1)/1</f>
        <v>41083.2015665429</v>
      </c>
      <c r="AR272" s="19" t="s">
        <v>42</v>
      </c>
      <c r="AS272" s="36">
        <f>LARGE(BC268:BC271,2)/2</f>
        <v>18187.7409983098</v>
      </c>
      <c r="AT272" s="19" t="s">
        <v>43</v>
      </c>
      <c r="AU272" s="36">
        <f>LARGE(BC268:BC271,3)/12</f>
        <v>865.68829256448</v>
      </c>
      <c r="AV272" s="19" t="s">
        <v>44</v>
      </c>
      <c r="AW272" s="37">
        <f>LARGE(BC268:BC271,4)/12</f>
        <v>296.468593344</v>
      </c>
      <c r="AX272" s="38" t="s">
        <v>45</v>
      </c>
      <c r="AY272" s="39">
        <f>AQ272+AS272+AU272+AW272</f>
        <v>60433.0994507612</v>
      </c>
      <c r="AZ272" s="38" t="s">
        <v>46</v>
      </c>
      <c r="BA272" s="38">
        <v>20</v>
      </c>
      <c r="BB272" s="40" t="s">
        <v>48</v>
      </c>
      <c r="BC272" s="38" t="s">
        <v>47</v>
      </c>
      <c r="BD272" s="39">
        <f>AY272*BA272</f>
        <v>1208661.98901522</v>
      </c>
    </row>
    <row r="273" s="1" customFormat="1" customHeight="1" spans="5:56">
      <c r="E273" s="19"/>
      <c r="F273" s="36"/>
      <c r="G273" s="19"/>
      <c r="H273" s="36"/>
      <c r="I273" s="19"/>
      <c r="J273" s="36"/>
      <c r="K273" s="19"/>
      <c r="L273" s="37"/>
      <c r="M273" s="38"/>
      <c r="N273" s="39"/>
      <c r="O273" s="38"/>
      <c r="P273" s="38"/>
      <c r="Q273" s="38"/>
      <c r="R273" s="39"/>
      <c r="W273" s="19"/>
      <c r="X273" s="36"/>
      <c r="Y273" s="19"/>
      <c r="Z273" s="36"/>
      <c r="AA273" s="19"/>
      <c r="AB273" s="36"/>
      <c r="AC273" s="19"/>
      <c r="AD273" s="37"/>
      <c r="AE273" s="38"/>
      <c r="AF273" s="39"/>
      <c r="AG273" s="38"/>
      <c r="AH273" s="38"/>
      <c r="AI273" s="41"/>
      <c r="AJ273" s="38"/>
      <c r="AK273" s="39"/>
      <c r="AP273" s="19"/>
      <c r="AQ273" s="36"/>
      <c r="AR273" s="19"/>
      <c r="AS273" s="36"/>
      <c r="AT273" s="19"/>
      <c r="AU273" s="36"/>
      <c r="AV273" s="19"/>
      <c r="AW273" s="37"/>
      <c r="AX273" s="38"/>
      <c r="AY273" s="39"/>
      <c r="AZ273" s="38"/>
      <c r="BA273" s="38"/>
      <c r="BB273" s="41"/>
      <c r="BC273" s="38"/>
      <c r="BD273" s="39"/>
    </row>
    <row r="274" s="1" customFormat="1" customHeight="1" spans="5:56">
      <c r="E274" s="3" t="s">
        <v>49</v>
      </c>
      <c r="F274" s="3"/>
      <c r="G274" s="3"/>
      <c r="H274" s="4"/>
      <c r="I274" s="3"/>
      <c r="J274" s="3"/>
      <c r="K274" s="3"/>
      <c r="L274" s="3"/>
      <c r="M274" s="3"/>
      <c r="N274" s="3"/>
      <c r="O274" s="3"/>
      <c r="P274" s="3"/>
      <c r="Q274" s="3"/>
      <c r="R274" s="3"/>
      <c r="W274" s="3" t="s">
        <v>49</v>
      </c>
      <c r="X274" s="3"/>
      <c r="Y274" s="3"/>
      <c r="Z274" s="4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P274" s="3" t="s">
        <v>49</v>
      </c>
      <c r="AQ274" s="3"/>
      <c r="AR274" s="3"/>
      <c r="AS274" s="4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</row>
    <row r="275" s="1" customFormat="1" customHeight="1" spans="5:56">
      <c r="E275" s="5" t="s">
        <v>7</v>
      </c>
      <c r="F275" s="6"/>
      <c r="G275" s="6"/>
      <c r="H275" s="7"/>
      <c r="I275" s="8" t="s">
        <v>8</v>
      </c>
      <c r="J275" s="8"/>
      <c r="K275" s="8"/>
      <c r="L275" s="8"/>
      <c r="M275" s="9" t="s">
        <v>9</v>
      </c>
      <c r="N275" s="10" t="s">
        <v>10</v>
      </c>
      <c r="O275" s="10"/>
      <c r="P275" s="10"/>
      <c r="Q275" s="11" t="s">
        <v>11</v>
      </c>
      <c r="R275" s="12" t="s">
        <v>12</v>
      </c>
      <c r="W275" s="5" t="s">
        <v>7</v>
      </c>
      <c r="X275" s="6"/>
      <c r="Y275" s="6"/>
      <c r="Z275" s="7"/>
      <c r="AA275" s="8" t="s">
        <v>8</v>
      </c>
      <c r="AB275" s="8"/>
      <c r="AC275" s="8"/>
      <c r="AD275" s="8"/>
      <c r="AE275" s="9" t="s">
        <v>9</v>
      </c>
      <c r="AF275" s="10" t="s">
        <v>10</v>
      </c>
      <c r="AG275" s="10"/>
      <c r="AH275" s="10"/>
      <c r="AI275" s="9" t="s">
        <v>13</v>
      </c>
      <c r="AJ275" s="11" t="s">
        <v>11</v>
      </c>
      <c r="AK275" s="12" t="s">
        <v>12</v>
      </c>
      <c r="AP275" s="5" t="s">
        <v>7</v>
      </c>
      <c r="AQ275" s="6"/>
      <c r="AR275" s="6"/>
      <c r="AS275" s="7"/>
      <c r="AT275" s="8" t="s">
        <v>8</v>
      </c>
      <c r="AU275" s="8"/>
      <c r="AV275" s="8"/>
      <c r="AW275" s="8"/>
      <c r="AX275" s="9" t="s">
        <v>9</v>
      </c>
      <c r="AY275" s="10" t="s">
        <v>10</v>
      </c>
      <c r="AZ275" s="10"/>
      <c r="BA275" s="10"/>
      <c r="BB275" s="9" t="s">
        <v>13</v>
      </c>
      <c r="BC275" s="11" t="s">
        <v>11</v>
      </c>
      <c r="BD275" s="12" t="s">
        <v>12</v>
      </c>
    </row>
    <row r="276" s="1" customFormat="1" customHeight="1" spans="5:56">
      <c r="E276" s="13" t="s">
        <v>18</v>
      </c>
      <c r="F276" s="13" t="s">
        <v>19</v>
      </c>
      <c r="G276" s="14" t="s">
        <v>20</v>
      </c>
      <c r="H276" s="15" t="s">
        <v>7</v>
      </c>
      <c r="I276" s="13" t="s">
        <v>21</v>
      </c>
      <c r="J276" s="13" t="s">
        <v>22</v>
      </c>
      <c r="K276" s="13" t="s">
        <v>23</v>
      </c>
      <c r="L276" s="8" t="s">
        <v>24</v>
      </c>
      <c r="M276" s="16"/>
      <c r="N276" s="13" t="s">
        <v>25</v>
      </c>
      <c r="O276" s="13" t="s">
        <v>26</v>
      </c>
      <c r="P276" s="10" t="s">
        <v>27</v>
      </c>
      <c r="Q276" s="11" t="s">
        <v>28</v>
      </c>
      <c r="R276" s="17"/>
      <c r="W276" s="13" t="s">
        <v>18</v>
      </c>
      <c r="X276" s="13" t="s">
        <v>19</v>
      </c>
      <c r="Y276" s="14" t="s">
        <v>20</v>
      </c>
      <c r="Z276" s="15" t="s">
        <v>7</v>
      </c>
      <c r="AA276" s="13" t="s">
        <v>21</v>
      </c>
      <c r="AB276" s="13" t="s">
        <v>22</v>
      </c>
      <c r="AC276" s="13" t="s">
        <v>23</v>
      </c>
      <c r="AD276" s="8" t="s">
        <v>24</v>
      </c>
      <c r="AE276" s="16"/>
      <c r="AF276" s="13" t="s">
        <v>25</v>
      </c>
      <c r="AG276" s="13" t="s">
        <v>26</v>
      </c>
      <c r="AH276" s="10" t="s">
        <v>27</v>
      </c>
      <c r="AI276" s="16"/>
      <c r="AJ276" s="11" t="s">
        <v>28</v>
      </c>
      <c r="AK276" s="17"/>
      <c r="AP276" s="13" t="s">
        <v>18</v>
      </c>
      <c r="AQ276" s="13" t="s">
        <v>19</v>
      </c>
      <c r="AR276" s="14" t="s">
        <v>20</v>
      </c>
      <c r="AS276" s="15" t="s">
        <v>7</v>
      </c>
      <c r="AT276" s="13" t="s">
        <v>21</v>
      </c>
      <c r="AU276" s="13" t="s">
        <v>22</v>
      </c>
      <c r="AV276" s="13" t="s">
        <v>23</v>
      </c>
      <c r="AW276" s="8" t="s">
        <v>24</v>
      </c>
      <c r="AX276" s="16"/>
      <c r="AY276" s="13" t="s">
        <v>25</v>
      </c>
      <c r="AZ276" s="13" t="s">
        <v>26</v>
      </c>
      <c r="BA276" s="10" t="s">
        <v>27</v>
      </c>
      <c r="BB276" s="16"/>
      <c r="BC276" s="11" t="s">
        <v>28</v>
      </c>
      <c r="BD276" s="17"/>
    </row>
    <row r="277" s="1" customFormat="1" customHeight="1" spans="5:56">
      <c r="E277" s="13">
        <v>34993</v>
      </c>
      <c r="F277" s="19">
        <v>0.1588</v>
      </c>
      <c r="G277" s="14">
        <v>1.21</v>
      </c>
      <c r="H277" s="15">
        <f t="shared" ref="H277:H281" si="292">E277*F277*G277</f>
        <v>6723.834964</v>
      </c>
      <c r="I277" s="13">
        <v>1.6</v>
      </c>
      <c r="J277" s="13">
        <v>280</v>
      </c>
      <c r="K277" s="13">
        <v>1.75</v>
      </c>
      <c r="L277" s="20">
        <f t="shared" ref="L277:L281" si="293">1+6*J277/(J277+2000)+K277</f>
        <v>3.48684210526316</v>
      </c>
      <c r="M277" s="21">
        <v>0</v>
      </c>
      <c r="N277" s="13">
        <v>0.98</v>
      </c>
      <c r="O277" s="13">
        <v>3.08</v>
      </c>
      <c r="P277" s="10">
        <f t="shared" ref="P277:P281" si="294">1+N277*O277</f>
        <v>4.0184</v>
      </c>
      <c r="Q277" s="11">
        <v>1.05</v>
      </c>
      <c r="R277" s="22">
        <f t="shared" ref="R277:R281" si="295">((H277*I277*L277)+M277)*P277*Q277</f>
        <v>158274.800109067</v>
      </c>
      <c r="W277" s="13">
        <v>40871</v>
      </c>
      <c r="X277" s="19">
        <v>0.1588</v>
      </c>
      <c r="Y277" s="14">
        <v>1.21</v>
      </c>
      <c r="Z277" s="15">
        <f t="shared" ref="Z277:Z281" si="296">W277*X277*Y277</f>
        <v>7853.280908</v>
      </c>
      <c r="AA277" s="13">
        <v>1.6</v>
      </c>
      <c r="AB277" s="13">
        <v>280</v>
      </c>
      <c r="AC277" s="13">
        <v>1.75</v>
      </c>
      <c r="AD277" s="20">
        <f t="shared" ref="AD277:AD281" si="297">1+6*AB277/(AB277+2000)+AC277</f>
        <v>3.48684210526316</v>
      </c>
      <c r="AE277" s="21">
        <v>0</v>
      </c>
      <c r="AF277" s="13">
        <v>0.98</v>
      </c>
      <c r="AG277" s="13">
        <v>3.08</v>
      </c>
      <c r="AH277" s="10">
        <f t="shared" ref="AH277:AH281" si="298">1+AF277*AG277</f>
        <v>4.0184</v>
      </c>
      <c r="AI277" s="23">
        <v>1.085</v>
      </c>
      <c r="AJ277" s="11">
        <v>1.05</v>
      </c>
      <c r="AK277" s="22">
        <f t="shared" ref="AK277:AK281" si="299">((Z277*AA277*AD277)+AE277)*AH277*AJ277*AI277</f>
        <v>200574.444901968</v>
      </c>
      <c r="AP277" s="13">
        <v>40871</v>
      </c>
      <c r="AQ277" s="19">
        <v>0.3125</v>
      </c>
      <c r="AR277" s="14">
        <v>1.21</v>
      </c>
      <c r="AS277" s="15">
        <f t="shared" ref="AS277:AS281" si="300">AP277*AQ277*AR277</f>
        <v>15454.346875</v>
      </c>
      <c r="AT277" s="13">
        <v>1.6</v>
      </c>
      <c r="AU277" s="13">
        <v>280</v>
      </c>
      <c r="AV277" s="13">
        <v>1.84</v>
      </c>
      <c r="AW277" s="20">
        <f t="shared" ref="AW277:AW281" si="301">1+6*AU277/(AU277+2000)+AV277</f>
        <v>3.57684210526316</v>
      </c>
      <c r="AX277" s="21">
        <v>0</v>
      </c>
      <c r="AY277" s="13">
        <v>0.98</v>
      </c>
      <c r="AZ277" s="13">
        <v>3.88</v>
      </c>
      <c r="BA277" s="10">
        <f t="shared" ref="BA277:BA281" si="302">1+AY277*AZ277</f>
        <v>4.8024</v>
      </c>
      <c r="BB277" s="23">
        <v>1.2</v>
      </c>
      <c r="BC277" s="11">
        <v>1.05</v>
      </c>
      <c r="BD277" s="22">
        <f t="shared" ref="BD277:BD281" si="303">((AS277*AT277*AW277)+AX277)*BA277*BC277*BB277</f>
        <v>535179.270442341</v>
      </c>
    </row>
    <row r="278" s="1" customFormat="1" customHeight="1" spans="5:56">
      <c r="E278" s="13">
        <v>34993</v>
      </c>
      <c r="F278" s="19">
        <v>0.1588</v>
      </c>
      <c r="G278" s="14">
        <v>1.21</v>
      </c>
      <c r="H278" s="15">
        <f t="shared" si="292"/>
        <v>6723.834964</v>
      </c>
      <c r="I278" s="13">
        <v>1.6</v>
      </c>
      <c r="J278" s="13">
        <v>280</v>
      </c>
      <c r="K278" s="13">
        <v>1.75</v>
      </c>
      <c r="L278" s="20">
        <f t="shared" si="293"/>
        <v>3.48684210526316</v>
      </c>
      <c r="M278" s="21">
        <v>0</v>
      </c>
      <c r="N278" s="13">
        <v>0.98</v>
      </c>
      <c r="O278" s="13">
        <v>3.08</v>
      </c>
      <c r="P278" s="10">
        <f t="shared" si="294"/>
        <v>4.0184</v>
      </c>
      <c r="Q278" s="11">
        <v>1.05</v>
      </c>
      <c r="R278" s="22">
        <f t="shared" si="295"/>
        <v>158274.800109067</v>
      </c>
      <c r="W278" s="13">
        <v>40871</v>
      </c>
      <c r="X278" s="19">
        <v>0.1588</v>
      </c>
      <c r="Y278" s="14">
        <v>1.21</v>
      </c>
      <c r="Z278" s="15">
        <f t="shared" si="296"/>
        <v>7853.280908</v>
      </c>
      <c r="AA278" s="13">
        <v>1.6</v>
      </c>
      <c r="AB278" s="13">
        <v>280</v>
      </c>
      <c r="AC278" s="13">
        <v>1.75</v>
      </c>
      <c r="AD278" s="20">
        <f t="shared" si="297"/>
        <v>3.48684210526316</v>
      </c>
      <c r="AE278" s="21">
        <v>0</v>
      </c>
      <c r="AF278" s="13">
        <v>0.98</v>
      </c>
      <c r="AG278" s="13">
        <v>3.08</v>
      </c>
      <c r="AH278" s="10">
        <f t="shared" si="298"/>
        <v>4.0184</v>
      </c>
      <c r="AI278" s="23">
        <v>1.085</v>
      </c>
      <c r="AJ278" s="11">
        <v>1.05</v>
      </c>
      <c r="AK278" s="22">
        <f t="shared" si="299"/>
        <v>200574.444901968</v>
      </c>
      <c r="AP278" s="13">
        <v>40871</v>
      </c>
      <c r="AQ278" s="19">
        <v>0.1875</v>
      </c>
      <c r="AR278" s="14">
        <v>1.21</v>
      </c>
      <c r="AS278" s="15">
        <f t="shared" si="300"/>
        <v>9272.608125</v>
      </c>
      <c r="AT278" s="13">
        <v>1.6</v>
      </c>
      <c r="AU278" s="13">
        <v>280</v>
      </c>
      <c r="AV278" s="13">
        <v>1.84</v>
      </c>
      <c r="AW278" s="20">
        <f t="shared" si="301"/>
        <v>3.57684210526316</v>
      </c>
      <c r="AX278" s="21">
        <v>0</v>
      </c>
      <c r="AY278" s="13">
        <v>0.98</v>
      </c>
      <c r="AZ278" s="13">
        <v>3.88</v>
      </c>
      <c r="BA278" s="10">
        <f t="shared" si="302"/>
        <v>4.8024</v>
      </c>
      <c r="BB278" s="23">
        <v>1.2</v>
      </c>
      <c r="BC278" s="11">
        <v>1.05</v>
      </c>
      <c r="BD278" s="22">
        <f t="shared" si="303"/>
        <v>321107.562265405</v>
      </c>
    </row>
    <row r="279" s="1" customFormat="1" customHeight="1" spans="5:56">
      <c r="E279" s="13">
        <v>34993</v>
      </c>
      <c r="F279" s="19">
        <v>0.1588</v>
      </c>
      <c r="G279" s="14">
        <v>1.21</v>
      </c>
      <c r="H279" s="15">
        <f t="shared" si="292"/>
        <v>6723.834964</v>
      </c>
      <c r="I279" s="13">
        <v>1.6</v>
      </c>
      <c r="J279" s="13">
        <v>280</v>
      </c>
      <c r="K279" s="13">
        <v>1.45</v>
      </c>
      <c r="L279" s="20">
        <f t="shared" si="293"/>
        <v>3.18684210526316</v>
      </c>
      <c r="M279" s="21">
        <v>0</v>
      </c>
      <c r="N279" s="13">
        <v>0.98</v>
      </c>
      <c r="O279" s="13">
        <v>3.08</v>
      </c>
      <c r="P279" s="10">
        <f t="shared" si="294"/>
        <v>4.0184</v>
      </c>
      <c r="Q279" s="11">
        <v>1.05</v>
      </c>
      <c r="R279" s="22">
        <f t="shared" si="295"/>
        <v>144657.194665721</v>
      </c>
      <c r="W279" s="13">
        <v>40871</v>
      </c>
      <c r="X279" s="19">
        <v>0.1588</v>
      </c>
      <c r="Y279" s="14">
        <v>1.21</v>
      </c>
      <c r="Z279" s="15">
        <f t="shared" si="296"/>
        <v>7853.280908</v>
      </c>
      <c r="AA279" s="13">
        <v>1.6</v>
      </c>
      <c r="AB279" s="13">
        <v>280</v>
      </c>
      <c r="AC279" s="13">
        <v>1.75</v>
      </c>
      <c r="AD279" s="20">
        <f t="shared" si="297"/>
        <v>3.48684210526316</v>
      </c>
      <c r="AE279" s="21">
        <v>0</v>
      </c>
      <c r="AF279" s="13">
        <v>0.98</v>
      </c>
      <c r="AG279" s="13">
        <v>3.08</v>
      </c>
      <c r="AH279" s="10">
        <f t="shared" si="298"/>
        <v>4.0184</v>
      </c>
      <c r="AI279" s="23">
        <v>1.085</v>
      </c>
      <c r="AJ279" s="11">
        <v>1.05</v>
      </c>
      <c r="AK279" s="22">
        <f t="shared" si="299"/>
        <v>200574.444901968</v>
      </c>
      <c r="AP279" s="13">
        <v>40871</v>
      </c>
      <c r="AQ279" s="19">
        <v>0.1875</v>
      </c>
      <c r="AR279" s="14">
        <v>1.21</v>
      </c>
      <c r="AS279" s="15">
        <f t="shared" si="300"/>
        <v>9272.608125</v>
      </c>
      <c r="AT279" s="13">
        <v>1.6</v>
      </c>
      <c r="AU279" s="13">
        <v>280</v>
      </c>
      <c r="AV279" s="13">
        <v>1.84</v>
      </c>
      <c r="AW279" s="20">
        <f t="shared" si="301"/>
        <v>3.57684210526316</v>
      </c>
      <c r="AX279" s="21">
        <v>0</v>
      </c>
      <c r="AY279" s="13">
        <v>0.98</v>
      </c>
      <c r="AZ279" s="13">
        <v>3.88</v>
      </c>
      <c r="BA279" s="10">
        <f t="shared" si="302"/>
        <v>4.8024</v>
      </c>
      <c r="BB279" s="23">
        <v>1.2</v>
      </c>
      <c r="BC279" s="11">
        <v>1.05</v>
      </c>
      <c r="BD279" s="22">
        <f t="shared" si="303"/>
        <v>321107.562265405</v>
      </c>
    </row>
    <row r="280" s="1" customFormat="1" customHeight="1" spans="5:56">
      <c r="E280" s="13">
        <v>34993</v>
      </c>
      <c r="F280" s="19">
        <v>0</v>
      </c>
      <c r="G280" s="14">
        <v>1.21</v>
      </c>
      <c r="H280" s="15">
        <f t="shared" si="292"/>
        <v>0</v>
      </c>
      <c r="I280" s="13">
        <v>1.6</v>
      </c>
      <c r="J280" s="13">
        <v>280</v>
      </c>
      <c r="K280" s="13">
        <v>1.45</v>
      </c>
      <c r="L280" s="20">
        <f t="shared" si="293"/>
        <v>3.18684210526316</v>
      </c>
      <c r="M280" s="21">
        <v>0</v>
      </c>
      <c r="N280" s="13">
        <v>0.98</v>
      </c>
      <c r="O280" s="13">
        <v>3.08</v>
      </c>
      <c r="P280" s="10">
        <f t="shared" si="294"/>
        <v>4.0184</v>
      </c>
      <c r="Q280" s="11">
        <v>1.05</v>
      </c>
      <c r="R280" s="22">
        <f t="shared" si="295"/>
        <v>0</v>
      </c>
      <c r="W280" s="13">
        <v>40871</v>
      </c>
      <c r="X280" s="19">
        <v>0.1588</v>
      </c>
      <c r="Y280" s="14">
        <v>1.21</v>
      </c>
      <c r="Z280" s="15">
        <f t="shared" si="296"/>
        <v>7853.280908</v>
      </c>
      <c r="AA280" s="13">
        <v>1.6</v>
      </c>
      <c r="AB280" s="13">
        <v>280</v>
      </c>
      <c r="AC280" s="13">
        <v>1.45</v>
      </c>
      <c r="AD280" s="20">
        <f t="shared" si="297"/>
        <v>3.18684210526316</v>
      </c>
      <c r="AE280" s="21">
        <v>0</v>
      </c>
      <c r="AF280" s="13">
        <v>0.98</v>
      </c>
      <c r="AG280" s="13">
        <v>3.08</v>
      </c>
      <c r="AH280" s="10">
        <f t="shared" si="298"/>
        <v>4.0184</v>
      </c>
      <c r="AI280" s="23">
        <v>1.085</v>
      </c>
      <c r="AJ280" s="11">
        <v>1.05</v>
      </c>
      <c r="AK280" s="22">
        <f t="shared" si="299"/>
        <v>183317.473793422</v>
      </c>
      <c r="AP280" s="13">
        <v>40871</v>
      </c>
      <c r="AQ280" s="19">
        <v>0.1875</v>
      </c>
      <c r="AR280" s="14">
        <v>1.21</v>
      </c>
      <c r="AS280" s="15">
        <f t="shared" si="300"/>
        <v>9272.608125</v>
      </c>
      <c r="AT280" s="13">
        <v>1.6</v>
      </c>
      <c r="AU280" s="13">
        <v>280</v>
      </c>
      <c r="AV280" s="13">
        <v>1.54</v>
      </c>
      <c r="AW280" s="20">
        <f t="shared" si="301"/>
        <v>3.27684210526316</v>
      </c>
      <c r="AX280" s="21">
        <v>0</v>
      </c>
      <c r="AY280" s="13">
        <v>0.98</v>
      </c>
      <c r="AZ280" s="13">
        <v>3.88</v>
      </c>
      <c r="BA280" s="10">
        <f t="shared" si="302"/>
        <v>4.8024</v>
      </c>
      <c r="BB280" s="23">
        <v>1.2</v>
      </c>
      <c r="BC280" s="11">
        <v>1.05</v>
      </c>
      <c r="BD280" s="22">
        <f t="shared" si="303"/>
        <v>294175.350598059</v>
      </c>
    </row>
    <row r="281" s="1" customFormat="1" customHeight="1" spans="5:56">
      <c r="E281" s="13">
        <v>34993</v>
      </c>
      <c r="F281" s="19">
        <v>0</v>
      </c>
      <c r="G281" s="14">
        <v>1.21</v>
      </c>
      <c r="H281" s="15">
        <f t="shared" si="292"/>
        <v>0</v>
      </c>
      <c r="I281" s="13">
        <v>1.6</v>
      </c>
      <c r="J281" s="13">
        <v>280</v>
      </c>
      <c r="K281" s="13">
        <v>1.45</v>
      </c>
      <c r="L281" s="20">
        <f t="shared" si="293"/>
        <v>3.18684210526316</v>
      </c>
      <c r="M281" s="21">
        <v>0</v>
      </c>
      <c r="N281" s="13">
        <v>0.98</v>
      </c>
      <c r="O281" s="13">
        <v>3.08</v>
      </c>
      <c r="P281" s="10">
        <f t="shared" si="294"/>
        <v>4.0184</v>
      </c>
      <c r="Q281" s="11">
        <v>1.05</v>
      </c>
      <c r="R281" s="22">
        <f t="shared" si="295"/>
        <v>0</v>
      </c>
      <c r="W281" s="13">
        <v>40871</v>
      </c>
      <c r="X281" s="19">
        <v>0.1588</v>
      </c>
      <c r="Y281" s="14">
        <v>1.21</v>
      </c>
      <c r="Z281" s="15">
        <f t="shared" si="296"/>
        <v>7853.280908</v>
      </c>
      <c r="AA281" s="13">
        <v>1.6</v>
      </c>
      <c r="AB281" s="13">
        <v>280</v>
      </c>
      <c r="AC281" s="13">
        <v>1.45</v>
      </c>
      <c r="AD281" s="20">
        <f t="shared" si="297"/>
        <v>3.18684210526316</v>
      </c>
      <c r="AE281" s="21">
        <v>0</v>
      </c>
      <c r="AF281" s="13">
        <v>0.98</v>
      </c>
      <c r="AG281" s="13">
        <v>3.08</v>
      </c>
      <c r="AH281" s="10">
        <f t="shared" si="298"/>
        <v>4.0184</v>
      </c>
      <c r="AI281" s="23">
        <v>1.085</v>
      </c>
      <c r="AJ281" s="11">
        <v>1.05</v>
      </c>
      <c r="AK281" s="22">
        <f t="shared" si="299"/>
        <v>183317.473793422</v>
      </c>
      <c r="AP281" s="13">
        <v>40871</v>
      </c>
      <c r="AQ281" s="19">
        <v>0.1875</v>
      </c>
      <c r="AR281" s="14">
        <v>1.21</v>
      </c>
      <c r="AS281" s="15">
        <f t="shared" si="300"/>
        <v>9272.608125</v>
      </c>
      <c r="AT281" s="13">
        <v>1.6</v>
      </c>
      <c r="AU281" s="13">
        <v>280</v>
      </c>
      <c r="AV281" s="13">
        <v>1.54</v>
      </c>
      <c r="AW281" s="20">
        <f t="shared" si="301"/>
        <v>3.27684210526316</v>
      </c>
      <c r="AX281" s="21">
        <v>0</v>
      </c>
      <c r="AY281" s="13">
        <v>0.98</v>
      </c>
      <c r="AZ281" s="13">
        <v>3.88</v>
      </c>
      <c r="BA281" s="10">
        <f t="shared" si="302"/>
        <v>4.8024</v>
      </c>
      <c r="BB281" s="23">
        <v>1.2</v>
      </c>
      <c r="BC281" s="11">
        <v>1.05</v>
      </c>
      <c r="BD281" s="22">
        <f t="shared" si="303"/>
        <v>294175.350598059</v>
      </c>
    </row>
    <row r="282" s="1" customFormat="1" customHeight="1" spans="5:56">
      <c r="E282" s="28" t="s">
        <v>49</v>
      </c>
      <c r="F282" s="29"/>
      <c r="G282" s="29"/>
      <c r="H282" s="30"/>
      <c r="I282" s="29"/>
      <c r="J282" s="29"/>
      <c r="K282" s="29"/>
      <c r="L282" s="31">
        <f>SUM(R277:R281)</f>
        <v>461206.794883855</v>
      </c>
      <c r="M282" s="31"/>
      <c r="N282" s="31"/>
      <c r="O282" s="31"/>
      <c r="P282" s="31"/>
      <c r="Q282" s="31"/>
      <c r="R282" s="31"/>
      <c r="W282" s="28" t="s">
        <v>49</v>
      </c>
      <c r="X282" s="29"/>
      <c r="Y282" s="29"/>
      <c r="Z282" s="30"/>
      <c r="AA282" s="29"/>
      <c r="AB282" s="29"/>
      <c r="AC282" s="29"/>
      <c r="AD282" s="31">
        <f>SUM(AK277:AK281)</f>
        <v>968358.282292749</v>
      </c>
      <c r="AE282" s="31"/>
      <c r="AF282" s="31"/>
      <c r="AG282" s="31"/>
      <c r="AH282" s="31"/>
      <c r="AI282" s="31"/>
      <c r="AJ282" s="31"/>
      <c r="AK282" s="31"/>
      <c r="AP282" s="28" t="s">
        <v>49</v>
      </c>
      <c r="AQ282" s="29"/>
      <c r="AR282" s="29"/>
      <c r="AS282" s="30"/>
      <c r="AT282" s="29"/>
      <c r="AU282" s="29"/>
      <c r="AV282" s="29"/>
      <c r="AW282" s="31">
        <f>SUM(BD277:BD281)</f>
        <v>1765745.09616927</v>
      </c>
      <c r="AX282" s="31"/>
      <c r="AY282" s="31"/>
      <c r="AZ282" s="31"/>
      <c r="BA282" s="31"/>
      <c r="BB282" s="31"/>
      <c r="BC282" s="31"/>
      <c r="BD282" s="31"/>
    </row>
    <row r="283" s="1" customFormat="1" customHeight="1" spans="5:56">
      <c r="E283" s="29"/>
      <c r="F283" s="29"/>
      <c r="G283" s="29"/>
      <c r="H283" s="30"/>
      <c r="I283" s="29"/>
      <c r="J283" s="29"/>
      <c r="K283" s="29"/>
      <c r="L283" s="31"/>
      <c r="M283" s="31"/>
      <c r="N283" s="31"/>
      <c r="O283" s="31"/>
      <c r="P283" s="31"/>
      <c r="Q283" s="31"/>
      <c r="R283" s="31"/>
      <c r="W283" s="29"/>
      <c r="X283" s="29"/>
      <c r="Y283" s="29"/>
      <c r="Z283" s="30"/>
      <c r="AA283" s="29"/>
      <c r="AB283" s="29"/>
      <c r="AC283" s="29"/>
      <c r="AD283" s="31"/>
      <c r="AE283" s="31"/>
      <c r="AF283" s="31"/>
      <c r="AG283" s="31"/>
      <c r="AH283" s="31"/>
      <c r="AI283" s="31"/>
      <c r="AJ283" s="31"/>
      <c r="AK283" s="31"/>
      <c r="AP283" s="29"/>
      <c r="AQ283" s="29"/>
      <c r="AR283" s="29"/>
      <c r="AS283" s="30"/>
      <c r="AT283" s="29"/>
      <c r="AU283" s="29"/>
      <c r="AV283" s="29"/>
      <c r="AW283" s="31"/>
      <c r="AX283" s="31"/>
      <c r="AY283" s="31"/>
      <c r="AZ283" s="31"/>
      <c r="BA283" s="31"/>
      <c r="BB283" s="31"/>
      <c r="BC283" s="31"/>
      <c r="BD283" s="31"/>
    </row>
    <row r="284" s="1" customFormat="1" customHeight="1" spans="5:56">
      <c r="E284" s="38" t="s">
        <v>50</v>
      </c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W284" s="38" t="s">
        <v>50</v>
      </c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P284" s="38" t="s">
        <v>50</v>
      </c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  <c r="BA284" s="38"/>
    </row>
    <row r="285" s="1" customFormat="1" customHeight="1" spans="5:56">
      <c r="E285" s="23" t="s">
        <v>7</v>
      </c>
      <c r="F285" s="23"/>
      <c r="G285" s="23"/>
      <c r="H285" s="23"/>
      <c r="I285" s="23"/>
      <c r="J285" s="10" t="s">
        <v>51</v>
      </c>
      <c r="K285" s="10"/>
      <c r="L285" s="10"/>
      <c r="M285" s="10"/>
      <c r="N285" s="11" t="s">
        <v>36</v>
      </c>
      <c r="O285" s="11"/>
      <c r="P285" s="43" t="s">
        <v>12</v>
      </c>
      <c r="W285" s="23" t="s">
        <v>7</v>
      </c>
      <c r="X285" s="23"/>
      <c r="Y285" s="23"/>
      <c r="Z285" s="23"/>
      <c r="AA285" s="23"/>
      <c r="AB285" s="10" t="s">
        <v>51</v>
      </c>
      <c r="AC285" s="10"/>
      <c r="AD285" s="10"/>
      <c r="AE285" s="10"/>
      <c r="AF285" s="11" t="s">
        <v>36</v>
      </c>
      <c r="AG285" s="11"/>
      <c r="AH285" s="43" t="s">
        <v>12</v>
      </c>
      <c r="AP285" s="23" t="s">
        <v>7</v>
      </c>
      <c r="AQ285" s="23"/>
      <c r="AR285" s="23"/>
      <c r="AS285" s="23"/>
      <c r="AT285" s="23"/>
      <c r="AU285" s="10" t="s">
        <v>51</v>
      </c>
      <c r="AV285" s="10"/>
      <c r="AW285" s="10"/>
      <c r="AX285" s="10"/>
      <c r="AY285" s="11" t="s">
        <v>36</v>
      </c>
      <c r="AZ285" s="11"/>
      <c r="BA285" s="43" t="s">
        <v>12</v>
      </c>
    </row>
    <row r="286" s="1" customFormat="1" customHeight="1" spans="5:56">
      <c r="E286" s="23" t="s">
        <v>18</v>
      </c>
      <c r="F286" s="23" t="s">
        <v>52</v>
      </c>
      <c r="G286" s="23" t="s">
        <v>53</v>
      </c>
      <c r="H286" s="23" t="s">
        <v>54</v>
      </c>
      <c r="I286" s="23" t="s">
        <v>7</v>
      </c>
      <c r="J286" s="10" t="s">
        <v>55</v>
      </c>
      <c r="K286" s="10" t="s">
        <v>26</v>
      </c>
      <c r="L286" s="10" t="s">
        <v>25</v>
      </c>
      <c r="M286" s="45" t="s">
        <v>27</v>
      </c>
      <c r="N286" s="11" t="s">
        <v>56</v>
      </c>
      <c r="O286" s="11" t="s">
        <v>57</v>
      </c>
      <c r="P286" s="43"/>
      <c r="W286" s="23" t="s">
        <v>18</v>
      </c>
      <c r="X286" s="23" t="s">
        <v>52</v>
      </c>
      <c r="Y286" s="23" t="s">
        <v>53</v>
      </c>
      <c r="Z286" s="23" t="s">
        <v>54</v>
      </c>
      <c r="AA286" s="23" t="s">
        <v>7</v>
      </c>
      <c r="AB286" s="10" t="s">
        <v>55</v>
      </c>
      <c r="AC286" s="10" t="s">
        <v>26</v>
      </c>
      <c r="AD286" s="10" t="s">
        <v>25</v>
      </c>
      <c r="AE286" s="45" t="s">
        <v>27</v>
      </c>
      <c r="AF286" s="11" t="s">
        <v>56</v>
      </c>
      <c r="AG286" s="11" t="s">
        <v>57</v>
      </c>
      <c r="AH286" s="43"/>
      <c r="AP286" s="23" t="s">
        <v>18</v>
      </c>
      <c r="AQ286" s="23" t="s">
        <v>52</v>
      </c>
      <c r="AR286" s="23" t="s">
        <v>53</v>
      </c>
      <c r="AS286" s="23" t="s">
        <v>54</v>
      </c>
      <c r="AT286" s="23" t="s">
        <v>7</v>
      </c>
      <c r="AU286" s="10" t="s">
        <v>55</v>
      </c>
      <c r="AV286" s="10" t="s">
        <v>26</v>
      </c>
      <c r="AW286" s="10" t="s">
        <v>25</v>
      </c>
      <c r="AX286" s="45" t="s">
        <v>27</v>
      </c>
      <c r="AY286" s="11" t="s">
        <v>56</v>
      </c>
      <c r="AZ286" s="11" t="s">
        <v>57</v>
      </c>
      <c r="BA286" s="43"/>
    </row>
    <row r="287" s="1" customFormat="1" customHeight="1" spans="5:56">
      <c r="E287" s="13">
        <v>3836</v>
      </c>
      <c r="F287" s="10">
        <v>1.2</v>
      </c>
      <c r="G287" s="13">
        <v>1</v>
      </c>
      <c r="H287" s="13">
        <v>1145</v>
      </c>
      <c r="I287" s="23">
        <f t="shared" ref="I287:I311" si="304">E287*F287*G287+H287</f>
        <v>5748.2</v>
      </c>
      <c r="J287" s="13">
        <v>1.15</v>
      </c>
      <c r="K287" s="13">
        <v>3.5</v>
      </c>
      <c r="L287" s="13">
        <v>0.97</v>
      </c>
      <c r="M287" s="45">
        <f t="shared" ref="M287:M311" si="305">K287*L287+1</f>
        <v>4.395</v>
      </c>
      <c r="N287" s="13">
        <v>1.05</v>
      </c>
      <c r="O287" s="11">
        <v>0.5</v>
      </c>
      <c r="P287" s="46">
        <f t="shared" ref="P287:P311" si="306">I287*J287*M287*N287*O287</f>
        <v>15252.74092125</v>
      </c>
      <c r="W287" s="13">
        <v>4245</v>
      </c>
      <c r="X287" s="10">
        <v>1.2</v>
      </c>
      <c r="Y287" s="13">
        <v>1</v>
      </c>
      <c r="Z287" s="13">
        <v>1145</v>
      </c>
      <c r="AA287" s="23">
        <f t="shared" ref="AA287:AA311" si="307">W287*X287*Y287+Z287</f>
        <v>6239</v>
      </c>
      <c r="AB287" s="13">
        <v>1.15</v>
      </c>
      <c r="AC287" s="13">
        <v>3.5</v>
      </c>
      <c r="AD287" s="13">
        <v>0.97</v>
      </c>
      <c r="AE287" s="45">
        <f t="shared" ref="AE287:AE311" si="308">AC287*AD287+1</f>
        <v>4.395</v>
      </c>
      <c r="AF287" s="13">
        <v>1.05</v>
      </c>
      <c r="AG287" s="11">
        <v>0.5</v>
      </c>
      <c r="AH287" s="46">
        <f t="shared" ref="AH287:AH311" si="309">AA287*AB287*AE287*AF287*AG287</f>
        <v>16555.06951875</v>
      </c>
      <c r="AP287" s="13">
        <v>4245</v>
      </c>
      <c r="AQ287" s="10">
        <v>1.2</v>
      </c>
      <c r="AR287" s="13">
        <v>1</v>
      </c>
      <c r="AS287" s="13">
        <v>1145</v>
      </c>
      <c r="AT287" s="23">
        <f t="shared" ref="AT287:AT311" si="310">AP287*AQ287*AR287+AS287</f>
        <v>6239</v>
      </c>
      <c r="AU287" s="13">
        <v>1.15</v>
      </c>
      <c r="AV287" s="13">
        <v>4.3</v>
      </c>
      <c r="AW287" s="13">
        <v>0.97</v>
      </c>
      <c r="AX287" s="45">
        <f t="shared" ref="AX287:AX311" si="311">AV287*AW287+1</f>
        <v>5.171</v>
      </c>
      <c r="AY287" s="13">
        <v>1.05</v>
      </c>
      <c r="AZ287" s="11">
        <v>0.5</v>
      </c>
      <c r="BA287" s="46">
        <f t="shared" ref="BA287:BA311" si="312">AT287*AU287*AX287*AY287*AZ287</f>
        <v>19478.10340875</v>
      </c>
    </row>
    <row r="288" s="1" customFormat="1" customHeight="1" spans="5:56">
      <c r="E288" s="13">
        <v>3836</v>
      </c>
      <c r="F288" s="10">
        <v>1.11</v>
      </c>
      <c r="G288" s="13">
        <v>1</v>
      </c>
      <c r="H288" s="13">
        <v>1145</v>
      </c>
      <c r="I288" s="23">
        <f t="shared" si="304"/>
        <v>5402.96</v>
      </c>
      <c r="J288" s="13">
        <v>1.15</v>
      </c>
      <c r="K288" s="13">
        <v>3.5</v>
      </c>
      <c r="L288" s="13">
        <v>0.97</v>
      </c>
      <c r="M288" s="45">
        <f t="shared" si="305"/>
        <v>4.395</v>
      </c>
      <c r="N288" s="13">
        <v>1.05</v>
      </c>
      <c r="O288" s="11">
        <v>0.5</v>
      </c>
      <c r="P288" s="46">
        <f t="shared" si="306"/>
        <v>14336.6530545</v>
      </c>
      <c r="W288" s="13">
        <v>4245</v>
      </c>
      <c r="X288" s="10">
        <v>1.11</v>
      </c>
      <c r="Y288" s="13">
        <v>1</v>
      </c>
      <c r="Z288" s="13">
        <v>1145</v>
      </c>
      <c r="AA288" s="23">
        <f t="shared" si="307"/>
        <v>5856.95</v>
      </c>
      <c r="AB288" s="13">
        <v>1.15</v>
      </c>
      <c r="AC288" s="13">
        <v>3.5</v>
      </c>
      <c r="AD288" s="13">
        <v>0.97</v>
      </c>
      <c r="AE288" s="45">
        <f t="shared" si="308"/>
        <v>4.395</v>
      </c>
      <c r="AF288" s="13">
        <v>1.05</v>
      </c>
      <c r="AG288" s="11">
        <v>0.5</v>
      </c>
      <c r="AH288" s="46">
        <f t="shared" si="309"/>
        <v>15541.3070071875</v>
      </c>
      <c r="AP288" s="13">
        <v>4245</v>
      </c>
      <c r="AQ288" s="10">
        <v>1.11</v>
      </c>
      <c r="AR288" s="13">
        <v>1</v>
      </c>
      <c r="AS288" s="13">
        <v>1145</v>
      </c>
      <c r="AT288" s="23">
        <f t="shared" si="310"/>
        <v>5856.95</v>
      </c>
      <c r="AU288" s="13">
        <v>1.15</v>
      </c>
      <c r="AV288" s="13">
        <v>4.3</v>
      </c>
      <c r="AW288" s="13">
        <v>0.97</v>
      </c>
      <c r="AX288" s="45">
        <f t="shared" si="311"/>
        <v>5.171</v>
      </c>
      <c r="AY288" s="13">
        <v>1.05</v>
      </c>
      <c r="AZ288" s="11">
        <v>0.5</v>
      </c>
      <c r="BA288" s="46">
        <f t="shared" si="312"/>
        <v>18285.3466516875</v>
      </c>
    </row>
    <row r="289" s="1" customFormat="1" customHeight="1" spans="5:53">
      <c r="E289" s="13">
        <v>3836</v>
      </c>
      <c r="F289" s="10">
        <v>0.73</v>
      </c>
      <c r="G289" s="13">
        <v>1</v>
      </c>
      <c r="H289" s="13">
        <v>1145</v>
      </c>
      <c r="I289" s="23">
        <f t="shared" si="304"/>
        <v>3945.28</v>
      </c>
      <c r="J289" s="13">
        <v>1.15</v>
      </c>
      <c r="K289" s="13">
        <v>3.5</v>
      </c>
      <c r="L289" s="13">
        <v>0.97</v>
      </c>
      <c r="M289" s="45">
        <f t="shared" si="305"/>
        <v>4.395</v>
      </c>
      <c r="N289" s="13">
        <v>1.05</v>
      </c>
      <c r="O289" s="11">
        <v>0.5</v>
      </c>
      <c r="P289" s="46">
        <f t="shared" si="306"/>
        <v>10468.726506</v>
      </c>
      <c r="W289" s="13">
        <v>4245</v>
      </c>
      <c r="X289" s="10">
        <v>0.73</v>
      </c>
      <c r="Y289" s="13">
        <v>1</v>
      </c>
      <c r="Z289" s="13">
        <v>1145</v>
      </c>
      <c r="AA289" s="23">
        <f t="shared" si="307"/>
        <v>4243.85</v>
      </c>
      <c r="AB289" s="13">
        <v>1.15</v>
      </c>
      <c r="AC289" s="13">
        <v>3.5</v>
      </c>
      <c r="AD289" s="13">
        <v>0.97</v>
      </c>
      <c r="AE289" s="45">
        <f t="shared" si="308"/>
        <v>4.395</v>
      </c>
      <c r="AF289" s="13">
        <v>1.05</v>
      </c>
      <c r="AG289" s="11">
        <v>0.5</v>
      </c>
      <c r="AH289" s="46">
        <f t="shared" si="309"/>
        <v>11260.9764028125</v>
      </c>
      <c r="AP289" s="13">
        <v>4245</v>
      </c>
      <c r="AQ289" s="10">
        <v>0.73</v>
      </c>
      <c r="AR289" s="13">
        <v>1</v>
      </c>
      <c r="AS289" s="13">
        <v>1145</v>
      </c>
      <c r="AT289" s="23">
        <f t="shared" si="310"/>
        <v>4243.85</v>
      </c>
      <c r="AU289" s="13">
        <v>1.15</v>
      </c>
      <c r="AV289" s="13">
        <v>4.3</v>
      </c>
      <c r="AW289" s="13">
        <v>0.97</v>
      </c>
      <c r="AX289" s="45">
        <f t="shared" si="311"/>
        <v>5.171</v>
      </c>
      <c r="AY289" s="13">
        <v>1.05</v>
      </c>
      <c r="AZ289" s="11">
        <v>0.5</v>
      </c>
      <c r="BA289" s="46">
        <f t="shared" si="312"/>
        <v>13249.2625663125</v>
      </c>
    </row>
    <row r="290" s="1" customFormat="1" customHeight="1" spans="5:53">
      <c r="E290" s="13">
        <v>3836</v>
      </c>
      <c r="F290" s="10">
        <v>0.73</v>
      </c>
      <c r="G290" s="13">
        <v>1</v>
      </c>
      <c r="H290" s="13">
        <v>1145</v>
      </c>
      <c r="I290" s="23">
        <f t="shared" si="304"/>
        <v>3945.28</v>
      </c>
      <c r="J290" s="13">
        <v>1.15</v>
      </c>
      <c r="K290" s="13">
        <v>3.5</v>
      </c>
      <c r="L290" s="13">
        <v>0.97</v>
      </c>
      <c r="M290" s="45">
        <f t="shared" si="305"/>
        <v>4.395</v>
      </c>
      <c r="N290" s="13">
        <v>1.05</v>
      </c>
      <c r="O290" s="11">
        <v>0.5</v>
      </c>
      <c r="P290" s="46">
        <f t="shared" si="306"/>
        <v>10468.726506</v>
      </c>
      <c r="W290" s="13">
        <v>4245</v>
      </c>
      <c r="X290" s="10">
        <v>0.73</v>
      </c>
      <c r="Y290" s="13">
        <v>1</v>
      </c>
      <c r="Z290" s="13">
        <v>1145</v>
      </c>
      <c r="AA290" s="23">
        <f t="shared" si="307"/>
        <v>4243.85</v>
      </c>
      <c r="AB290" s="13">
        <v>1.15</v>
      </c>
      <c r="AC290" s="13">
        <v>3.5</v>
      </c>
      <c r="AD290" s="13">
        <v>0.97</v>
      </c>
      <c r="AE290" s="45">
        <f t="shared" si="308"/>
        <v>4.395</v>
      </c>
      <c r="AF290" s="13">
        <v>1.05</v>
      </c>
      <c r="AG290" s="11">
        <v>0.5</v>
      </c>
      <c r="AH290" s="46">
        <f t="shared" si="309"/>
        <v>11260.9764028125</v>
      </c>
      <c r="AP290" s="13">
        <v>4245</v>
      </c>
      <c r="AQ290" s="10">
        <v>0.73</v>
      </c>
      <c r="AR290" s="13">
        <v>1</v>
      </c>
      <c r="AS290" s="13">
        <v>1145</v>
      </c>
      <c r="AT290" s="23">
        <f t="shared" si="310"/>
        <v>4243.85</v>
      </c>
      <c r="AU290" s="13">
        <v>1.15</v>
      </c>
      <c r="AV290" s="13">
        <v>4.3</v>
      </c>
      <c r="AW290" s="13">
        <v>0.97</v>
      </c>
      <c r="AX290" s="45">
        <f t="shared" si="311"/>
        <v>5.171</v>
      </c>
      <c r="AY290" s="13">
        <v>1.05</v>
      </c>
      <c r="AZ290" s="11">
        <v>0.5</v>
      </c>
      <c r="BA290" s="46">
        <f t="shared" si="312"/>
        <v>13249.2625663125</v>
      </c>
    </row>
    <row r="291" s="1" customFormat="1" customHeight="1" spans="5:53">
      <c r="E291" s="13">
        <v>3836</v>
      </c>
      <c r="F291" s="10">
        <v>1.85</v>
      </c>
      <c r="G291" s="13">
        <v>1</v>
      </c>
      <c r="H291" s="13">
        <v>1145</v>
      </c>
      <c r="I291" s="23">
        <f t="shared" si="304"/>
        <v>8241.6</v>
      </c>
      <c r="J291" s="13">
        <v>1.15</v>
      </c>
      <c r="K291" s="13">
        <v>3.5</v>
      </c>
      <c r="L291" s="13">
        <v>0.97</v>
      </c>
      <c r="M291" s="45">
        <f t="shared" si="305"/>
        <v>4.395</v>
      </c>
      <c r="N291" s="13">
        <v>1.05</v>
      </c>
      <c r="O291" s="11">
        <v>0.5</v>
      </c>
      <c r="P291" s="46">
        <f t="shared" si="306"/>
        <v>21868.93107</v>
      </c>
      <c r="W291" s="13">
        <v>4245</v>
      </c>
      <c r="X291" s="10">
        <v>1.85</v>
      </c>
      <c r="Y291" s="13">
        <v>1</v>
      </c>
      <c r="Z291" s="13">
        <v>1145</v>
      </c>
      <c r="AA291" s="23">
        <f t="shared" si="307"/>
        <v>8998.25</v>
      </c>
      <c r="AB291" s="13">
        <v>1.15</v>
      </c>
      <c r="AC291" s="13">
        <v>3.5</v>
      </c>
      <c r="AD291" s="13">
        <v>0.97</v>
      </c>
      <c r="AE291" s="45">
        <f t="shared" si="308"/>
        <v>4.395</v>
      </c>
      <c r="AF291" s="13">
        <v>1.05</v>
      </c>
      <c r="AG291" s="11">
        <v>0.5</v>
      </c>
      <c r="AH291" s="46">
        <f t="shared" si="309"/>
        <v>23876.6876578125</v>
      </c>
      <c r="AP291" s="13">
        <v>4245</v>
      </c>
      <c r="AQ291" s="10">
        <v>1.85</v>
      </c>
      <c r="AR291" s="13">
        <v>1</v>
      </c>
      <c r="AS291" s="13">
        <v>1145</v>
      </c>
      <c r="AT291" s="23">
        <f t="shared" si="310"/>
        <v>8998.25</v>
      </c>
      <c r="AU291" s="13">
        <v>1.15</v>
      </c>
      <c r="AV291" s="13">
        <v>4.3</v>
      </c>
      <c r="AW291" s="13">
        <v>0.97</v>
      </c>
      <c r="AX291" s="45">
        <f t="shared" si="311"/>
        <v>5.171</v>
      </c>
      <c r="AY291" s="13">
        <v>1.05</v>
      </c>
      <c r="AZ291" s="11">
        <v>0.5</v>
      </c>
      <c r="BA291" s="46">
        <f t="shared" si="312"/>
        <v>28092.4577653125</v>
      </c>
    </row>
    <row r="292" s="1" customFormat="1" customHeight="1" spans="5:53">
      <c r="E292" s="13">
        <v>3836</v>
      </c>
      <c r="F292" s="8">
        <v>1.2</v>
      </c>
      <c r="G292" s="13">
        <v>1</v>
      </c>
      <c r="H292" s="13">
        <v>1145</v>
      </c>
      <c r="I292" s="23">
        <f t="shared" si="304"/>
        <v>5748.2</v>
      </c>
      <c r="J292" s="13">
        <v>1.15</v>
      </c>
      <c r="K292" s="13">
        <v>3.5</v>
      </c>
      <c r="L292" s="13">
        <v>0.97</v>
      </c>
      <c r="M292" s="45">
        <f t="shared" si="305"/>
        <v>4.395</v>
      </c>
      <c r="N292" s="13">
        <v>1.05</v>
      </c>
      <c r="O292" s="11">
        <v>0.5</v>
      </c>
      <c r="P292" s="46">
        <f t="shared" si="306"/>
        <v>15252.74092125</v>
      </c>
      <c r="W292" s="13">
        <v>4245</v>
      </c>
      <c r="X292" s="8">
        <v>1.2</v>
      </c>
      <c r="Y292" s="13">
        <v>1</v>
      </c>
      <c r="Z292" s="13">
        <v>1145</v>
      </c>
      <c r="AA292" s="23">
        <f t="shared" si="307"/>
        <v>6239</v>
      </c>
      <c r="AB292" s="13">
        <v>1.15</v>
      </c>
      <c r="AC292" s="13">
        <v>3.5</v>
      </c>
      <c r="AD292" s="13">
        <v>0.97</v>
      </c>
      <c r="AE292" s="45">
        <f t="shared" si="308"/>
        <v>4.395</v>
      </c>
      <c r="AF292" s="13">
        <v>1.05</v>
      </c>
      <c r="AG292" s="11">
        <v>0.5</v>
      </c>
      <c r="AH292" s="46">
        <f t="shared" si="309"/>
        <v>16555.06951875</v>
      </c>
      <c r="AP292" s="13">
        <v>4245</v>
      </c>
      <c r="AQ292" s="8">
        <v>1.2</v>
      </c>
      <c r="AR292" s="13">
        <v>1</v>
      </c>
      <c r="AS292" s="13">
        <v>1145</v>
      </c>
      <c r="AT292" s="23">
        <f t="shared" si="310"/>
        <v>6239</v>
      </c>
      <c r="AU292" s="13">
        <v>1.15</v>
      </c>
      <c r="AV292" s="13">
        <v>4.3</v>
      </c>
      <c r="AW292" s="13">
        <v>0.97</v>
      </c>
      <c r="AX292" s="45">
        <f t="shared" si="311"/>
        <v>5.171</v>
      </c>
      <c r="AY292" s="13">
        <v>1.05</v>
      </c>
      <c r="AZ292" s="11">
        <v>0.5</v>
      </c>
      <c r="BA292" s="46">
        <f t="shared" si="312"/>
        <v>19478.10340875</v>
      </c>
    </row>
    <row r="293" s="1" customFormat="1" customHeight="1" spans="5:53">
      <c r="E293" s="13">
        <v>3836</v>
      </c>
      <c r="F293" s="8">
        <v>1.11</v>
      </c>
      <c r="G293" s="13">
        <v>1</v>
      </c>
      <c r="H293" s="13">
        <v>1145</v>
      </c>
      <c r="I293" s="23">
        <f t="shared" si="304"/>
        <v>5402.96</v>
      </c>
      <c r="J293" s="13">
        <v>1.15</v>
      </c>
      <c r="K293" s="13">
        <v>3.5</v>
      </c>
      <c r="L293" s="13">
        <v>0.97</v>
      </c>
      <c r="M293" s="45">
        <f t="shared" si="305"/>
        <v>4.395</v>
      </c>
      <c r="N293" s="13">
        <v>1.05</v>
      </c>
      <c r="O293" s="11">
        <v>0.5</v>
      </c>
      <c r="P293" s="46">
        <f t="shared" si="306"/>
        <v>14336.6530545</v>
      </c>
      <c r="W293" s="13">
        <v>4245</v>
      </c>
      <c r="X293" s="8">
        <v>1.11</v>
      </c>
      <c r="Y293" s="13">
        <v>1</v>
      </c>
      <c r="Z293" s="13">
        <v>1145</v>
      </c>
      <c r="AA293" s="23">
        <f t="shared" si="307"/>
        <v>5856.95</v>
      </c>
      <c r="AB293" s="13">
        <v>1.15</v>
      </c>
      <c r="AC293" s="13">
        <v>3.5</v>
      </c>
      <c r="AD293" s="13">
        <v>0.97</v>
      </c>
      <c r="AE293" s="45">
        <f t="shared" si="308"/>
        <v>4.395</v>
      </c>
      <c r="AF293" s="13">
        <v>1.05</v>
      </c>
      <c r="AG293" s="11">
        <v>0.5</v>
      </c>
      <c r="AH293" s="46">
        <f t="shared" si="309"/>
        <v>15541.3070071875</v>
      </c>
      <c r="AP293" s="13">
        <v>4245</v>
      </c>
      <c r="AQ293" s="8">
        <v>1.11</v>
      </c>
      <c r="AR293" s="13">
        <v>1</v>
      </c>
      <c r="AS293" s="13">
        <v>1145</v>
      </c>
      <c r="AT293" s="23">
        <f t="shared" si="310"/>
        <v>5856.95</v>
      </c>
      <c r="AU293" s="13">
        <v>1.15</v>
      </c>
      <c r="AV293" s="13">
        <v>4.3</v>
      </c>
      <c r="AW293" s="13">
        <v>0.97</v>
      </c>
      <c r="AX293" s="45">
        <f t="shared" si="311"/>
        <v>5.171</v>
      </c>
      <c r="AY293" s="13">
        <v>1.05</v>
      </c>
      <c r="AZ293" s="11">
        <v>0.5</v>
      </c>
      <c r="BA293" s="46">
        <f t="shared" si="312"/>
        <v>18285.3466516875</v>
      </c>
    </row>
    <row r="294" s="1" customFormat="1" customHeight="1" spans="5:53">
      <c r="E294" s="13">
        <v>3836</v>
      </c>
      <c r="F294" s="8">
        <v>0.73</v>
      </c>
      <c r="G294" s="13">
        <v>1</v>
      </c>
      <c r="H294" s="13">
        <v>1145</v>
      </c>
      <c r="I294" s="23">
        <f t="shared" si="304"/>
        <v>3945.28</v>
      </c>
      <c r="J294" s="13">
        <v>1.15</v>
      </c>
      <c r="K294" s="13">
        <v>3.5</v>
      </c>
      <c r="L294" s="13">
        <v>0.97</v>
      </c>
      <c r="M294" s="45">
        <f t="shared" si="305"/>
        <v>4.395</v>
      </c>
      <c r="N294" s="13">
        <v>1.05</v>
      </c>
      <c r="O294" s="11">
        <v>0.5</v>
      </c>
      <c r="P294" s="46">
        <f t="shared" si="306"/>
        <v>10468.726506</v>
      </c>
      <c r="W294" s="13">
        <v>4245</v>
      </c>
      <c r="X294" s="8">
        <v>0.73</v>
      </c>
      <c r="Y294" s="13">
        <v>1</v>
      </c>
      <c r="Z294" s="13">
        <v>1145</v>
      </c>
      <c r="AA294" s="23">
        <f t="shared" si="307"/>
        <v>4243.85</v>
      </c>
      <c r="AB294" s="13">
        <v>1.15</v>
      </c>
      <c r="AC294" s="13">
        <v>3.5</v>
      </c>
      <c r="AD294" s="13">
        <v>0.97</v>
      </c>
      <c r="AE294" s="45">
        <f t="shared" si="308"/>
        <v>4.395</v>
      </c>
      <c r="AF294" s="13">
        <v>1.05</v>
      </c>
      <c r="AG294" s="11">
        <v>0.5</v>
      </c>
      <c r="AH294" s="46">
        <f t="shared" si="309"/>
        <v>11260.9764028125</v>
      </c>
      <c r="AP294" s="13">
        <v>4245</v>
      </c>
      <c r="AQ294" s="8">
        <v>0.73</v>
      </c>
      <c r="AR294" s="13">
        <v>1</v>
      </c>
      <c r="AS294" s="13">
        <v>1145</v>
      </c>
      <c r="AT294" s="23">
        <f t="shared" si="310"/>
        <v>4243.85</v>
      </c>
      <c r="AU294" s="13">
        <v>1.15</v>
      </c>
      <c r="AV294" s="13">
        <v>4.3</v>
      </c>
      <c r="AW294" s="13">
        <v>0.97</v>
      </c>
      <c r="AX294" s="45">
        <f t="shared" si="311"/>
        <v>5.171</v>
      </c>
      <c r="AY294" s="13">
        <v>1.05</v>
      </c>
      <c r="AZ294" s="11">
        <v>0.5</v>
      </c>
      <c r="BA294" s="46">
        <f t="shared" si="312"/>
        <v>13249.2625663125</v>
      </c>
    </row>
    <row r="295" s="1" customFormat="1" customHeight="1" spans="5:53">
      <c r="E295" s="13">
        <v>3836</v>
      </c>
      <c r="F295" s="8">
        <v>0.73</v>
      </c>
      <c r="G295" s="13">
        <v>1</v>
      </c>
      <c r="H295" s="13">
        <v>1145</v>
      </c>
      <c r="I295" s="23">
        <f t="shared" si="304"/>
        <v>3945.28</v>
      </c>
      <c r="J295" s="13">
        <v>1.15</v>
      </c>
      <c r="K295" s="13">
        <v>3.5</v>
      </c>
      <c r="L295" s="13">
        <v>0.97</v>
      </c>
      <c r="M295" s="45">
        <f t="shared" si="305"/>
        <v>4.395</v>
      </c>
      <c r="N295" s="13">
        <v>1.05</v>
      </c>
      <c r="O295" s="11">
        <v>0.5</v>
      </c>
      <c r="P295" s="46">
        <f t="shared" si="306"/>
        <v>10468.726506</v>
      </c>
      <c r="W295" s="13">
        <v>4245</v>
      </c>
      <c r="X295" s="8">
        <v>0.73</v>
      </c>
      <c r="Y295" s="13">
        <v>1</v>
      </c>
      <c r="Z295" s="13">
        <v>1145</v>
      </c>
      <c r="AA295" s="23">
        <f t="shared" si="307"/>
        <v>4243.85</v>
      </c>
      <c r="AB295" s="13">
        <v>1.15</v>
      </c>
      <c r="AC295" s="13">
        <v>3.5</v>
      </c>
      <c r="AD295" s="13">
        <v>0.97</v>
      </c>
      <c r="AE295" s="45">
        <f t="shared" si="308"/>
        <v>4.395</v>
      </c>
      <c r="AF295" s="13">
        <v>1.05</v>
      </c>
      <c r="AG295" s="11">
        <v>0.5</v>
      </c>
      <c r="AH295" s="46">
        <f t="shared" si="309"/>
        <v>11260.9764028125</v>
      </c>
      <c r="AP295" s="13">
        <v>4245</v>
      </c>
      <c r="AQ295" s="8">
        <v>0.73</v>
      </c>
      <c r="AR295" s="13">
        <v>1</v>
      </c>
      <c r="AS295" s="13">
        <v>1145</v>
      </c>
      <c r="AT295" s="23">
        <f t="shared" si="310"/>
        <v>4243.85</v>
      </c>
      <c r="AU295" s="13">
        <v>1.15</v>
      </c>
      <c r="AV295" s="13">
        <v>4.3</v>
      </c>
      <c r="AW295" s="13">
        <v>0.97</v>
      </c>
      <c r="AX295" s="45">
        <f t="shared" si="311"/>
        <v>5.171</v>
      </c>
      <c r="AY295" s="13">
        <v>1.05</v>
      </c>
      <c r="AZ295" s="11">
        <v>0.5</v>
      </c>
      <c r="BA295" s="46">
        <f t="shared" si="312"/>
        <v>13249.2625663125</v>
      </c>
    </row>
    <row r="296" s="1" customFormat="1" customHeight="1" spans="5:53">
      <c r="E296" s="13">
        <v>3836</v>
      </c>
      <c r="F296" s="8">
        <v>1.85</v>
      </c>
      <c r="G296" s="13">
        <v>1</v>
      </c>
      <c r="H296" s="13">
        <v>1145</v>
      </c>
      <c r="I296" s="23">
        <f t="shared" si="304"/>
        <v>8241.6</v>
      </c>
      <c r="J296" s="13">
        <v>1.15</v>
      </c>
      <c r="K296" s="13">
        <v>3.5</v>
      </c>
      <c r="L296" s="13">
        <v>0.97</v>
      </c>
      <c r="M296" s="45">
        <f t="shared" si="305"/>
        <v>4.395</v>
      </c>
      <c r="N296" s="13">
        <v>1.05</v>
      </c>
      <c r="O296" s="11">
        <v>0.5</v>
      </c>
      <c r="P296" s="46">
        <f t="shared" si="306"/>
        <v>21868.93107</v>
      </c>
      <c r="W296" s="13">
        <v>4245</v>
      </c>
      <c r="X296" s="8">
        <v>1.85</v>
      </c>
      <c r="Y296" s="13">
        <v>1</v>
      </c>
      <c r="Z296" s="13">
        <v>1145</v>
      </c>
      <c r="AA296" s="23">
        <f t="shared" si="307"/>
        <v>8998.25</v>
      </c>
      <c r="AB296" s="13">
        <v>1.15</v>
      </c>
      <c r="AC296" s="13">
        <v>3.5</v>
      </c>
      <c r="AD296" s="13">
        <v>0.97</v>
      </c>
      <c r="AE296" s="45">
        <f t="shared" si="308"/>
        <v>4.395</v>
      </c>
      <c r="AF296" s="13">
        <v>1.05</v>
      </c>
      <c r="AG296" s="11">
        <v>0.5</v>
      </c>
      <c r="AH296" s="46">
        <f t="shared" si="309"/>
        <v>23876.6876578125</v>
      </c>
      <c r="AP296" s="13">
        <v>4245</v>
      </c>
      <c r="AQ296" s="8">
        <v>1.85</v>
      </c>
      <c r="AR296" s="13">
        <v>1</v>
      </c>
      <c r="AS296" s="13">
        <v>1145</v>
      </c>
      <c r="AT296" s="23">
        <f t="shared" si="310"/>
        <v>8998.25</v>
      </c>
      <c r="AU296" s="13">
        <v>1.15</v>
      </c>
      <c r="AV296" s="13">
        <v>4.3</v>
      </c>
      <c r="AW296" s="13">
        <v>0.97</v>
      </c>
      <c r="AX296" s="45">
        <f t="shared" si="311"/>
        <v>5.171</v>
      </c>
      <c r="AY296" s="13">
        <v>1.05</v>
      </c>
      <c r="AZ296" s="11">
        <v>0.5</v>
      </c>
      <c r="BA296" s="46">
        <f t="shared" si="312"/>
        <v>28092.4577653125</v>
      </c>
    </row>
    <row r="297" s="1" customFormat="1" customHeight="1" spans="5:53">
      <c r="E297" s="13">
        <v>3836</v>
      </c>
      <c r="F297" s="10">
        <v>1.2</v>
      </c>
      <c r="G297" s="13">
        <v>1</v>
      </c>
      <c r="H297" s="13">
        <v>1145</v>
      </c>
      <c r="I297" s="23">
        <f t="shared" si="304"/>
        <v>5748.2</v>
      </c>
      <c r="J297" s="13">
        <v>1.15</v>
      </c>
      <c r="K297" s="13">
        <v>3.5</v>
      </c>
      <c r="L297" s="13">
        <v>0.97</v>
      </c>
      <c r="M297" s="45">
        <f t="shared" si="305"/>
        <v>4.395</v>
      </c>
      <c r="N297" s="13">
        <v>1.05</v>
      </c>
      <c r="O297" s="11">
        <v>0.5</v>
      </c>
      <c r="P297" s="46">
        <f t="shared" si="306"/>
        <v>15252.74092125</v>
      </c>
      <c r="W297" s="13">
        <v>4245</v>
      </c>
      <c r="X297" s="10">
        <v>1.2</v>
      </c>
      <c r="Y297" s="13">
        <v>1</v>
      </c>
      <c r="Z297" s="13">
        <v>1145</v>
      </c>
      <c r="AA297" s="23">
        <f t="shared" si="307"/>
        <v>6239</v>
      </c>
      <c r="AB297" s="13">
        <v>1.15</v>
      </c>
      <c r="AC297" s="13">
        <v>3.5</v>
      </c>
      <c r="AD297" s="13">
        <v>0.97</v>
      </c>
      <c r="AE297" s="45">
        <f t="shared" si="308"/>
        <v>4.395</v>
      </c>
      <c r="AF297" s="13">
        <v>1.05</v>
      </c>
      <c r="AG297" s="11">
        <v>0.5</v>
      </c>
      <c r="AH297" s="46">
        <f t="shared" si="309"/>
        <v>16555.06951875</v>
      </c>
      <c r="AP297" s="13">
        <v>4245</v>
      </c>
      <c r="AQ297" s="10">
        <v>1.2</v>
      </c>
      <c r="AR297" s="13">
        <v>1</v>
      </c>
      <c r="AS297" s="13">
        <v>1145</v>
      </c>
      <c r="AT297" s="23">
        <f t="shared" si="310"/>
        <v>6239</v>
      </c>
      <c r="AU297" s="13">
        <v>1.15</v>
      </c>
      <c r="AV297" s="13">
        <v>4.3</v>
      </c>
      <c r="AW297" s="13">
        <v>0.97</v>
      </c>
      <c r="AX297" s="45">
        <f t="shared" si="311"/>
        <v>5.171</v>
      </c>
      <c r="AY297" s="13">
        <v>1.05</v>
      </c>
      <c r="AZ297" s="11">
        <v>0.5</v>
      </c>
      <c r="BA297" s="46">
        <f t="shared" si="312"/>
        <v>19478.10340875</v>
      </c>
    </row>
    <row r="298" s="1" customFormat="1" customHeight="1" spans="5:53">
      <c r="E298" s="13">
        <v>3836</v>
      </c>
      <c r="F298" s="10">
        <v>1.11</v>
      </c>
      <c r="G298" s="13">
        <v>1</v>
      </c>
      <c r="H298" s="13">
        <v>1145</v>
      </c>
      <c r="I298" s="23">
        <f t="shared" si="304"/>
        <v>5402.96</v>
      </c>
      <c r="J298" s="13">
        <v>1.15</v>
      </c>
      <c r="K298" s="13">
        <v>3.5</v>
      </c>
      <c r="L298" s="13">
        <v>0.97</v>
      </c>
      <c r="M298" s="45">
        <f t="shared" si="305"/>
        <v>4.395</v>
      </c>
      <c r="N298" s="13">
        <v>1.05</v>
      </c>
      <c r="O298" s="11">
        <v>0.5</v>
      </c>
      <c r="P298" s="46">
        <f t="shared" si="306"/>
        <v>14336.6530545</v>
      </c>
      <c r="W298" s="13">
        <v>4245</v>
      </c>
      <c r="X298" s="10">
        <v>1.11</v>
      </c>
      <c r="Y298" s="13">
        <v>1</v>
      </c>
      <c r="Z298" s="13">
        <v>1145</v>
      </c>
      <c r="AA298" s="23">
        <f t="shared" si="307"/>
        <v>5856.95</v>
      </c>
      <c r="AB298" s="13">
        <v>1.15</v>
      </c>
      <c r="AC298" s="13">
        <v>3.5</v>
      </c>
      <c r="AD298" s="13">
        <v>0.97</v>
      </c>
      <c r="AE298" s="45">
        <f t="shared" si="308"/>
        <v>4.395</v>
      </c>
      <c r="AF298" s="13">
        <v>1.05</v>
      </c>
      <c r="AG298" s="11">
        <v>0.5</v>
      </c>
      <c r="AH298" s="46">
        <f t="shared" si="309"/>
        <v>15541.3070071875</v>
      </c>
      <c r="AP298" s="13">
        <v>4245</v>
      </c>
      <c r="AQ298" s="10">
        <v>1.11</v>
      </c>
      <c r="AR298" s="13">
        <v>1</v>
      </c>
      <c r="AS298" s="13">
        <v>1145</v>
      </c>
      <c r="AT298" s="23">
        <f t="shared" si="310"/>
        <v>5856.95</v>
      </c>
      <c r="AU298" s="13">
        <v>1.15</v>
      </c>
      <c r="AV298" s="13">
        <v>4.3</v>
      </c>
      <c r="AW298" s="13">
        <v>0.97</v>
      </c>
      <c r="AX298" s="45">
        <f t="shared" si="311"/>
        <v>5.171</v>
      </c>
      <c r="AY298" s="13">
        <v>1.05</v>
      </c>
      <c r="AZ298" s="11">
        <v>0.5</v>
      </c>
      <c r="BA298" s="46">
        <f t="shared" si="312"/>
        <v>18285.3466516875</v>
      </c>
    </row>
    <row r="299" s="1" customFormat="1" customHeight="1" spans="5:53">
      <c r="E299" s="13">
        <v>3836</v>
      </c>
      <c r="F299" s="10">
        <v>0.73</v>
      </c>
      <c r="G299" s="13">
        <v>1</v>
      </c>
      <c r="H299" s="13">
        <v>1145</v>
      </c>
      <c r="I299" s="23">
        <f t="shared" si="304"/>
        <v>3945.28</v>
      </c>
      <c r="J299" s="13">
        <v>1.15</v>
      </c>
      <c r="K299" s="13">
        <v>3.5</v>
      </c>
      <c r="L299" s="13">
        <v>0.97</v>
      </c>
      <c r="M299" s="45">
        <f t="shared" si="305"/>
        <v>4.395</v>
      </c>
      <c r="N299" s="13">
        <v>1.05</v>
      </c>
      <c r="O299" s="11">
        <v>0.5</v>
      </c>
      <c r="P299" s="46">
        <f t="shared" si="306"/>
        <v>10468.726506</v>
      </c>
      <c r="W299" s="13">
        <v>4245</v>
      </c>
      <c r="X299" s="10">
        <v>0.73</v>
      </c>
      <c r="Y299" s="13">
        <v>1</v>
      </c>
      <c r="Z299" s="13">
        <v>1145</v>
      </c>
      <c r="AA299" s="23">
        <f t="shared" si="307"/>
        <v>4243.85</v>
      </c>
      <c r="AB299" s="13">
        <v>1.15</v>
      </c>
      <c r="AC299" s="13">
        <v>3.5</v>
      </c>
      <c r="AD299" s="13">
        <v>0.97</v>
      </c>
      <c r="AE299" s="45">
        <f t="shared" si="308"/>
        <v>4.395</v>
      </c>
      <c r="AF299" s="13">
        <v>1.05</v>
      </c>
      <c r="AG299" s="11">
        <v>0.5</v>
      </c>
      <c r="AH299" s="46">
        <f t="shared" si="309"/>
        <v>11260.9764028125</v>
      </c>
      <c r="AP299" s="13">
        <v>4245</v>
      </c>
      <c r="AQ299" s="10">
        <v>0.73</v>
      </c>
      <c r="AR299" s="13">
        <v>1</v>
      </c>
      <c r="AS299" s="13">
        <v>1145</v>
      </c>
      <c r="AT299" s="23">
        <f t="shared" si="310"/>
        <v>4243.85</v>
      </c>
      <c r="AU299" s="13">
        <v>1.15</v>
      </c>
      <c r="AV299" s="13">
        <v>4.3</v>
      </c>
      <c r="AW299" s="13">
        <v>0.97</v>
      </c>
      <c r="AX299" s="45">
        <f t="shared" si="311"/>
        <v>5.171</v>
      </c>
      <c r="AY299" s="13">
        <v>1.05</v>
      </c>
      <c r="AZ299" s="11">
        <v>0.5</v>
      </c>
      <c r="BA299" s="46">
        <f t="shared" si="312"/>
        <v>13249.2625663125</v>
      </c>
    </row>
    <row r="300" s="1" customFormat="1" customHeight="1" spans="5:53">
      <c r="E300" s="13">
        <v>3836</v>
      </c>
      <c r="F300" s="10">
        <v>0.73</v>
      </c>
      <c r="G300" s="13">
        <v>1</v>
      </c>
      <c r="H300" s="13">
        <v>1145</v>
      </c>
      <c r="I300" s="23">
        <f t="shared" si="304"/>
        <v>3945.28</v>
      </c>
      <c r="J300" s="13">
        <v>1.15</v>
      </c>
      <c r="K300" s="13">
        <v>3.5</v>
      </c>
      <c r="L300" s="13">
        <v>0.97</v>
      </c>
      <c r="M300" s="45">
        <f t="shared" si="305"/>
        <v>4.395</v>
      </c>
      <c r="N300" s="13">
        <v>1.05</v>
      </c>
      <c r="O300" s="11">
        <v>0.5</v>
      </c>
      <c r="P300" s="46">
        <f t="shared" si="306"/>
        <v>10468.726506</v>
      </c>
      <c r="W300" s="13">
        <v>4245</v>
      </c>
      <c r="X300" s="10">
        <v>0.73</v>
      </c>
      <c r="Y300" s="13">
        <v>1</v>
      </c>
      <c r="Z300" s="13">
        <v>1145</v>
      </c>
      <c r="AA300" s="23">
        <f t="shared" si="307"/>
        <v>4243.85</v>
      </c>
      <c r="AB300" s="13">
        <v>1.15</v>
      </c>
      <c r="AC300" s="13">
        <v>3.5</v>
      </c>
      <c r="AD300" s="13">
        <v>0.97</v>
      </c>
      <c r="AE300" s="45">
        <f t="shared" si="308"/>
        <v>4.395</v>
      </c>
      <c r="AF300" s="13">
        <v>1.05</v>
      </c>
      <c r="AG300" s="11">
        <v>0.5</v>
      </c>
      <c r="AH300" s="46">
        <f t="shared" si="309"/>
        <v>11260.9764028125</v>
      </c>
      <c r="AP300" s="13">
        <v>4245</v>
      </c>
      <c r="AQ300" s="10">
        <v>0.73</v>
      </c>
      <c r="AR300" s="13">
        <v>1</v>
      </c>
      <c r="AS300" s="13">
        <v>1145</v>
      </c>
      <c r="AT300" s="23">
        <f t="shared" si="310"/>
        <v>4243.85</v>
      </c>
      <c r="AU300" s="13">
        <v>1.15</v>
      </c>
      <c r="AV300" s="13">
        <v>4.3</v>
      </c>
      <c r="AW300" s="13">
        <v>0.97</v>
      </c>
      <c r="AX300" s="45">
        <f t="shared" si="311"/>
        <v>5.171</v>
      </c>
      <c r="AY300" s="13">
        <v>1.05</v>
      </c>
      <c r="AZ300" s="11">
        <v>0.5</v>
      </c>
      <c r="BA300" s="46">
        <f t="shared" si="312"/>
        <v>13249.2625663125</v>
      </c>
    </row>
    <row r="301" s="1" customFormat="1" customHeight="1" spans="5:53">
      <c r="E301" s="13">
        <v>3836</v>
      </c>
      <c r="F301" s="10">
        <v>1.85</v>
      </c>
      <c r="G301" s="13">
        <v>1</v>
      </c>
      <c r="H301" s="13">
        <v>1145</v>
      </c>
      <c r="I301" s="23">
        <f t="shared" si="304"/>
        <v>8241.6</v>
      </c>
      <c r="J301" s="13">
        <v>1.15</v>
      </c>
      <c r="K301" s="13">
        <v>3.5</v>
      </c>
      <c r="L301" s="13">
        <v>0.97</v>
      </c>
      <c r="M301" s="45">
        <f t="shared" si="305"/>
        <v>4.395</v>
      </c>
      <c r="N301" s="13">
        <v>1.05</v>
      </c>
      <c r="O301" s="11">
        <v>0.5</v>
      </c>
      <c r="P301" s="46">
        <f t="shared" si="306"/>
        <v>21868.93107</v>
      </c>
      <c r="W301" s="13">
        <v>4245</v>
      </c>
      <c r="X301" s="10">
        <v>1.85</v>
      </c>
      <c r="Y301" s="13">
        <v>1</v>
      </c>
      <c r="Z301" s="13">
        <v>1145</v>
      </c>
      <c r="AA301" s="23">
        <f t="shared" si="307"/>
        <v>8998.25</v>
      </c>
      <c r="AB301" s="13">
        <v>1.15</v>
      </c>
      <c r="AC301" s="13">
        <v>3.5</v>
      </c>
      <c r="AD301" s="13">
        <v>0.97</v>
      </c>
      <c r="AE301" s="45">
        <f t="shared" si="308"/>
        <v>4.395</v>
      </c>
      <c r="AF301" s="13">
        <v>1.05</v>
      </c>
      <c r="AG301" s="11">
        <v>0.5</v>
      </c>
      <c r="AH301" s="46">
        <f t="shared" si="309"/>
        <v>23876.6876578125</v>
      </c>
      <c r="AP301" s="13">
        <v>4245</v>
      </c>
      <c r="AQ301" s="10">
        <v>1.85</v>
      </c>
      <c r="AR301" s="13">
        <v>1</v>
      </c>
      <c r="AS301" s="13">
        <v>1145</v>
      </c>
      <c r="AT301" s="23">
        <f t="shared" si="310"/>
        <v>8998.25</v>
      </c>
      <c r="AU301" s="13">
        <v>1.15</v>
      </c>
      <c r="AV301" s="13">
        <v>4.3</v>
      </c>
      <c r="AW301" s="13">
        <v>0.97</v>
      </c>
      <c r="AX301" s="45">
        <f t="shared" si="311"/>
        <v>5.171</v>
      </c>
      <c r="AY301" s="13">
        <v>1.05</v>
      </c>
      <c r="AZ301" s="11">
        <v>0.5</v>
      </c>
      <c r="BA301" s="46">
        <f t="shared" si="312"/>
        <v>28092.4577653125</v>
      </c>
    </row>
    <row r="302" s="1" customFormat="1" customHeight="1" spans="5:53">
      <c r="E302" s="13">
        <v>3836</v>
      </c>
      <c r="F302" s="8">
        <v>1.2</v>
      </c>
      <c r="G302" s="13">
        <v>1</v>
      </c>
      <c r="H302" s="13">
        <v>1145</v>
      </c>
      <c r="I302" s="23">
        <f t="shared" si="304"/>
        <v>5748.2</v>
      </c>
      <c r="J302" s="13">
        <v>1.15</v>
      </c>
      <c r="K302" s="13">
        <v>3.5</v>
      </c>
      <c r="L302" s="13">
        <v>0.97</v>
      </c>
      <c r="M302" s="45">
        <f t="shared" si="305"/>
        <v>4.395</v>
      </c>
      <c r="N302" s="13">
        <v>1.05</v>
      </c>
      <c r="O302" s="11">
        <v>0.5</v>
      </c>
      <c r="P302" s="46">
        <f t="shared" si="306"/>
        <v>15252.74092125</v>
      </c>
      <c r="W302" s="13">
        <v>4245</v>
      </c>
      <c r="X302" s="8">
        <v>1.2</v>
      </c>
      <c r="Y302" s="13">
        <v>1</v>
      </c>
      <c r="Z302" s="13">
        <v>1145</v>
      </c>
      <c r="AA302" s="23">
        <f t="shared" si="307"/>
        <v>6239</v>
      </c>
      <c r="AB302" s="13">
        <v>1.15</v>
      </c>
      <c r="AC302" s="13">
        <v>3.5</v>
      </c>
      <c r="AD302" s="13">
        <v>0.97</v>
      </c>
      <c r="AE302" s="45">
        <f t="shared" si="308"/>
        <v>4.395</v>
      </c>
      <c r="AF302" s="13">
        <v>1.05</v>
      </c>
      <c r="AG302" s="11">
        <v>0.5</v>
      </c>
      <c r="AH302" s="46">
        <f t="shared" si="309"/>
        <v>16555.06951875</v>
      </c>
      <c r="AP302" s="13">
        <v>4245</v>
      </c>
      <c r="AQ302" s="8">
        <v>1.2</v>
      </c>
      <c r="AR302" s="13">
        <v>1</v>
      </c>
      <c r="AS302" s="13">
        <v>1145</v>
      </c>
      <c r="AT302" s="23">
        <f t="shared" si="310"/>
        <v>6239</v>
      </c>
      <c r="AU302" s="13">
        <v>1.15</v>
      </c>
      <c r="AV302" s="13">
        <v>4.3</v>
      </c>
      <c r="AW302" s="13">
        <v>0.97</v>
      </c>
      <c r="AX302" s="45">
        <f t="shared" si="311"/>
        <v>5.171</v>
      </c>
      <c r="AY302" s="13">
        <v>1.05</v>
      </c>
      <c r="AZ302" s="11">
        <v>0.5</v>
      </c>
      <c r="BA302" s="46">
        <f t="shared" si="312"/>
        <v>19478.10340875</v>
      </c>
    </row>
    <row r="303" s="1" customFormat="1" customHeight="1" spans="5:53">
      <c r="E303" s="13">
        <v>3836</v>
      </c>
      <c r="F303" s="8">
        <v>1.11</v>
      </c>
      <c r="G303" s="13">
        <v>1</v>
      </c>
      <c r="H303" s="13">
        <v>1145</v>
      </c>
      <c r="I303" s="23">
        <f t="shared" si="304"/>
        <v>5402.96</v>
      </c>
      <c r="J303" s="13">
        <v>1.15</v>
      </c>
      <c r="K303" s="13">
        <v>3.5</v>
      </c>
      <c r="L303" s="13">
        <v>0.97</v>
      </c>
      <c r="M303" s="45">
        <f t="shared" si="305"/>
        <v>4.395</v>
      </c>
      <c r="N303" s="13">
        <v>1.05</v>
      </c>
      <c r="O303" s="11">
        <v>0.5</v>
      </c>
      <c r="P303" s="46">
        <f t="shared" si="306"/>
        <v>14336.6530545</v>
      </c>
      <c r="W303" s="13">
        <v>4245</v>
      </c>
      <c r="X303" s="8">
        <v>1.11</v>
      </c>
      <c r="Y303" s="13">
        <v>1</v>
      </c>
      <c r="Z303" s="13">
        <v>1145</v>
      </c>
      <c r="AA303" s="23">
        <f t="shared" si="307"/>
        <v>5856.95</v>
      </c>
      <c r="AB303" s="13">
        <v>1.15</v>
      </c>
      <c r="AC303" s="13">
        <v>3.5</v>
      </c>
      <c r="AD303" s="13">
        <v>0.97</v>
      </c>
      <c r="AE303" s="45">
        <f t="shared" si="308"/>
        <v>4.395</v>
      </c>
      <c r="AF303" s="13">
        <v>1.05</v>
      </c>
      <c r="AG303" s="11">
        <v>0.5</v>
      </c>
      <c r="AH303" s="46">
        <f t="shared" si="309"/>
        <v>15541.3070071875</v>
      </c>
      <c r="AP303" s="13">
        <v>4245</v>
      </c>
      <c r="AQ303" s="8">
        <v>1.11</v>
      </c>
      <c r="AR303" s="13">
        <v>1</v>
      </c>
      <c r="AS303" s="13">
        <v>1145</v>
      </c>
      <c r="AT303" s="23">
        <f t="shared" si="310"/>
        <v>5856.95</v>
      </c>
      <c r="AU303" s="13">
        <v>1.15</v>
      </c>
      <c r="AV303" s="13">
        <v>4.3</v>
      </c>
      <c r="AW303" s="13">
        <v>0.97</v>
      </c>
      <c r="AX303" s="45">
        <f t="shared" si="311"/>
        <v>5.171</v>
      </c>
      <c r="AY303" s="13">
        <v>1.05</v>
      </c>
      <c r="AZ303" s="11">
        <v>0.5</v>
      </c>
      <c r="BA303" s="46">
        <f t="shared" si="312"/>
        <v>18285.3466516875</v>
      </c>
    </row>
    <row r="304" s="1" customFormat="1" customHeight="1" spans="5:53">
      <c r="E304" s="13">
        <v>3836</v>
      </c>
      <c r="F304" s="8">
        <v>0.73</v>
      </c>
      <c r="G304" s="13">
        <v>1</v>
      </c>
      <c r="H304" s="13">
        <v>1145</v>
      </c>
      <c r="I304" s="23">
        <f t="shared" si="304"/>
        <v>3945.28</v>
      </c>
      <c r="J304" s="13">
        <v>1.15</v>
      </c>
      <c r="K304" s="13">
        <v>3.5</v>
      </c>
      <c r="L304" s="13">
        <v>0.97</v>
      </c>
      <c r="M304" s="45">
        <f t="shared" si="305"/>
        <v>4.395</v>
      </c>
      <c r="N304" s="13">
        <v>1.05</v>
      </c>
      <c r="O304" s="11">
        <v>0.5</v>
      </c>
      <c r="P304" s="46">
        <f t="shared" si="306"/>
        <v>10468.726506</v>
      </c>
      <c r="W304" s="13">
        <v>4245</v>
      </c>
      <c r="X304" s="8">
        <v>0.73</v>
      </c>
      <c r="Y304" s="13">
        <v>1</v>
      </c>
      <c r="Z304" s="13">
        <v>1145</v>
      </c>
      <c r="AA304" s="23">
        <f t="shared" si="307"/>
        <v>4243.85</v>
      </c>
      <c r="AB304" s="13">
        <v>1.15</v>
      </c>
      <c r="AC304" s="13">
        <v>3.5</v>
      </c>
      <c r="AD304" s="13">
        <v>0.97</v>
      </c>
      <c r="AE304" s="45">
        <f t="shared" si="308"/>
        <v>4.395</v>
      </c>
      <c r="AF304" s="13">
        <v>1.05</v>
      </c>
      <c r="AG304" s="11">
        <v>0.5</v>
      </c>
      <c r="AH304" s="46">
        <f t="shared" si="309"/>
        <v>11260.9764028125</v>
      </c>
      <c r="AP304" s="13">
        <v>4245</v>
      </c>
      <c r="AQ304" s="8">
        <v>0.73</v>
      </c>
      <c r="AR304" s="13">
        <v>1</v>
      </c>
      <c r="AS304" s="13">
        <v>1145</v>
      </c>
      <c r="AT304" s="23">
        <f t="shared" si="310"/>
        <v>4243.85</v>
      </c>
      <c r="AU304" s="13">
        <v>1.15</v>
      </c>
      <c r="AV304" s="13">
        <v>4.3</v>
      </c>
      <c r="AW304" s="13">
        <v>0.97</v>
      </c>
      <c r="AX304" s="45">
        <f t="shared" si="311"/>
        <v>5.171</v>
      </c>
      <c r="AY304" s="13">
        <v>1.05</v>
      </c>
      <c r="AZ304" s="11">
        <v>0.5</v>
      </c>
      <c r="BA304" s="46">
        <f t="shared" si="312"/>
        <v>13249.2625663125</v>
      </c>
    </row>
    <row r="305" s="1" customFormat="1" customHeight="1" spans="5:53">
      <c r="E305" s="13">
        <v>3836</v>
      </c>
      <c r="F305" s="8">
        <v>0.73</v>
      </c>
      <c r="G305" s="13">
        <v>1</v>
      </c>
      <c r="H305" s="13">
        <v>1145</v>
      </c>
      <c r="I305" s="23">
        <f t="shared" si="304"/>
        <v>3945.28</v>
      </c>
      <c r="J305" s="13">
        <v>1.15</v>
      </c>
      <c r="K305" s="13">
        <v>3.5</v>
      </c>
      <c r="L305" s="13">
        <v>0.97</v>
      </c>
      <c r="M305" s="45">
        <f t="shared" si="305"/>
        <v>4.395</v>
      </c>
      <c r="N305" s="13">
        <v>1.05</v>
      </c>
      <c r="O305" s="11">
        <v>0.5</v>
      </c>
      <c r="P305" s="46">
        <f t="shared" si="306"/>
        <v>10468.726506</v>
      </c>
      <c r="W305" s="13">
        <v>4245</v>
      </c>
      <c r="X305" s="8">
        <v>0.73</v>
      </c>
      <c r="Y305" s="13">
        <v>1</v>
      </c>
      <c r="Z305" s="13">
        <v>1145</v>
      </c>
      <c r="AA305" s="23">
        <f t="shared" si="307"/>
        <v>4243.85</v>
      </c>
      <c r="AB305" s="13">
        <v>1.15</v>
      </c>
      <c r="AC305" s="13">
        <v>3.5</v>
      </c>
      <c r="AD305" s="13">
        <v>0.97</v>
      </c>
      <c r="AE305" s="45">
        <f t="shared" si="308"/>
        <v>4.395</v>
      </c>
      <c r="AF305" s="13">
        <v>1.05</v>
      </c>
      <c r="AG305" s="11">
        <v>0.5</v>
      </c>
      <c r="AH305" s="46">
        <f t="shared" si="309"/>
        <v>11260.9764028125</v>
      </c>
      <c r="AP305" s="13">
        <v>4245</v>
      </c>
      <c r="AQ305" s="8">
        <v>0.73</v>
      </c>
      <c r="AR305" s="13">
        <v>1</v>
      </c>
      <c r="AS305" s="13">
        <v>1145</v>
      </c>
      <c r="AT305" s="23">
        <f t="shared" si="310"/>
        <v>4243.85</v>
      </c>
      <c r="AU305" s="13">
        <v>1.15</v>
      </c>
      <c r="AV305" s="13">
        <v>4.3</v>
      </c>
      <c r="AW305" s="13">
        <v>0.97</v>
      </c>
      <c r="AX305" s="45">
        <f t="shared" si="311"/>
        <v>5.171</v>
      </c>
      <c r="AY305" s="13">
        <v>1.05</v>
      </c>
      <c r="AZ305" s="11">
        <v>0.5</v>
      </c>
      <c r="BA305" s="46">
        <f t="shared" si="312"/>
        <v>13249.2625663125</v>
      </c>
    </row>
    <row r="306" s="1" customFormat="1" customHeight="1" spans="5:53">
      <c r="E306" s="13">
        <v>3836</v>
      </c>
      <c r="F306" s="8">
        <v>1.85</v>
      </c>
      <c r="G306" s="13">
        <v>1</v>
      </c>
      <c r="H306" s="13">
        <v>1145</v>
      </c>
      <c r="I306" s="23">
        <f t="shared" si="304"/>
        <v>8241.6</v>
      </c>
      <c r="J306" s="13">
        <v>1.15</v>
      </c>
      <c r="K306" s="13">
        <v>3.5</v>
      </c>
      <c r="L306" s="13">
        <v>0.97</v>
      </c>
      <c r="M306" s="45">
        <f t="shared" si="305"/>
        <v>4.395</v>
      </c>
      <c r="N306" s="13">
        <v>1.05</v>
      </c>
      <c r="O306" s="11">
        <v>0.5</v>
      </c>
      <c r="P306" s="46">
        <f t="shared" si="306"/>
        <v>21868.93107</v>
      </c>
      <c r="W306" s="13">
        <v>4245</v>
      </c>
      <c r="X306" s="8">
        <v>1.85</v>
      </c>
      <c r="Y306" s="13">
        <v>1</v>
      </c>
      <c r="Z306" s="13">
        <v>1145</v>
      </c>
      <c r="AA306" s="23">
        <f t="shared" si="307"/>
        <v>8998.25</v>
      </c>
      <c r="AB306" s="13">
        <v>1.15</v>
      </c>
      <c r="AC306" s="13">
        <v>3.5</v>
      </c>
      <c r="AD306" s="13">
        <v>0.97</v>
      </c>
      <c r="AE306" s="45">
        <f t="shared" si="308"/>
        <v>4.395</v>
      </c>
      <c r="AF306" s="13">
        <v>1.05</v>
      </c>
      <c r="AG306" s="11">
        <v>0.5</v>
      </c>
      <c r="AH306" s="46">
        <f t="shared" si="309"/>
        <v>23876.6876578125</v>
      </c>
      <c r="AP306" s="13">
        <v>4245</v>
      </c>
      <c r="AQ306" s="8">
        <v>1.85</v>
      </c>
      <c r="AR306" s="13">
        <v>1</v>
      </c>
      <c r="AS306" s="13">
        <v>1145</v>
      </c>
      <c r="AT306" s="23">
        <f t="shared" si="310"/>
        <v>8998.25</v>
      </c>
      <c r="AU306" s="13">
        <v>1.15</v>
      </c>
      <c r="AV306" s="13">
        <v>4.3</v>
      </c>
      <c r="AW306" s="13">
        <v>0.97</v>
      </c>
      <c r="AX306" s="45">
        <f t="shared" si="311"/>
        <v>5.171</v>
      </c>
      <c r="AY306" s="13">
        <v>1.05</v>
      </c>
      <c r="AZ306" s="11">
        <v>0.5</v>
      </c>
      <c r="BA306" s="46">
        <f t="shared" si="312"/>
        <v>28092.4577653125</v>
      </c>
    </row>
    <row r="307" s="1" customFormat="1" customHeight="1" spans="5:53">
      <c r="E307" s="13">
        <v>3836</v>
      </c>
      <c r="F307" s="23">
        <v>3.67</v>
      </c>
      <c r="G307" s="13">
        <v>1</v>
      </c>
      <c r="H307" s="13">
        <v>1145</v>
      </c>
      <c r="I307" s="23">
        <f t="shared" si="304"/>
        <v>15223.12</v>
      </c>
      <c r="J307" s="13">
        <v>1.15</v>
      </c>
      <c r="K307" s="13">
        <v>3.5</v>
      </c>
      <c r="L307" s="13">
        <v>0.97</v>
      </c>
      <c r="M307" s="45">
        <f t="shared" si="305"/>
        <v>4.395</v>
      </c>
      <c r="N307" s="13">
        <v>1.05</v>
      </c>
      <c r="O307" s="11">
        <v>0.5</v>
      </c>
      <c r="P307" s="46">
        <f t="shared" si="306"/>
        <v>40394.2634865</v>
      </c>
      <c r="W307" s="13">
        <v>4245</v>
      </c>
      <c r="X307" s="23">
        <v>3.67</v>
      </c>
      <c r="Y307" s="13">
        <v>1</v>
      </c>
      <c r="Z307" s="13">
        <v>1145</v>
      </c>
      <c r="AA307" s="23">
        <f t="shared" si="307"/>
        <v>16724.15</v>
      </c>
      <c r="AB307" s="13">
        <v>1.15</v>
      </c>
      <c r="AC307" s="13">
        <v>3.5</v>
      </c>
      <c r="AD307" s="13">
        <v>0.97</v>
      </c>
      <c r="AE307" s="45">
        <f t="shared" si="308"/>
        <v>4.395</v>
      </c>
      <c r="AF307" s="13">
        <v>1.05</v>
      </c>
      <c r="AG307" s="11">
        <v>0.5</v>
      </c>
      <c r="AH307" s="46">
        <f t="shared" si="309"/>
        <v>44377.2184471875</v>
      </c>
      <c r="AP307" s="13">
        <v>4245</v>
      </c>
      <c r="AQ307" s="23">
        <v>3.67</v>
      </c>
      <c r="AR307" s="13">
        <v>1</v>
      </c>
      <c r="AS307" s="13">
        <v>1145</v>
      </c>
      <c r="AT307" s="23">
        <f t="shared" si="310"/>
        <v>16724.15</v>
      </c>
      <c r="AU307" s="13">
        <v>1.15</v>
      </c>
      <c r="AV307" s="13">
        <v>4.3</v>
      </c>
      <c r="AW307" s="13">
        <v>0.97</v>
      </c>
      <c r="AX307" s="45">
        <f t="shared" si="311"/>
        <v>5.171</v>
      </c>
      <c r="AY307" s="13">
        <v>1.05</v>
      </c>
      <c r="AZ307" s="11">
        <v>0.5</v>
      </c>
      <c r="BA307" s="46">
        <f t="shared" si="312"/>
        <v>52212.6499636875</v>
      </c>
    </row>
    <row r="308" s="1" customFormat="1" customHeight="1" spans="5:53">
      <c r="E308" s="13">
        <v>3836</v>
      </c>
      <c r="F308" s="23">
        <v>3.67</v>
      </c>
      <c r="G308" s="13">
        <v>1</v>
      </c>
      <c r="H308" s="13">
        <v>1145</v>
      </c>
      <c r="I308" s="23">
        <f t="shared" si="304"/>
        <v>15223.12</v>
      </c>
      <c r="J308" s="13">
        <v>1.15</v>
      </c>
      <c r="K308" s="13">
        <v>3.5</v>
      </c>
      <c r="L308" s="13">
        <v>0.97</v>
      </c>
      <c r="M308" s="45">
        <f t="shared" si="305"/>
        <v>4.395</v>
      </c>
      <c r="N308" s="13">
        <v>1.05</v>
      </c>
      <c r="O308" s="11">
        <v>0.5</v>
      </c>
      <c r="P308" s="46">
        <f t="shared" si="306"/>
        <v>40394.2634865</v>
      </c>
      <c r="W308" s="13">
        <v>4245</v>
      </c>
      <c r="X308" s="23">
        <v>3.67</v>
      </c>
      <c r="Y308" s="13">
        <v>1</v>
      </c>
      <c r="Z308" s="13">
        <v>1145</v>
      </c>
      <c r="AA308" s="23">
        <f t="shared" si="307"/>
        <v>16724.15</v>
      </c>
      <c r="AB308" s="13">
        <v>1.15</v>
      </c>
      <c r="AC308" s="13">
        <v>3.5</v>
      </c>
      <c r="AD308" s="13">
        <v>0.97</v>
      </c>
      <c r="AE308" s="45">
        <f t="shared" si="308"/>
        <v>4.395</v>
      </c>
      <c r="AF308" s="13">
        <v>1.05</v>
      </c>
      <c r="AG308" s="11">
        <v>0.5</v>
      </c>
      <c r="AH308" s="46">
        <f t="shared" si="309"/>
        <v>44377.2184471875</v>
      </c>
      <c r="AP308" s="13">
        <v>4245</v>
      </c>
      <c r="AQ308" s="23">
        <v>3.67</v>
      </c>
      <c r="AR308" s="13">
        <v>1</v>
      </c>
      <c r="AS308" s="13">
        <v>1145</v>
      </c>
      <c r="AT308" s="23">
        <f t="shared" si="310"/>
        <v>16724.15</v>
      </c>
      <c r="AU308" s="13">
        <v>1.15</v>
      </c>
      <c r="AV308" s="13">
        <v>4.3</v>
      </c>
      <c r="AW308" s="13">
        <v>0.97</v>
      </c>
      <c r="AX308" s="45">
        <f t="shared" si="311"/>
        <v>5.171</v>
      </c>
      <c r="AY308" s="13">
        <v>1.05</v>
      </c>
      <c r="AZ308" s="11">
        <v>0.5</v>
      </c>
      <c r="BA308" s="46">
        <f t="shared" si="312"/>
        <v>52212.6499636875</v>
      </c>
    </row>
    <row r="309" s="1" customFormat="1" customHeight="1" spans="5:53">
      <c r="E309" s="13">
        <v>3836</v>
      </c>
      <c r="F309" s="23">
        <v>3.67</v>
      </c>
      <c r="G309" s="13">
        <v>1</v>
      </c>
      <c r="H309" s="13">
        <v>1145</v>
      </c>
      <c r="I309" s="23">
        <f t="shared" si="304"/>
        <v>15223.12</v>
      </c>
      <c r="J309" s="13">
        <v>1.15</v>
      </c>
      <c r="K309" s="13">
        <v>3.5</v>
      </c>
      <c r="L309" s="13">
        <v>0.97</v>
      </c>
      <c r="M309" s="45">
        <f t="shared" si="305"/>
        <v>4.395</v>
      </c>
      <c r="N309" s="13">
        <v>1.05</v>
      </c>
      <c r="O309" s="11">
        <v>0.5</v>
      </c>
      <c r="P309" s="46">
        <f t="shared" si="306"/>
        <v>40394.2634865</v>
      </c>
      <c r="W309" s="13">
        <v>4245</v>
      </c>
      <c r="X309" s="23">
        <v>3.67</v>
      </c>
      <c r="Y309" s="13">
        <v>1</v>
      </c>
      <c r="Z309" s="13">
        <v>1145</v>
      </c>
      <c r="AA309" s="23">
        <f t="shared" si="307"/>
        <v>16724.15</v>
      </c>
      <c r="AB309" s="13">
        <v>1.15</v>
      </c>
      <c r="AC309" s="13">
        <v>3.5</v>
      </c>
      <c r="AD309" s="13">
        <v>0.97</v>
      </c>
      <c r="AE309" s="45">
        <f t="shared" si="308"/>
        <v>4.395</v>
      </c>
      <c r="AF309" s="13">
        <v>1.05</v>
      </c>
      <c r="AG309" s="11">
        <v>0.5</v>
      </c>
      <c r="AH309" s="46">
        <f t="shared" si="309"/>
        <v>44377.2184471875</v>
      </c>
      <c r="AP309" s="13">
        <v>4245</v>
      </c>
      <c r="AQ309" s="23">
        <v>3.67</v>
      </c>
      <c r="AR309" s="13">
        <v>1</v>
      </c>
      <c r="AS309" s="13">
        <v>1145</v>
      </c>
      <c r="AT309" s="23">
        <f t="shared" si="310"/>
        <v>16724.15</v>
      </c>
      <c r="AU309" s="13">
        <v>1.15</v>
      </c>
      <c r="AV309" s="13">
        <v>4.3</v>
      </c>
      <c r="AW309" s="13">
        <v>0.97</v>
      </c>
      <c r="AX309" s="45">
        <f t="shared" si="311"/>
        <v>5.171</v>
      </c>
      <c r="AY309" s="13">
        <v>1.05</v>
      </c>
      <c r="AZ309" s="11">
        <v>0.5</v>
      </c>
      <c r="BA309" s="46">
        <f t="shared" si="312"/>
        <v>52212.6499636875</v>
      </c>
    </row>
    <row r="310" s="1" customFormat="1" customHeight="1" spans="5:53">
      <c r="E310" s="13">
        <v>3836</v>
      </c>
      <c r="F310" s="23">
        <v>3.67</v>
      </c>
      <c r="G310" s="13">
        <v>1</v>
      </c>
      <c r="H310" s="13">
        <v>1145</v>
      </c>
      <c r="I310" s="23">
        <f t="shared" si="304"/>
        <v>15223.12</v>
      </c>
      <c r="J310" s="13">
        <v>1.15</v>
      </c>
      <c r="K310" s="13">
        <v>3.5</v>
      </c>
      <c r="L310" s="13">
        <v>0.97</v>
      </c>
      <c r="M310" s="45">
        <f t="shared" si="305"/>
        <v>4.395</v>
      </c>
      <c r="N310" s="13">
        <v>1.05</v>
      </c>
      <c r="O310" s="11">
        <v>0.5</v>
      </c>
      <c r="P310" s="46">
        <f t="shared" si="306"/>
        <v>40394.2634865</v>
      </c>
      <c r="W310" s="13">
        <v>4245</v>
      </c>
      <c r="X310" s="23">
        <v>3.67</v>
      </c>
      <c r="Y310" s="13">
        <v>1</v>
      </c>
      <c r="Z310" s="13">
        <v>1145</v>
      </c>
      <c r="AA310" s="23">
        <f t="shared" si="307"/>
        <v>16724.15</v>
      </c>
      <c r="AB310" s="13">
        <v>1.15</v>
      </c>
      <c r="AC310" s="13">
        <v>3.5</v>
      </c>
      <c r="AD310" s="13">
        <v>0.97</v>
      </c>
      <c r="AE310" s="45">
        <f t="shared" si="308"/>
        <v>4.395</v>
      </c>
      <c r="AF310" s="13">
        <v>1.05</v>
      </c>
      <c r="AG310" s="11">
        <v>0.5</v>
      </c>
      <c r="AH310" s="46">
        <f t="shared" si="309"/>
        <v>44377.2184471875</v>
      </c>
      <c r="AP310" s="13">
        <v>4245</v>
      </c>
      <c r="AQ310" s="23">
        <v>3.67</v>
      </c>
      <c r="AR310" s="13">
        <v>1</v>
      </c>
      <c r="AS310" s="13">
        <v>1145</v>
      </c>
      <c r="AT310" s="23">
        <f t="shared" si="310"/>
        <v>16724.15</v>
      </c>
      <c r="AU310" s="13">
        <v>1.15</v>
      </c>
      <c r="AV310" s="13">
        <v>4.3</v>
      </c>
      <c r="AW310" s="13">
        <v>0.97</v>
      </c>
      <c r="AX310" s="45">
        <f t="shared" si="311"/>
        <v>5.171</v>
      </c>
      <c r="AY310" s="13">
        <v>1.05</v>
      </c>
      <c r="AZ310" s="11">
        <v>0.5</v>
      </c>
      <c r="BA310" s="46">
        <f t="shared" si="312"/>
        <v>52212.6499636875</v>
      </c>
    </row>
    <row r="311" s="1" customFormat="1" customHeight="1" spans="5:53">
      <c r="E311" s="13">
        <v>3836</v>
      </c>
      <c r="F311" s="38">
        <v>2.29</v>
      </c>
      <c r="G311" s="13">
        <v>1</v>
      </c>
      <c r="H311" s="13">
        <v>1145</v>
      </c>
      <c r="I311" s="23">
        <f t="shared" si="304"/>
        <v>9929.44</v>
      </c>
      <c r="J311" s="13">
        <v>1.15</v>
      </c>
      <c r="K311" s="13">
        <v>3.5</v>
      </c>
      <c r="L311" s="13">
        <v>0.97</v>
      </c>
      <c r="M311" s="45">
        <f t="shared" si="305"/>
        <v>4.395</v>
      </c>
      <c r="N311" s="13">
        <v>1.05</v>
      </c>
      <c r="O311" s="11">
        <v>0.5</v>
      </c>
      <c r="P311" s="46">
        <f t="shared" si="306"/>
        <v>26347.582863</v>
      </c>
      <c r="W311" s="13">
        <v>4245</v>
      </c>
      <c r="X311" s="38">
        <v>2.29</v>
      </c>
      <c r="Y311" s="13">
        <v>1</v>
      </c>
      <c r="Z311" s="13">
        <v>1145</v>
      </c>
      <c r="AA311" s="23">
        <f t="shared" si="307"/>
        <v>10866.05</v>
      </c>
      <c r="AB311" s="13">
        <v>1.15</v>
      </c>
      <c r="AC311" s="13">
        <v>3.5</v>
      </c>
      <c r="AD311" s="13">
        <v>0.97</v>
      </c>
      <c r="AE311" s="45">
        <f t="shared" si="308"/>
        <v>4.395</v>
      </c>
      <c r="AF311" s="13">
        <v>1.05</v>
      </c>
      <c r="AG311" s="11">
        <v>0.5</v>
      </c>
      <c r="AH311" s="46">
        <f t="shared" si="309"/>
        <v>28832.8599365625</v>
      </c>
      <c r="AP311" s="13">
        <v>4245</v>
      </c>
      <c r="AQ311" s="38">
        <v>2.29</v>
      </c>
      <c r="AR311" s="13">
        <v>1</v>
      </c>
      <c r="AS311" s="13">
        <v>1145</v>
      </c>
      <c r="AT311" s="23">
        <f t="shared" si="310"/>
        <v>10866.05</v>
      </c>
      <c r="AU311" s="13">
        <v>1.15</v>
      </c>
      <c r="AV311" s="13">
        <v>4.3</v>
      </c>
      <c r="AW311" s="13">
        <v>0.97</v>
      </c>
      <c r="AX311" s="45">
        <f t="shared" si="311"/>
        <v>5.171</v>
      </c>
      <c r="AY311" s="13">
        <v>1.05</v>
      </c>
      <c r="AZ311" s="11">
        <v>0.5</v>
      </c>
      <c r="BA311" s="46">
        <f t="shared" si="312"/>
        <v>33923.7130220625</v>
      </c>
    </row>
    <row r="312" s="1" customFormat="1" customHeight="1" spans="5:53">
      <c r="E312" s="48" t="s">
        <v>58</v>
      </c>
      <c r="F312" s="49"/>
      <c r="G312" s="49"/>
      <c r="H312" s="49"/>
      <c r="I312" s="49"/>
      <c r="J312" s="49"/>
      <c r="K312" s="49"/>
      <c r="L312" s="50">
        <f>SUM(P287:P311)</f>
        <v>477507.74904</v>
      </c>
      <c r="M312" s="50"/>
      <c r="N312" s="50"/>
      <c r="O312" s="50"/>
      <c r="P312" s="50"/>
      <c r="W312" s="48" t="s">
        <v>58</v>
      </c>
      <c r="X312" s="49"/>
      <c r="Y312" s="49"/>
      <c r="Z312" s="49"/>
      <c r="AA312" s="49"/>
      <c r="AB312" s="49"/>
      <c r="AC312" s="49"/>
      <c r="AD312" s="50">
        <f>SUM(AH287:AH311)</f>
        <v>520321.801682813</v>
      </c>
      <c r="AE312" s="50"/>
      <c r="AF312" s="50"/>
      <c r="AG312" s="50"/>
      <c r="AH312" s="50"/>
      <c r="AP312" s="48" t="s">
        <v>58</v>
      </c>
      <c r="AQ312" s="49"/>
      <c r="AR312" s="49"/>
      <c r="AS312" s="49"/>
      <c r="AT312" s="49"/>
      <c r="AU312" s="49"/>
      <c r="AV312" s="49"/>
      <c r="AW312" s="50">
        <f>SUM(BA287:BA311)</f>
        <v>612192.044710313</v>
      </c>
      <c r="AX312" s="50"/>
      <c r="AY312" s="50"/>
      <c r="AZ312" s="50"/>
      <c r="BA312" s="50"/>
    </row>
    <row r="313" s="1" customFormat="1" customHeight="1" spans="5:53">
      <c r="E313" s="49"/>
      <c r="F313" s="49"/>
      <c r="G313" s="49"/>
      <c r="H313" s="49"/>
      <c r="I313" s="49"/>
      <c r="J313" s="49"/>
      <c r="K313" s="49"/>
      <c r="L313" s="50"/>
      <c r="M313" s="50"/>
      <c r="N313" s="50"/>
      <c r="O313" s="50"/>
      <c r="P313" s="50"/>
      <c r="W313" s="49"/>
      <c r="X313" s="49"/>
      <c r="Y313" s="49"/>
      <c r="Z313" s="49"/>
      <c r="AA313" s="49"/>
      <c r="AB313" s="49"/>
      <c r="AC313" s="49"/>
      <c r="AD313" s="50"/>
      <c r="AE313" s="50"/>
      <c r="AF313" s="50"/>
      <c r="AG313" s="50"/>
      <c r="AH313" s="50"/>
      <c r="AP313" s="49"/>
      <c r="AQ313" s="49"/>
      <c r="AR313" s="49"/>
      <c r="AS313" s="49"/>
      <c r="AT313" s="49"/>
      <c r="AU313" s="49"/>
      <c r="AV313" s="49"/>
      <c r="AW313" s="50"/>
      <c r="AX313" s="50"/>
      <c r="AY313" s="50"/>
      <c r="AZ313" s="50"/>
      <c r="BA313" s="50"/>
    </row>
    <row r="314" s="1" customFormat="1" customHeight="1" spans="5:53">
      <c r="E314" s="49"/>
      <c r="F314" s="49"/>
      <c r="G314" s="49"/>
      <c r="H314" s="49"/>
      <c r="I314" s="49"/>
      <c r="J314" s="49"/>
      <c r="K314" s="49"/>
      <c r="L314" s="50"/>
      <c r="M314" s="50"/>
      <c r="N314" s="50"/>
      <c r="O314" s="50"/>
      <c r="P314" s="50"/>
      <c r="W314" s="49"/>
      <c r="X314" s="49"/>
      <c r="Y314" s="49"/>
      <c r="Z314" s="49"/>
      <c r="AA314" s="49"/>
      <c r="AB314" s="49"/>
      <c r="AC314" s="49"/>
      <c r="AD314" s="50"/>
      <c r="AE314" s="50"/>
      <c r="AF314" s="50"/>
      <c r="AG314" s="50"/>
      <c r="AH314" s="50"/>
      <c r="AP314" s="49"/>
      <c r="AQ314" s="49"/>
      <c r="AR314" s="49"/>
      <c r="AS314" s="49"/>
      <c r="AT314" s="49"/>
      <c r="AU314" s="49"/>
      <c r="AV314" s="49"/>
      <c r="AW314" s="50"/>
      <c r="AX314" s="50"/>
      <c r="AY314" s="50"/>
      <c r="AZ314" s="50"/>
      <c r="BA314" s="50"/>
    </row>
    <row r="315" s="1" customFormat="1" customHeight="1" spans="5:53">
      <c r="E315" s="38" t="s">
        <v>30</v>
      </c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W315" s="38" t="s">
        <v>30</v>
      </c>
      <c r="X315" s="38"/>
      <c r="Y315" s="38"/>
      <c r="Z315" s="38"/>
      <c r="AA315" s="38"/>
      <c r="AB315" s="38"/>
      <c r="AC315" s="38"/>
      <c r="AD315" s="38"/>
      <c r="AE315" s="38"/>
      <c r="AF315" s="38"/>
      <c r="AG315" s="38"/>
      <c r="AH315" s="38"/>
      <c r="AP315" s="38" t="s">
        <v>30</v>
      </c>
      <c r="AQ315" s="38"/>
      <c r="AR315" s="38"/>
      <c r="AS315" s="38"/>
      <c r="AT315" s="38"/>
      <c r="AU315" s="38"/>
      <c r="AV315" s="38"/>
      <c r="AW315" s="38"/>
      <c r="AX315" s="38"/>
      <c r="AY315" s="38"/>
      <c r="AZ315" s="38"/>
      <c r="BA315" s="38"/>
    </row>
    <row r="316" s="1" customFormat="1" customHeight="1" spans="5:53">
      <c r="E316" s="23" t="s">
        <v>7</v>
      </c>
      <c r="F316" s="23"/>
      <c r="G316" s="23"/>
      <c r="H316" s="23"/>
      <c r="I316" s="23"/>
      <c r="J316" s="10" t="s">
        <v>51</v>
      </c>
      <c r="K316" s="10"/>
      <c r="L316" s="10"/>
      <c r="M316" s="10"/>
      <c r="N316" s="11" t="s">
        <v>36</v>
      </c>
      <c r="O316" s="11"/>
      <c r="P316" s="43" t="s">
        <v>12</v>
      </c>
      <c r="W316" s="23" t="s">
        <v>7</v>
      </c>
      <c r="X316" s="23"/>
      <c r="Y316" s="23"/>
      <c r="Z316" s="23"/>
      <c r="AA316" s="23"/>
      <c r="AB316" s="10" t="s">
        <v>51</v>
      </c>
      <c r="AC316" s="10"/>
      <c r="AD316" s="10"/>
      <c r="AE316" s="10"/>
      <c r="AF316" s="11" t="s">
        <v>36</v>
      </c>
      <c r="AG316" s="11"/>
      <c r="AH316" s="43" t="s">
        <v>12</v>
      </c>
      <c r="AP316" s="23" t="s">
        <v>7</v>
      </c>
      <c r="AQ316" s="23"/>
      <c r="AR316" s="23"/>
      <c r="AS316" s="23"/>
      <c r="AT316" s="23"/>
      <c r="AU316" s="10" t="s">
        <v>51</v>
      </c>
      <c r="AV316" s="10"/>
      <c r="AW316" s="10"/>
      <c r="AX316" s="10"/>
      <c r="AY316" s="11" t="s">
        <v>36</v>
      </c>
      <c r="AZ316" s="11"/>
      <c r="BA316" s="43" t="s">
        <v>12</v>
      </c>
    </row>
    <row r="317" s="1" customFormat="1" customHeight="1" spans="5:53">
      <c r="E317" s="23" t="s">
        <v>59</v>
      </c>
      <c r="F317" s="23" t="s">
        <v>52</v>
      </c>
      <c r="G317" s="23" t="s">
        <v>53</v>
      </c>
      <c r="H317" s="23" t="s">
        <v>54</v>
      </c>
      <c r="I317" s="23" t="s">
        <v>7</v>
      </c>
      <c r="J317" s="10" t="s">
        <v>55</v>
      </c>
      <c r="K317" s="10" t="s">
        <v>26</v>
      </c>
      <c r="L317" s="10" t="s">
        <v>25</v>
      </c>
      <c r="M317" s="45" t="s">
        <v>27</v>
      </c>
      <c r="N317" s="11" t="s">
        <v>56</v>
      </c>
      <c r="O317" s="11" t="s">
        <v>57</v>
      </c>
      <c r="P317" s="43"/>
      <c r="W317" s="23" t="s">
        <v>59</v>
      </c>
      <c r="X317" s="23" t="s">
        <v>52</v>
      </c>
      <c r="Y317" s="23" t="s">
        <v>53</v>
      </c>
      <c r="Z317" s="23" t="s">
        <v>54</v>
      </c>
      <c r="AA317" s="23" t="s">
        <v>7</v>
      </c>
      <c r="AB317" s="10" t="s">
        <v>55</v>
      </c>
      <c r="AC317" s="10" t="s">
        <v>26</v>
      </c>
      <c r="AD317" s="10" t="s">
        <v>25</v>
      </c>
      <c r="AE317" s="45" t="s">
        <v>27</v>
      </c>
      <c r="AF317" s="11" t="s">
        <v>56</v>
      </c>
      <c r="AG317" s="11" t="s">
        <v>57</v>
      </c>
      <c r="AH317" s="43"/>
      <c r="AP317" s="23" t="s">
        <v>59</v>
      </c>
      <c r="AQ317" s="23" t="s">
        <v>52</v>
      </c>
      <c r="AR317" s="23" t="s">
        <v>53</v>
      </c>
      <c r="AS317" s="23" t="s">
        <v>54</v>
      </c>
      <c r="AT317" s="23" t="s">
        <v>7</v>
      </c>
      <c r="AU317" s="10" t="s">
        <v>55</v>
      </c>
      <c r="AV317" s="10" t="s">
        <v>26</v>
      </c>
      <c r="AW317" s="10" t="s">
        <v>25</v>
      </c>
      <c r="AX317" s="45" t="s">
        <v>27</v>
      </c>
      <c r="AY317" s="11" t="s">
        <v>56</v>
      </c>
      <c r="AZ317" s="11" t="s">
        <v>57</v>
      </c>
      <c r="BA317" s="43"/>
    </row>
    <row r="318" s="1" customFormat="1" customHeight="1" spans="5:53">
      <c r="E318" s="13">
        <v>34993</v>
      </c>
      <c r="F318" s="14">
        <v>0.168</v>
      </c>
      <c r="G318" s="13">
        <v>1</v>
      </c>
      <c r="H318" s="13">
        <v>0</v>
      </c>
      <c r="I318" s="23">
        <f t="shared" ref="I318:I327" si="313">E318*F318*G318+H318</f>
        <v>5878.824</v>
      </c>
      <c r="J318" s="13">
        <v>1</v>
      </c>
      <c r="K318" s="13">
        <v>2.04</v>
      </c>
      <c r="L318" s="13">
        <v>0.98</v>
      </c>
      <c r="M318" s="45">
        <f t="shared" ref="M318:M327" si="314">K318*L318+1</f>
        <v>2.9992</v>
      </c>
      <c r="N318" s="13">
        <v>0.9</v>
      </c>
      <c r="O318" s="11">
        <v>0.5</v>
      </c>
      <c r="P318" s="46">
        <f t="shared" ref="P318:P327" si="315">I318*J318*M318*N318*O318</f>
        <v>7934.29602336</v>
      </c>
      <c r="W318" s="13">
        <v>40871</v>
      </c>
      <c r="X318" s="14">
        <v>0.168</v>
      </c>
      <c r="Y318" s="13">
        <v>1</v>
      </c>
      <c r="Z318" s="13">
        <v>0</v>
      </c>
      <c r="AA318" s="23">
        <f t="shared" ref="AA318:AA327" si="316">W318*X318*Y318+Z318</f>
        <v>6866.328</v>
      </c>
      <c r="AB318" s="13">
        <v>1</v>
      </c>
      <c r="AC318" s="13">
        <v>2.04</v>
      </c>
      <c r="AD318" s="13">
        <v>0.98</v>
      </c>
      <c r="AE318" s="45">
        <f t="shared" ref="AE318:AE327" si="317">AC318*AD318+1</f>
        <v>2.9992</v>
      </c>
      <c r="AF318" s="13">
        <v>0.9</v>
      </c>
      <c r="AG318" s="11">
        <v>0.5</v>
      </c>
      <c r="AH318" s="46">
        <f t="shared" ref="AH318:AH327" si="318">AA318*AB318*AE318*AF318*AG318</f>
        <v>9267.07092192</v>
      </c>
      <c r="AP318" s="13">
        <v>40871</v>
      </c>
      <c r="AQ318" s="14">
        <v>0.168</v>
      </c>
      <c r="AR318" s="13">
        <v>1</v>
      </c>
      <c r="AS318" s="13">
        <v>0</v>
      </c>
      <c r="AT318" s="23">
        <f t="shared" ref="AT318:AT327" si="319">AP318*AQ318*AR318+AS318</f>
        <v>6866.328</v>
      </c>
      <c r="AU318" s="13">
        <v>1</v>
      </c>
      <c r="AV318" s="13">
        <v>2.84</v>
      </c>
      <c r="AW318" s="13">
        <v>0.98</v>
      </c>
      <c r="AX318" s="45">
        <f t="shared" ref="AX318:AX327" si="320">AV318*AW318+1</f>
        <v>3.7832</v>
      </c>
      <c r="AY318" s="13">
        <v>0.9</v>
      </c>
      <c r="AZ318" s="11">
        <v>0.5</v>
      </c>
      <c r="BA318" s="46">
        <f t="shared" ref="BA318:BA327" si="321">AT318*AU318*AX318*AY318*AZ318</f>
        <v>11689.51144032</v>
      </c>
    </row>
    <row r="319" s="1" customFormat="1" customHeight="1" spans="5:53">
      <c r="E319" s="13">
        <v>34993</v>
      </c>
      <c r="F319" s="14">
        <v>0.168</v>
      </c>
      <c r="G319" s="13">
        <v>1</v>
      </c>
      <c r="H319" s="13">
        <v>0</v>
      </c>
      <c r="I319" s="23">
        <f t="shared" si="313"/>
        <v>5878.824</v>
      </c>
      <c r="J319" s="13">
        <v>1</v>
      </c>
      <c r="K319" s="13">
        <v>2.04</v>
      </c>
      <c r="L319" s="13">
        <v>0.98</v>
      </c>
      <c r="M319" s="45">
        <f t="shared" si="314"/>
        <v>2.9992</v>
      </c>
      <c r="N319" s="13">
        <v>0.9</v>
      </c>
      <c r="O319" s="11">
        <v>0.5</v>
      </c>
      <c r="P319" s="46">
        <f t="shared" si="315"/>
        <v>7934.29602336</v>
      </c>
      <c r="W319" s="13">
        <v>40871</v>
      </c>
      <c r="X319" s="14">
        <v>0.168</v>
      </c>
      <c r="Y319" s="13">
        <v>1</v>
      </c>
      <c r="Z319" s="13">
        <v>0</v>
      </c>
      <c r="AA319" s="23">
        <f t="shared" si="316"/>
        <v>6866.328</v>
      </c>
      <c r="AB319" s="13">
        <v>1</v>
      </c>
      <c r="AC319" s="13">
        <v>2.04</v>
      </c>
      <c r="AD319" s="13">
        <v>0.98</v>
      </c>
      <c r="AE319" s="45">
        <f t="shared" si="317"/>
        <v>2.9992</v>
      </c>
      <c r="AF319" s="13">
        <v>0.9</v>
      </c>
      <c r="AG319" s="11">
        <v>0.5</v>
      </c>
      <c r="AH319" s="46">
        <f t="shared" si="318"/>
        <v>9267.07092192</v>
      </c>
      <c r="AP319" s="13">
        <v>40871</v>
      </c>
      <c r="AQ319" s="14">
        <v>0.168</v>
      </c>
      <c r="AR319" s="13">
        <v>1</v>
      </c>
      <c r="AS319" s="13">
        <v>0</v>
      </c>
      <c r="AT319" s="23">
        <f t="shared" si="319"/>
        <v>6866.328</v>
      </c>
      <c r="AU319" s="13">
        <v>1</v>
      </c>
      <c r="AV319" s="13">
        <v>2.84</v>
      </c>
      <c r="AW319" s="13">
        <v>0.98</v>
      </c>
      <c r="AX319" s="45">
        <f t="shared" si="320"/>
        <v>3.7832</v>
      </c>
      <c r="AY319" s="13">
        <v>0.9</v>
      </c>
      <c r="AZ319" s="11">
        <v>0.5</v>
      </c>
      <c r="BA319" s="46">
        <f t="shared" si="321"/>
        <v>11689.51144032</v>
      </c>
    </row>
    <row r="320" s="1" customFormat="1" customHeight="1" spans="5:53">
      <c r="E320" s="13">
        <v>34993</v>
      </c>
      <c r="F320" s="14">
        <v>0.168</v>
      </c>
      <c r="G320" s="13">
        <v>1</v>
      </c>
      <c r="H320" s="13">
        <v>0</v>
      </c>
      <c r="I320" s="23">
        <f t="shared" si="313"/>
        <v>5878.824</v>
      </c>
      <c r="J320" s="13">
        <v>1</v>
      </c>
      <c r="K320" s="13">
        <v>2.04</v>
      </c>
      <c r="L320" s="13">
        <v>0.98</v>
      </c>
      <c r="M320" s="45">
        <f t="shared" si="314"/>
        <v>2.9992</v>
      </c>
      <c r="N320" s="13">
        <v>0.9</v>
      </c>
      <c r="O320" s="11">
        <v>0.5</v>
      </c>
      <c r="P320" s="46">
        <f t="shared" si="315"/>
        <v>7934.29602336</v>
      </c>
      <c r="W320" s="13">
        <v>40871</v>
      </c>
      <c r="X320" s="14">
        <v>0.168</v>
      </c>
      <c r="Y320" s="13">
        <v>1</v>
      </c>
      <c r="Z320" s="13">
        <v>0</v>
      </c>
      <c r="AA320" s="23">
        <f t="shared" si="316"/>
        <v>6866.328</v>
      </c>
      <c r="AB320" s="13">
        <v>1</v>
      </c>
      <c r="AC320" s="13">
        <v>2.04</v>
      </c>
      <c r="AD320" s="13">
        <v>0.98</v>
      </c>
      <c r="AE320" s="45">
        <f t="shared" si="317"/>
        <v>2.9992</v>
      </c>
      <c r="AF320" s="13">
        <v>0.9</v>
      </c>
      <c r="AG320" s="11">
        <v>0.5</v>
      </c>
      <c r="AH320" s="46">
        <f t="shared" si="318"/>
        <v>9267.07092192</v>
      </c>
      <c r="AP320" s="13">
        <v>40871</v>
      </c>
      <c r="AQ320" s="14">
        <v>0.168</v>
      </c>
      <c r="AR320" s="13">
        <v>1</v>
      </c>
      <c r="AS320" s="13">
        <v>0</v>
      </c>
      <c r="AT320" s="23">
        <f t="shared" si="319"/>
        <v>6866.328</v>
      </c>
      <c r="AU320" s="13">
        <v>1</v>
      </c>
      <c r="AV320" s="13">
        <v>2.84</v>
      </c>
      <c r="AW320" s="13">
        <v>0.98</v>
      </c>
      <c r="AX320" s="45">
        <f t="shared" si="320"/>
        <v>3.7832</v>
      </c>
      <c r="AY320" s="13">
        <v>0.9</v>
      </c>
      <c r="AZ320" s="11">
        <v>0.5</v>
      </c>
      <c r="BA320" s="46">
        <f t="shared" si="321"/>
        <v>11689.51144032</v>
      </c>
    </row>
    <row r="321" s="1" customFormat="1" customHeight="1" spans="5:53">
      <c r="E321" s="13">
        <v>34993</v>
      </c>
      <c r="F321" s="14">
        <v>0.168</v>
      </c>
      <c r="G321" s="13">
        <v>1</v>
      </c>
      <c r="H321" s="13">
        <v>0</v>
      </c>
      <c r="I321" s="23">
        <f t="shared" si="313"/>
        <v>5878.824</v>
      </c>
      <c r="J321" s="13">
        <v>1</v>
      </c>
      <c r="K321" s="13">
        <v>2.04</v>
      </c>
      <c r="L321" s="13">
        <v>0.98</v>
      </c>
      <c r="M321" s="45">
        <f t="shared" si="314"/>
        <v>2.9992</v>
      </c>
      <c r="N321" s="13">
        <v>0.9</v>
      </c>
      <c r="O321" s="11">
        <v>0.5</v>
      </c>
      <c r="P321" s="46">
        <f t="shared" si="315"/>
        <v>7934.29602336</v>
      </c>
      <c r="W321" s="13">
        <v>40871</v>
      </c>
      <c r="X321" s="14">
        <v>0.168</v>
      </c>
      <c r="Y321" s="13">
        <v>1</v>
      </c>
      <c r="Z321" s="13">
        <v>0</v>
      </c>
      <c r="AA321" s="23">
        <f t="shared" si="316"/>
        <v>6866.328</v>
      </c>
      <c r="AB321" s="13">
        <v>1</v>
      </c>
      <c r="AC321" s="13">
        <v>2.04</v>
      </c>
      <c r="AD321" s="13">
        <v>0.98</v>
      </c>
      <c r="AE321" s="45">
        <f t="shared" si="317"/>
        <v>2.9992</v>
      </c>
      <c r="AF321" s="13">
        <v>0.9</v>
      </c>
      <c r="AG321" s="11">
        <v>0.5</v>
      </c>
      <c r="AH321" s="46">
        <f t="shared" si="318"/>
        <v>9267.07092192</v>
      </c>
      <c r="AP321" s="13">
        <v>40871</v>
      </c>
      <c r="AQ321" s="14">
        <v>0.168</v>
      </c>
      <c r="AR321" s="13">
        <v>1</v>
      </c>
      <c r="AS321" s="13">
        <v>0</v>
      </c>
      <c r="AT321" s="23">
        <f t="shared" si="319"/>
        <v>6866.328</v>
      </c>
      <c r="AU321" s="13">
        <v>1</v>
      </c>
      <c r="AV321" s="13">
        <v>2.84</v>
      </c>
      <c r="AW321" s="13">
        <v>0.98</v>
      </c>
      <c r="AX321" s="45">
        <f t="shared" si="320"/>
        <v>3.7832</v>
      </c>
      <c r="AY321" s="13">
        <v>0.9</v>
      </c>
      <c r="AZ321" s="11">
        <v>0.5</v>
      </c>
      <c r="BA321" s="46">
        <f t="shared" si="321"/>
        <v>11689.51144032</v>
      </c>
    </row>
    <row r="322" s="1" customFormat="1" customHeight="1" spans="5:53">
      <c r="E322" s="13">
        <v>34993</v>
      </c>
      <c r="F322" s="14">
        <v>0.168</v>
      </c>
      <c r="G322" s="13">
        <v>1</v>
      </c>
      <c r="H322" s="13">
        <v>0</v>
      </c>
      <c r="I322" s="23">
        <f t="shared" si="313"/>
        <v>5878.824</v>
      </c>
      <c r="J322" s="13">
        <v>1</v>
      </c>
      <c r="K322" s="13">
        <v>2.04</v>
      </c>
      <c r="L322" s="13">
        <v>0.98</v>
      </c>
      <c r="M322" s="45">
        <f t="shared" si="314"/>
        <v>2.9992</v>
      </c>
      <c r="N322" s="13">
        <v>0.9</v>
      </c>
      <c r="O322" s="11">
        <v>0.5</v>
      </c>
      <c r="P322" s="46">
        <f t="shared" si="315"/>
        <v>7934.29602336</v>
      </c>
      <c r="W322" s="13">
        <v>40871</v>
      </c>
      <c r="X322" s="14">
        <v>0.168</v>
      </c>
      <c r="Y322" s="13">
        <v>1</v>
      </c>
      <c r="Z322" s="13">
        <v>0</v>
      </c>
      <c r="AA322" s="23">
        <f t="shared" si="316"/>
        <v>6866.328</v>
      </c>
      <c r="AB322" s="13">
        <v>1</v>
      </c>
      <c r="AC322" s="13">
        <v>2.04</v>
      </c>
      <c r="AD322" s="13">
        <v>0.98</v>
      </c>
      <c r="AE322" s="45">
        <f t="shared" si="317"/>
        <v>2.9992</v>
      </c>
      <c r="AF322" s="13">
        <v>0.9</v>
      </c>
      <c r="AG322" s="11">
        <v>0.5</v>
      </c>
      <c r="AH322" s="46">
        <f t="shared" si="318"/>
        <v>9267.07092192</v>
      </c>
      <c r="AP322" s="13">
        <v>40871</v>
      </c>
      <c r="AQ322" s="14">
        <v>0.168</v>
      </c>
      <c r="AR322" s="13">
        <v>1</v>
      </c>
      <c r="AS322" s="13">
        <v>0</v>
      </c>
      <c r="AT322" s="23">
        <f t="shared" si="319"/>
        <v>6866.328</v>
      </c>
      <c r="AU322" s="13">
        <v>1</v>
      </c>
      <c r="AV322" s="13">
        <v>2.84</v>
      </c>
      <c r="AW322" s="13">
        <v>0.98</v>
      </c>
      <c r="AX322" s="45">
        <f t="shared" si="320"/>
        <v>3.7832</v>
      </c>
      <c r="AY322" s="13">
        <v>0.9</v>
      </c>
      <c r="AZ322" s="11">
        <v>0.5</v>
      </c>
      <c r="BA322" s="46">
        <f t="shared" si="321"/>
        <v>11689.51144032</v>
      </c>
    </row>
    <row r="323" s="1" customFormat="1" customHeight="1" spans="5:53">
      <c r="E323" s="13">
        <v>34993</v>
      </c>
      <c r="F323" s="14">
        <v>0.168</v>
      </c>
      <c r="G323" s="13">
        <v>1</v>
      </c>
      <c r="H323" s="13">
        <v>0</v>
      </c>
      <c r="I323" s="23">
        <f t="shared" si="313"/>
        <v>5878.824</v>
      </c>
      <c r="J323" s="13">
        <v>1</v>
      </c>
      <c r="K323" s="13">
        <v>2.04</v>
      </c>
      <c r="L323" s="13">
        <v>0.98</v>
      </c>
      <c r="M323" s="45">
        <f t="shared" si="314"/>
        <v>2.9992</v>
      </c>
      <c r="N323" s="13">
        <v>0.9</v>
      </c>
      <c r="O323" s="11">
        <v>0.5</v>
      </c>
      <c r="P323" s="46">
        <f t="shared" si="315"/>
        <v>7934.29602336</v>
      </c>
      <c r="W323" s="13">
        <v>40871</v>
      </c>
      <c r="X323" s="14">
        <v>0.168</v>
      </c>
      <c r="Y323" s="13">
        <v>1</v>
      </c>
      <c r="Z323" s="13">
        <v>0</v>
      </c>
      <c r="AA323" s="23">
        <f t="shared" si="316"/>
        <v>6866.328</v>
      </c>
      <c r="AB323" s="13">
        <v>1</v>
      </c>
      <c r="AC323" s="13">
        <v>2.04</v>
      </c>
      <c r="AD323" s="13">
        <v>0.98</v>
      </c>
      <c r="AE323" s="45">
        <f t="shared" si="317"/>
        <v>2.9992</v>
      </c>
      <c r="AF323" s="13">
        <v>0.9</v>
      </c>
      <c r="AG323" s="11">
        <v>0.5</v>
      </c>
      <c r="AH323" s="46">
        <f t="shared" si="318"/>
        <v>9267.07092192</v>
      </c>
      <c r="AP323" s="13">
        <v>40871</v>
      </c>
      <c r="AQ323" s="14">
        <v>0.168</v>
      </c>
      <c r="AR323" s="13">
        <v>1</v>
      </c>
      <c r="AS323" s="13">
        <v>0</v>
      </c>
      <c r="AT323" s="23">
        <f t="shared" si="319"/>
        <v>6866.328</v>
      </c>
      <c r="AU323" s="13">
        <v>1</v>
      </c>
      <c r="AV323" s="13">
        <v>2.84</v>
      </c>
      <c r="AW323" s="13">
        <v>0.98</v>
      </c>
      <c r="AX323" s="45">
        <f t="shared" si="320"/>
        <v>3.7832</v>
      </c>
      <c r="AY323" s="13">
        <v>0.9</v>
      </c>
      <c r="AZ323" s="11">
        <v>0.5</v>
      </c>
      <c r="BA323" s="46">
        <f t="shared" si="321"/>
        <v>11689.51144032</v>
      </c>
    </row>
    <row r="324" s="1" customFormat="1" customHeight="1" spans="5:53">
      <c r="E324" s="13">
        <v>34993</v>
      </c>
      <c r="F324" s="14">
        <v>0.168</v>
      </c>
      <c r="G324" s="13">
        <v>1</v>
      </c>
      <c r="H324" s="13">
        <v>0</v>
      </c>
      <c r="I324" s="23">
        <f t="shared" si="313"/>
        <v>5878.824</v>
      </c>
      <c r="J324" s="13">
        <v>1</v>
      </c>
      <c r="K324" s="13">
        <v>2.04</v>
      </c>
      <c r="L324" s="13">
        <v>0.98</v>
      </c>
      <c r="M324" s="45">
        <f t="shared" si="314"/>
        <v>2.9992</v>
      </c>
      <c r="N324" s="13">
        <v>0.9</v>
      </c>
      <c r="O324" s="11">
        <v>0.5</v>
      </c>
      <c r="P324" s="46">
        <f t="shared" si="315"/>
        <v>7934.29602336</v>
      </c>
      <c r="W324" s="13">
        <v>40871</v>
      </c>
      <c r="X324" s="14">
        <v>0.168</v>
      </c>
      <c r="Y324" s="13">
        <v>1</v>
      </c>
      <c r="Z324" s="13">
        <v>0</v>
      </c>
      <c r="AA324" s="23">
        <f t="shared" si="316"/>
        <v>6866.328</v>
      </c>
      <c r="AB324" s="13">
        <v>1</v>
      </c>
      <c r="AC324" s="13">
        <v>2.04</v>
      </c>
      <c r="AD324" s="13">
        <v>0.98</v>
      </c>
      <c r="AE324" s="45">
        <f t="shared" si="317"/>
        <v>2.9992</v>
      </c>
      <c r="AF324" s="13">
        <v>0.9</v>
      </c>
      <c r="AG324" s="11">
        <v>0.5</v>
      </c>
      <c r="AH324" s="46">
        <f t="shared" si="318"/>
        <v>9267.07092192</v>
      </c>
      <c r="AP324" s="13">
        <v>40871</v>
      </c>
      <c r="AQ324" s="14">
        <v>0.168</v>
      </c>
      <c r="AR324" s="13">
        <v>1</v>
      </c>
      <c r="AS324" s="13">
        <v>0</v>
      </c>
      <c r="AT324" s="23">
        <f t="shared" si="319"/>
        <v>6866.328</v>
      </c>
      <c r="AU324" s="13">
        <v>1</v>
      </c>
      <c r="AV324" s="13">
        <v>2.84</v>
      </c>
      <c r="AW324" s="13">
        <v>0.98</v>
      </c>
      <c r="AX324" s="45">
        <f t="shared" si="320"/>
        <v>3.7832</v>
      </c>
      <c r="AY324" s="13">
        <v>0.9</v>
      </c>
      <c r="AZ324" s="11">
        <v>0.5</v>
      </c>
      <c r="BA324" s="46">
        <f t="shared" si="321"/>
        <v>11689.51144032</v>
      </c>
    </row>
    <row r="325" s="1" customFormat="1" customHeight="1" spans="5:53">
      <c r="E325" s="13">
        <v>34993</v>
      </c>
      <c r="F325" s="14">
        <v>0.168</v>
      </c>
      <c r="G325" s="13">
        <v>1</v>
      </c>
      <c r="H325" s="13">
        <v>0</v>
      </c>
      <c r="I325" s="23">
        <f t="shared" si="313"/>
        <v>5878.824</v>
      </c>
      <c r="J325" s="13">
        <v>1</v>
      </c>
      <c r="K325" s="13">
        <v>2.04</v>
      </c>
      <c r="L325" s="13">
        <v>0.98</v>
      </c>
      <c r="M325" s="45">
        <f t="shared" si="314"/>
        <v>2.9992</v>
      </c>
      <c r="N325" s="13">
        <v>0.9</v>
      </c>
      <c r="O325" s="11">
        <v>0.5</v>
      </c>
      <c r="P325" s="46">
        <f t="shared" si="315"/>
        <v>7934.29602336</v>
      </c>
      <c r="W325" s="13">
        <v>40871</v>
      </c>
      <c r="X325" s="14">
        <v>0.168</v>
      </c>
      <c r="Y325" s="13">
        <v>1</v>
      </c>
      <c r="Z325" s="13">
        <v>0</v>
      </c>
      <c r="AA325" s="23">
        <f t="shared" si="316"/>
        <v>6866.328</v>
      </c>
      <c r="AB325" s="13">
        <v>1</v>
      </c>
      <c r="AC325" s="13">
        <v>2.04</v>
      </c>
      <c r="AD325" s="13">
        <v>0.98</v>
      </c>
      <c r="AE325" s="45">
        <f t="shared" si="317"/>
        <v>2.9992</v>
      </c>
      <c r="AF325" s="13">
        <v>0.9</v>
      </c>
      <c r="AG325" s="11">
        <v>0.5</v>
      </c>
      <c r="AH325" s="46">
        <f t="shared" si="318"/>
        <v>9267.07092192</v>
      </c>
      <c r="AP325" s="13">
        <v>40871</v>
      </c>
      <c r="AQ325" s="14">
        <v>0.168</v>
      </c>
      <c r="AR325" s="13">
        <v>1</v>
      </c>
      <c r="AS325" s="13">
        <v>0</v>
      </c>
      <c r="AT325" s="23">
        <f t="shared" si="319"/>
        <v>6866.328</v>
      </c>
      <c r="AU325" s="13">
        <v>1</v>
      </c>
      <c r="AV325" s="13">
        <v>2.84</v>
      </c>
      <c r="AW325" s="13">
        <v>0.98</v>
      </c>
      <c r="AX325" s="45">
        <f t="shared" si="320"/>
        <v>3.7832</v>
      </c>
      <c r="AY325" s="13">
        <v>0.9</v>
      </c>
      <c r="AZ325" s="11">
        <v>0.5</v>
      </c>
      <c r="BA325" s="46">
        <f t="shared" si="321"/>
        <v>11689.51144032</v>
      </c>
    </row>
    <row r="326" s="1" customFormat="1" customHeight="1" spans="5:53">
      <c r="E326" s="13">
        <v>34993</v>
      </c>
      <c r="F326" s="14">
        <v>0.3</v>
      </c>
      <c r="G326" s="13">
        <v>1</v>
      </c>
      <c r="H326" s="13">
        <v>0</v>
      </c>
      <c r="I326" s="23">
        <f t="shared" si="313"/>
        <v>10497.9</v>
      </c>
      <c r="J326" s="13">
        <v>1</v>
      </c>
      <c r="K326" s="13">
        <v>2.04</v>
      </c>
      <c r="L326" s="13">
        <v>0.98</v>
      </c>
      <c r="M326" s="45">
        <f t="shared" si="314"/>
        <v>2.9992</v>
      </c>
      <c r="N326" s="13">
        <v>0.9</v>
      </c>
      <c r="O326" s="11">
        <v>0.5</v>
      </c>
      <c r="P326" s="46">
        <f t="shared" si="315"/>
        <v>14168.385756</v>
      </c>
      <c r="W326" s="13">
        <v>40871</v>
      </c>
      <c r="X326" s="14">
        <v>0.3</v>
      </c>
      <c r="Y326" s="13">
        <v>1</v>
      </c>
      <c r="Z326" s="13">
        <v>0</v>
      </c>
      <c r="AA326" s="23">
        <f t="shared" si="316"/>
        <v>12261.3</v>
      </c>
      <c r="AB326" s="13">
        <v>1</v>
      </c>
      <c r="AC326" s="13">
        <v>2.04</v>
      </c>
      <c r="AD326" s="13">
        <v>0.98</v>
      </c>
      <c r="AE326" s="45">
        <f t="shared" si="317"/>
        <v>2.9992</v>
      </c>
      <c r="AF326" s="13">
        <v>0.9</v>
      </c>
      <c r="AG326" s="11">
        <v>0.5</v>
      </c>
      <c r="AH326" s="46">
        <f t="shared" si="318"/>
        <v>16548.340932</v>
      </c>
      <c r="AP326" s="13">
        <v>40871</v>
      </c>
      <c r="AQ326" s="14">
        <v>0.3</v>
      </c>
      <c r="AR326" s="13">
        <v>1</v>
      </c>
      <c r="AS326" s="13">
        <v>0</v>
      </c>
      <c r="AT326" s="23">
        <f t="shared" si="319"/>
        <v>12261.3</v>
      </c>
      <c r="AU326" s="13">
        <v>1</v>
      </c>
      <c r="AV326" s="13">
        <v>2.84</v>
      </c>
      <c r="AW326" s="13">
        <v>0.98</v>
      </c>
      <c r="AX326" s="45">
        <f t="shared" si="320"/>
        <v>3.7832</v>
      </c>
      <c r="AY326" s="13">
        <v>0.9</v>
      </c>
      <c r="AZ326" s="11">
        <v>0.5</v>
      </c>
      <c r="BA326" s="46">
        <f t="shared" si="321"/>
        <v>20874.127572</v>
      </c>
    </row>
    <row r="327" s="1" customFormat="1" customHeight="1" spans="5:53">
      <c r="E327" s="13">
        <v>34993</v>
      </c>
      <c r="F327" s="14">
        <v>0.58</v>
      </c>
      <c r="G327" s="13">
        <v>1</v>
      </c>
      <c r="H327" s="13">
        <v>0</v>
      </c>
      <c r="I327" s="23">
        <f t="shared" si="313"/>
        <v>20295.94</v>
      </c>
      <c r="J327" s="13">
        <v>1</v>
      </c>
      <c r="K327" s="13">
        <v>2.04</v>
      </c>
      <c r="L327" s="13">
        <v>0.98</v>
      </c>
      <c r="M327" s="45">
        <f t="shared" si="314"/>
        <v>2.9992</v>
      </c>
      <c r="N327" s="13">
        <v>0.9</v>
      </c>
      <c r="O327" s="11">
        <v>0.5</v>
      </c>
      <c r="P327" s="46">
        <f t="shared" si="315"/>
        <v>27392.2124616</v>
      </c>
      <c r="W327" s="13">
        <v>40871</v>
      </c>
      <c r="X327" s="14">
        <v>0.58</v>
      </c>
      <c r="Y327" s="13">
        <v>1</v>
      </c>
      <c r="Z327" s="13">
        <v>0</v>
      </c>
      <c r="AA327" s="23">
        <f t="shared" si="316"/>
        <v>23705.18</v>
      </c>
      <c r="AB327" s="13">
        <v>1</v>
      </c>
      <c r="AC327" s="13">
        <v>2.04</v>
      </c>
      <c r="AD327" s="13">
        <v>0.98</v>
      </c>
      <c r="AE327" s="45">
        <f t="shared" si="317"/>
        <v>2.9992</v>
      </c>
      <c r="AF327" s="13">
        <v>0.9</v>
      </c>
      <c r="AG327" s="11">
        <v>0.5</v>
      </c>
      <c r="AH327" s="46">
        <f t="shared" si="318"/>
        <v>31993.4591352</v>
      </c>
      <c r="AP327" s="13">
        <v>40871</v>
      </c>
      <c r="AQ327" s="14">
        <v>0.58</v>
      </c>
      <c r="AR327" s="13">
        <v>1</v>
      </c>
      <c r="AS327" s="13">
        <v>0</v>
      </c>
      <c r="AT327" s="23">
        <f t="shared" si="319"/>
        <v>23705.18</v>
      </c>
      <c r="AU327" s="13">
        <v>1</v>
      </c>
      <c r="AV327" s="13">
        <v>2.84</v>
      </c>
      <c r="AW327" s="13">
        <v>0.98</v>
      </c>
      <c r="AX327" s="45">
        <f t="shared" si="320"/>
        <v>3.7832</v>
      </c>
      <c r="AY327" s="13">
        <v>0.9</v>
      </c>
      <c r="AZ327" s="11">
        <v>0.5</v>
      </c>
      <c r="BA327" s="46">
        <f t="shared" si="321"/>
        <v>40356.6466392</v>
      </c>
    </row>
    <row r="328" s="1" customFormat="1" customHeight="1" spans="5:53">
      <c r="E328" s="48" t="s">
        <v>60</v>
      </c>
      <c r="F328" s="49"/>
      <c r="G328" s="49"/>
      <c r="H328" s="49"/>
      <c r="I328" s="49"/>
      <c r="J328" s="49"/>
      <c r="K328" s="49"/>
      <c r="L328" s="50">
        <f>SUM(P318:P327)</f>
        <v>105034.96640448</v>
      </c>
      <c r="M328" s="50"/>
      <c r="N328" s="50"/>
      <c r="O328" s="50"/>
      <c r="P328" s="50"/>
      <c r="W328" s="48" t="s">
        <v>60</v>
      </c>
      <c r="X328" s="49"/>
      <c r="Y328" s="49"/>
      <c r="Z328" s="49"/>
      <c r="AA328" s="49"/>
      <c r="AB328" s="49"/>
      <c r="AC328" s="49"/>
      <c r="AD328" s="50">
        <f>SUM(AH318:AH327)</f>
        <v>122678.36744256</v>
      </c>
      <c r="AE328" s="50"/>
      <c r="AF328" s="50"/>
      <c r="AG328" s="50"/>
      <c r="AH328" s="50"/>
      <c r="AP328" s="48" t="s">
        <v>60</v>
      </c>
      <c r="AQ328" s="49"/>
      <c r="AR328" s="49"/>
      <c r="AS328" s="49"/>
      <c r="AT328" s="49"/>
      <c r="AU328" s="49"/>
      <c r="AV328" s="49"/>
      <c r="AW328" s="50">
        <f>SUM(BA318:BA327)</f>
        <v>154746.86573376</v>
      </c>
      <c r="AX328" s="50"/>
      <c r="AY328" s="50"/>
      <c r="AZ328" s="50"/>
      <c r="BA328" s="50"/>
    </row>
    <row r="329" s="1" customFormat="1" customHeight="1" spans="5:53">
      <c r="E329" s="49"/>
      <c r="F329" s="49"/>
      <c r="G329" s="49"/>
      <c r="H329" s="49"/>
      <c r="I329" s="49"/>
      <c r="J329" s="49"/>
      <c r="K329" s="49"/>
      <c r="L329" s="50"/>
      <c r="M329" s="50"/>
      <c r="N329" s="50"/>
      <c r="O329" s="50"/>
      <c r="P329" s="50"/>
      <c r="W329" s="49"/>
      <c r="X329" s="49"/>
      <c r="Y329" s="49"/>
      <c r="Z329" s="49"/>
      <c r="AA329" s="49"/>
      <c r="AB329" s="49"/>
      <c r="AC329" s="49"/>
      <c r="AD329" s="50"/>
      <c r="AE329" s="50"/>
      <c r="AF329" s="50"/>
      <c r="AG329" s="50"/>
      <c r="AH329" s="50"/>
      <c r="AP329" s="49"/>
      <c r="AQ329" s="49"/>
      <c r="AR329" s="49"/>
      <c r="AS329" s="49"/>
      <c r="AT329" s="49"/>
      <c r="AU329" s="49"/>
      <c r="AV329" s="49"/>
      <c r="AW329" s="50"/>
      <c r="AX329" s="50"/>
      <c r="AY329" s="50"/>
      <c r="AZ329" s="50"/>
      <c r="BA329" s="50"/>
    </row>
    <row r="330" s="1" customFormat="1" customHeight="1" spans="5:53">
      <c r="E330" s="49"/>
      <c r="F330" s="49"/>
      <c r="G330" s="49"/>
      <c r="H330" s="49"/>
      <c r="I330" s="49"/>
      <c r="J330" s="49"/>
      <c r="K330" s="49"/>
      <c r="L330" s="50"/>
      <c r="M330" s="50"/>
      <c r="N330" s="50"/>
      <c r="O330" s="50"/>
      <c r="P330" s="50"/>
      <c r="W330" s="49"/>
      <c r="X330" s="49"/>
      <c r="Y330" s="49"/>
      <c r="Z330" s="49"/>
      <c r="AA330" s="49"/>
      <c r="AB330" s="49"/>
      <c r="AC330" s="49"/>
      <c r="AD330" s="50"/>
      <c r="AE330" s="50"/>
      <c r="AF330" s="50"/>
      <c r="AG330" s="50"/>
      <c r="AH330" s="50"/>
      <c r="AP330" s="49"/>
      <c r="AQ330" s="49"/>
      <c r="AR330" s="49"/>
      <c r="AS330" s="49"/>
      <c r="AT330" s="49"/>
      <c r="AU330" s="49"/>
      <c r="AV330" s="49"/>
      <c r="AW330" s="50"/>
      <c r="AX330" s="50"/>
      <c r="AY330" s="50"/>
      <c r="AZ330" s="50"/>
      <c r="BA330" s="50"/>
    </row>
  </sheetData>
  <mergeCells count="884">
    <mergeCell ref="E1:R1"/>
    <mergeCell ref="W1:AK1"/>
    <mergeCell ref="AP1:BD1"/>
    <mergeCell ref="BO1:CC1"/>
    <mergeCell ref="CH1:CV1"/>
    <mergeCell ref="DA1:DO1"/>
    <mergeCell ref="E2:H2"/>
    <mergeCell ref="I2:L2"/>
    <mergeCell ref="N2:P2"/>
    <mergeCell ref="W2:Z2"/>
    <mergeCell ref="AA2:AD2"/>
    <mergeCell ref="AF2:AH2"/>
    <mergeCell ref="AP2:AS2"/>
    <mergeCell ref="AT2:AW2"/>
    <mergeCell ref="AY2:BA2"/>
    <mergeCell ref="BO2:BR2"/>
    <mergeCell ref="BS2:BV2"/>
    <mergeCell ref="BX2:BZ2"/>
    <mergeCell ref="CH2:CK2"/>
    <mergeCell ref="CL2:CO2"/>
    <mergeCell ref="CQ2:CS2"/>
    <mergeCell ref="DA2:DD2"/>
    <mergeCell ref="DE2:DH2"/>
    <mergeCell ref="DJ2:DL2"/>
    <mergeCell ref="E16:R16"/>
    <mergeCell ref="W16:AK16"/>
    <mergeCell ref="AP16:BD16"/>
    <mergeCell ref="BO16:CC16"/>
    <mergeCell ref="CH16:CV16"/>
    <mergeCell ref="DA16:DO16"/>
    <mergeCell ref="F17:I17"/>
    <mergeCell ref="J17:L17"/>
    <mergeCell ref="M17:O17"/>
    <mergeCell ref="X17:AA17"/>
    <mergeCell ref="AB17:AD17"/>
    <mergeCell ref="AE17:AG17"/>
    <mergeCell ref="AQ17:AT17"/>
    <mergeCell ref="AU17:AW17"/>
    <mergeCell ref="AX17:AZ17"/>
    <mergeCell ref="BP17:BS17"/>
    <mergeCell ref="BT17:BV17"/>
    <mergeCell ref="BW17:BY17"/>
    <mergeCell ref="CI17:CL17"/>
    <mergeCell ref="CM17:CO17"/>
    <mergeCell ref="CP17:CR17"/>
    <mergeCell ref="DB17:DE17"/>
    <mergeCell ref="DF17:DH17"/>
    <mergeCell ref="DI17:DK17"/>
    <mergeCell ref="E25:R25"/>
    <mergeCell ref="W25:AK25"/>
    <mergeCell ref="AP25:BD25"/>
    <mergeCell ref="BO25:CC25"/>
    <mergeCell ref="CH25:CV25"/>
    <mergeCell ref="DA25:DO25"/>
    <mergeCell ref="E26:H26"/>
    <mergeCell ref="I26:L26"/>
    <mergeCell ref="N26:P26"/>
    <mergeCell ref="W26:Z26"/>
    <mergeCell ref="AA26:AD26"/>
    <mergeCell ref="AF26:AH26"/>
    <mergeCell ref="AP26:AS26"/>
    <mergeCell ref="AT26:AW26"/>
    <mergeCell ref="AY26:BA26"/>
    <mergeCell ref="BO26:BR26"/>
    <mergeCell ref="BS26:BV26"/>
    <mergeCell ref="BX26:BZ26"/>
    <mergeCell ref="CH26:CK26"/>
    <mergeCell ref="CL26:CO26"/>
    <mergeCell ref="CQ26:CS26"/>
    <mergeCell ref="DA26:DD26"/>
    <mergeCell ref="DE26:DH26"/>
    <mergeCell ref="DJ26:DL26"/>
    <mergeCell ref="E35:P35"/>
    <mergeCell ref="W35:AH35"/>
    <mergeCell ref="AP35:BA35"/>
    <mergeCell ref="BO35:BZ35"/>
    <mergeCell ref="CH35:CS35"/>
    <mergeCell ref="DA35:DL35"/>
    <mergeCell ref="E36:I36"/>
    <mergeCell ref="J36:M36"/>
    <mergeCell ref="N36:O36"/>
    <mergeCell ref="W36:AA36"/>
    <mergeCell ref="AB36:AE36"/>
    <mergeCell ref="AF36:AG36"/>
    <mergeCell ref="AP36:AT36"/>
    <mergeCell ref="AU36:AX36"/>
    <mergeCell ref="AY36:AZ36"/>
    <mergeCell ref="BO36:BS36"/>
    <mergeCell ref="BT36:BW36"/>
    <mergeCell ref="BX36:BY36"/>
    <mergeCell ref="CH36:CL36"/>
    <mergeCell ref="CM36:CP36"/>
    <mergeCell ref="CQ36:CR36"/>
    <mergeCell ref="DA36:DE36"/>
    <mergeCell ref="DF36:DI36"/>
    <mergeCell ref="DJ36:DK36"/>
    <mergeCell ref="E66:P66"/>
    <mergeCell ref="W66:AH66"/>
    <mergeCell ref="AP66:BA66"/>
    <mergeCell ref="BO66:BZ66"/>
    <mergeCell ref="CH66:CS66"/>
    <mergeCell ref="DA66:DL66"/>
    <mergeCell ref="E67:I67"/>
    <mergeCell ref="J67:M67"/>
    <mergeCell ref="N67:O67"/>
    <mergeCell ref="W67:AA67"/>
    <mergeCell ref="AB67:AE67"/>
    <mergeCell ref="AF67:AG67"/>
    <mergeCell ref="AP67:AT67"/>
    <mergeCell ref="AU67:AX67"/>
    <mergeCell ref="AY67:AZ67"/>
    <mergeCell ref="BO67:BS67"/>
    <mergeCell ref="BT67:BW67"/>
    <mergeCell ref="BX67:BY67"/>
    <mergeCell ref="CH67:CL67"/>
    <mergeCell ref="CM67:CP67"/>
    <mergeCell ref="CQ67:CR67"/>
    <mergeCell ref="DA67:DE67"/>
    <mergeCell ref="DF67:DI67"/>
    <mergeCell ref="DJ67:DK67"/>
    <mergeCell ref="E84:R84"/>
    <mergeCell ref="W84:AK84"/>
    <mergeCell ref="AP84:BD84"/>
    <mergeCell ref="E85:H85"/>
    <mergeCell ref="I85:L85"/>
    <mergeCell ref="N85:P85"/>
    <mergeCell ref="W85:Z85"/>
    <mergeCell ref="AA85:AD85"/>
    <mergeCell ref="AF85:AH85"/>
    <mergeCell ref="AP85:AS85"/>
    <mergeCell ref="AT85:AW85"/>
    <mergeCell ref="AY85:BA85"/>
    <mergeCell ref="E99:R99"/>
    <mergeCell ref="W99:AK99"/>
    <mergeCell ref="AP99:BD99"/>
    <mergeCell ref="F100:I100"/>
    <mergeCell ref="J100:L100"/>
    <mergeCell ref="M100:O100"/>
    <mergeCell ref="X100:AA100"/>
    <mergeCell ref="AB100:AD100"/>
    <mergeCell ref="AE100:AG100"/>
    <mergeCell ref="AQ100:AT100"/>
    <mergeCell ref="AU100:AW100"/>
    <mergeCell ref="AX100:AZ100"/>
    <mergeCell ref="E108:R108"/>
    <mergeCell ref="W108:AK108"/>
    <mergeCell ref="AP108:BD108"/>
    <mergeCell ref="E109:H109"/>
    <mergeCell ref="I109:L109"/>
    <mergeCell ref="N109:P109"/>
    <mergeCell ref="W109:Z109"/>
    <mergeCell ref="AA109:AD109"/>
    <mergeCell ref="AF109:AH109"/>
    <mergeCell ref="AP109:AS109"/>
    <mergeCell ref="AT109:AW109"/>
    <mergeCell ref="AY109:BA109"/>
    <mergeCell ref="E118:P118"/>
    <mergeCell ref="W118:AH118"/>
    <mergeCell ref="AP118:BA118"/>
    <mergeCell ref="E119:I119"/>
    <mergeCell ref="J119:M119"/>
    <mergeCell ref="N119:O119"/>
    <mergeCell ref="W119:AA119"/>
    <mergeCell ref="AB119:AE119"/>
    <mergeCell ref="AF119:AG119"/>
    <mergeCell ref="AP119:AT119"/>
    <mergeCell ref="AU119:AX119"/>
    <mergeCell ref="AY119:AZ119"/>
    <mergeCell ref="E149:P149"/>
    <mergeCell ref="W149:AH149"/>
    <mergeCell ref="AP149:BA149"/>
    <mergeCell ref="E150:I150"/>
    <mergeCell ref="J150:M150"/>
    <mergeCell ref="N150:O150"/>
    <mergeCell ref="W150:AA150"/>
    <mergeCell ref="AB150:AE150"/>
    <mergeCell ref="AF150:AG150"/>
    <mergeCell ref="AP150:AT150"/>
    <mergeCell ref="AU150:AX150"/>
    <mergeCell ref="AY150:AZ150"/>
    <mergeCell ref="E167:R167"/>
    <mergeCell ref="W167:AK167"/>
    <mergeCell ref="AP167:BD167"/>
    <mergeCell ref="E168:H168"/>
    <mergeCell ref="I168:L168"/>
    <mergeCell ref="N168:P168"/>
    <mergeCell ref="W168:Z168"/>
    <mergeCell ref="AA168:AD168"/>
    <mergeCell ref="AF168:AH168"/>
    <mergeCell ref="AP168:AS168"/>
    <mergeCell ref="AT168:AW168"/>
    <mergeCell ref="AY168:BA168"/>
    <mergeCell ref="E182:R182"/>
    <mergeCell ref="W182:AK182"/>
    <mergeCell ref="AP182:BD182"/>
    <mergeCell ref="F183:I183"/>
    <mergeCell ref="J183:L183"/>
    <mergeCell ref="M183:O183"/>
    <mergeCell ref="X183:AA183"/>
    <mergeCell ref="AB183:AD183"/>
    <mergeCell ref="AE183:AG183"/>
    <mergeCell ref="AQ183:AT183"/>
    <mergeCell ref="AU183:AW183"/>
    <mergeCell ref="AX183:AZ183"/>
    <mergeCell ref="E191:R191"/>
    <mergeCell ref="W191:AK191"/>
    <mergeCell ref="AP191:BD191"/>
    <mergeCell ref="E192:H192"/>
    <mergeCell ref="I192:L192"/>
    <mergeCell ref="N192:P192"/>
    <mergeCell ref="W192:Z192"/>
    <mergeCell ref="AA192:AD192"/>
    <mergeCell ref="AF192:AH192"/>
    <mergeCell ref="AP192:AS192"/>
    <mergeCell ref="AT192:AW192"/>
    <mergeCell ref="AY192:BA192"/>
    <mergeCell ref="E201:P201"/>
    <mergeCell ref="W201:AH201"/>
    <mergeCell ref="AP201:BA201"/>
    <mergeCell ref="E202:I202"/>
    <mergeCell ref="J202:M202"/>
    <mergeCell ref="N202:O202"/>
    <mergeCell ref="W202:AA202"/>
    <mergeCell ref="AB202:AE202"/>
    <mergeCell ref="AF202:AG202"/>
    <mergeCell ref="AP202:AT202"/>
    <mergeCell ref="AU202:AX202"/>
    <mergeCell ref="AY202:AZ202"/>
    <mergeCell ref="E232:P232"/>
    <mergeCell ref="W232:AH232"/>
    <mergeCell ref="AP232:BA232"/>
    <mergeCell ref="E233:I233"/>
    <mergeCell ref="J233:M233"/>
    <mergeCell ref="N233:O233"/>
    <mergeCell ref="W233:AA233"/>
    <mergeCell ref="AB233:AE233"/>
    <mergeCell ref="AF233:AG233"/>
    <mergeCell ref="AP233:AT233"/>
    <mergeCell ref="AU233:AX233"/>
    <mergeCell ref="AY233:AZ233"/>
    <mergeCell ref="E250:R250"/>
    <mergeCell ref="W250:AK250"/>
    <mergeCell ref="AP250:BD250"/>
    <mergeCell ref="E251:H251"/>
    <mergeCell ref="I251:L251"/>
    <mergeCell ref="N251:P251"/>
    <mergeCell ref="W251:Z251"/>
    <mergeCell ref="AA251:AD251"/>
    <mergeCell ref="AF251:AH251"/>
    <mergeCell ref="AP251:AS251"/>
    <mergeCell ref="AT251:AW251"/>
    <mergeCell ref="AY251:BA251"/>
    <mergeCell ref="E265:R265"/>
    <mergeCell ref="W265:AK265"/>
    <mergeCell ref="AP265:BD265"/>
    <mergeCell ref="F266:I266"/>
    <mergeCell ref="J266:L266"/>
    <mergeCell ref="M266:O266"/>
    <mergeCell ref="X266:AA266"/>
    <mergeCell ref="AB266:AD266"/>
    <mergeCell ref="AE266:AG266"/>
    <mergeCell ref="AQ266:AT266"/>
    <mergeCell ref="AU266:AW266"/>
    <mergeCell ref="AX266:AZ266"/>
    <mergeCell ref="E274:R274"/>
    <mergeCell ref="W274:AK274"/>
    <mergeCell ref="AP274:BD274"/>
    <mergeCell ref="E275:H275"/>
    <mergeCell ref="I275:L275"/>
    <mergeCell ref="N275:P275"/>
    <mergeCell ref="W275:Z275"/>
    <mergeCell ref="AA275:AD275"/>
    <mergeCell ref="AF275:AH275"/>
    <mergeCell ref="AP275:AS275"/>
    <mergeCell ref="AT275:AW275"/>
    <mergeCell ref="AY275:BA275"/>
    <mergeCell ref="E284:P284"/>
    <mergeCell ref="W284:AH284"/>
    <mergeCell ref="AP284:BA284"/>
    <mergeCell ref="E285:I285"/>
    <mergeCell ref="J285:M285"/>
    <mergeCell ref="N285:O285"/>
    <mergeCell ref="W285:AA285"/>
    <mergeCell ref="AB285:AE285"/>
    <mergeCell ref="AF285:AG285"/>
    <mergeCell ref="AP285:AT285"/>
    <mergeCell ref="AU285:AX285"/>
    <mergeCell ref="AY285:AZ285"/>
    <mergeCell ref="E315:P315"/>
    <mergeCell ref="W315:AH315"/>
    <mergeCell ref="AP315:BA315"/>
    <mergeCell ref="E316:I316"/>
    <mergeCell ref="J316:M316"/>
    <mergeCell ref="N316:O316"/>
    <mergeCell ref="W316:AA316"/>
    <mergeCell ref="AB316:AE316"/>
    <mergeCell ref="AF316:AG316"/>
    <mergeCell ref="AP316:AT316"/>
    <mergeCell ref="AU316:AX316"/>
    <mergeCell ref="AY316:AZ316"/>
    <mergeCell ref="E17:E18"/>
    <mergeCell ref="E23:E24"/>
    <mergeCell ref="E100:E101"/>
    <mergeCell ref="E106:E107"/>
    <mergeCell ref="E183:E184"/>
    <mergeCell ref="E189:E190"/>
    <mergeCell ref="E266:E267"/>
    <mergeCell ref="E272:E273"/>
    <mergeCell ref="F23:F24"/>
    <mergeCell ref="F106:F107"/>
    <mergeCell ref="F189:F190"/>
    <mergeCell ref="F272:F273"/>
    <mergeCell ref="G23:G24"/>
    <mergeCell ref="G106:G107"/>
    <mergeCell ref="G189:G190"/>
    <mergeCell ref="G272:G273"/>
    <mergeCell ref="H23:H24"/>
    <mergeCell ref="H106:H107"/>
    <mergeCell ref="H189:H190"/>
    <mergeCell ref="H272:H273"/>
    <mergeCell ref="I23:I24"/>
    <mergeCell ref="I106:I107"/>
    <mergeCell ref="I189:I190"/>
    <mergeCell ref="I272:I273"/>
    <mergeCell ref="J23:J24"/>
    <mergeCell ref="J106:J107"/>
    <mergeCell ref="J189:J190"/>
    <mergeCell ref="J272:J273"/>
    <mergeCell ref="K23:K24"/>
    <mergeCell ref="K106:K107"/>
    <mergeCell ref="K189:K190"/>
    <mergeCell ref="K272:K273"/>
    <mergeCell ref="L23:L24"/>
    <mergeCell ref="L106:L107"/>
    <mergeCell ref="L189:L190"/>
    <mergeCell ref="L272:L273"/>
    <mergeCell ref="M2:M3"/>
    <mergeCell ref="M23:M24"/>
    <mergeCell ref="M26:M27"/>
    <mergeCell ref="M85:M86"/>
    <mergeCell ref="M106:M107"/>
    <mergeCell ref="M109:M110"/>
    <mergeCell ref="M168:M169"/>
    <mergeCell ref="M189:M190"/>
    <mergeCell ref="M192:M193"/>
    <mergeCell ref="M251:M252"/>
    <mergeCell ref="M272:M273"/>
    <mergeCell ref="M275:M276"/>
    <mergeCell ref="N23:N24"/>
    <mergeCell ref="N106:N107"/>
    <mergeCell ref="N189:N190"/>
    <mergeCell ref="N272:N273"/>
    <mergeCell ref="O23:O24"/>
    <mergeCell ref="O106:O107"/>
    <mergeCell ref="O189:O190"/>
    <mergeCell ref="O272:O273"/>
    <mergeCell ref="P23:P24"/>
    <mergeCell ref="P36:P37"/>
    <mergeCell ref="P67:P68"/>
    <mergeCell ref="P106:P107"/>
    <mergeCell ref="P119:P120"/>
    <mergeCell ref="P150:P151"/>
    <mergeCell ref="P189:P190"/>
    <mergeCell ref="P202:P203"/>
    <mergeCell ref="P233:P234"/>
    <mergeCell ref="P272:P273"/>
    <mergeCell ref="P285:P286"/>
    <mergeCell ref="P316:P317"/>
    <mergeCell ref="Q17:Q18"/>
    <mergeCell ref="Q23:Q24"/>
    <mergeCell ref="Q100:Q101"/>
    <mergeCell ref="Q106:Q107"/>
    <mergeCell ref="Q183:Q184"/>
    <mergeCell ref="Q189:Q190"/>
    <mergeCell ref="Q266:Q267"/>
    <mergeCell ref="Q272:Q273"/>
    <mergeCell ref="R2:R3"/>
    <mergeCell ref="R17:R18"/>
    <mergeCell ref="R23:R24"/>
    <mergeCell ref="R26:R27"/>
    <mergeCell ref="R85:R86"/>
    <mergeCell ref="R100:R101"/>
    <mergeCell ref="R106:R107"/>
    <mergeCell ref="R109:R110"/>
    <mergeCell ref="R168:R169"/>
    <mergeCell ref="R183:R184"/>
    <mergeCell ref="R189:R190"/>
    <mergeCell ref="R192:R193"/>
    <mergeCell ref="R251:R252"/>
    <mergeCell ref="R266:R267"/>
    <mergeCell ref="R272:R273"/>
    <mergeCell ref="R275:R276"/>
    <mergeCell ref="W17:W18"/>
    <mergeCell ref="W23:W24"/>
    <mergeCell ref="W100:W101"/>
    <mergeCell ref="W106:W107"/>
    <mergeCell ref="W183:W184"/>
    <mergeCell ref="W189:W190"/>
    <mergeCell ref="W266:W267"/>
    <mergeCell ref="W272:W273"/>
    <mergeCell ref="X23:X24"/>
    <mergeCell ref="X106:X107"/>
    <mergeCell ref="X189:X190"/>
    <mergeCell ref="X272:X273"/>
    <mergeCell ref="Y23:Y24"/>
    <mergeCell ref="Y106:Y107"/>
    <mergeCell ref="Y189:Y190"/>
    <mergeCell ref="Y272:Y273"/>
    <mergeCell ref="Z23:Z24"/>
    <mergeCell ref="Z106:Z107"/>
    <mergeCell ref="Z189:Z190"/>
    <mergeCell ref="Z272:Z273"/>
    <mergeCell ref="AA23:AA24"/>
    <mergeCell ref="AA106:AA107"/>
    <mergeCell ref="AA189:AA190"/>
    <mergeCell ref="AA272:AA273"/>
    <mergeCell ref="AB23:AB24"/>
    <mergeCell ref="AB106:AB107"/>
    <mergeCell ref="AB189:AB190"/>
    <mergeCell ref="AB272:AB273"/>
    <mergeCell ref="AC23:AC24"/>
    <mergeCell ref="AC106:AC107"/>
    <mergeCell ref="AC189:AC190"/>
    <mergeCell ref="AC272:AC273"/>
    <mergeCell ref="AD23:AD24"/>
    <mergeCell ref="AD106:AD107"/>
    <mergeCell ref="AD189:AD190"/>
    <mergeCell ref="AD272:AD273"/>
    <mergeCell ref="AE2:AE3"/>
    <mergeCell ref="AE23:AE24"/>
    <mergeCell ref="AE26:AE27"/>
    <mergeCell ref="AE85:AE86"/>
    <mergeCell ref="AE106:AE107"/>
    <mergeCell ref="AE109:AE110"/>
    <mergeCell ref="AE168:AE169"/>
    <mergeCell ref="AE189:AE190"/>
    <mergeCell ref="AE192:AE193"/>
    <mergeCell ref="AE251:AE252"/>
    <mergeCell ref="AE272:AE273"/>
    <mergeCell ref="AE275:AE276"/>
    <mergeCell ref="AF23:AF24"/>
    <mergeCell ref="AF106:AF107"/>
    <mergeCell ref="AF189:AF190"/>
    <mergeCell ref="AF272:AF273"/>
    <mergeCell ref="AG23:AG24"/>
    <mergeCell ref="AG106:AG107"/>
    <mergeCell ref="AG189:AG190"/>
    <mergeCell ref="AG272:AG273"/>
    <mergeCell ref="AH23:AH24"/>
    <mergeCell ref="AH36:AH37"/>
    <mergeCell ref="AH67:AH68"/>
    <mergeCell ref="AH106:AH107"/>
    <mergeCell ref="AH119:AH120"/>
    <mergeCell ref="AH150:AH151"/>
    <mergeCell ref="AH189:AH190"/>
    <mergeCell ref="AH202:AH203"/>
    <mergeCell ref="AH233:AH234"/>
    <mergeCell ref="AH272:AH273"/>
    <mergeCell ref="AH285:AH286"/>
    <mergeCell ref="AH316:AH317"/>
    <mergeCell ref="AI2:AI3"/>
    <mergeCell ref="AI17:AI18"/>
    <mergeCell ref="AI23:AI24"/>
    <mergeCell ref="AI26:AI27"/>
    <mergeCell ref="AI85:AI86"/>
    <mergeCell ref="AI100:AI101"/>
    <mergeCell ref="AI106:AI107"/>
    <mergeCell ref="AI109:AI110"/>
    <mergeCell ref="AI168:AI169"/>
    <mergeCell ref="AI183:AI184"/>
    <mergeCell ref="AI189:AI190"/>
    <mergeCell ref="AI192:AI193"/>
    <mergeCell ref="AI251:AI252"/>
    <mergeCell ref="AI266:AI267"/>
    <mergeCell ref="AI272:AI273"/>
    <mergeCell ref="AI275:AI276"/>
    <mergeCell ref="AJ17:AJ18"/>
    <mergeCell ref="AJ23:AJ24"/>
    <mergeCell ref="AJ100:AJ101"/>
    <mergeCell ref="AJ106:AJ107"/>
    <mergeCell ref="AJ183:AJ184"/>
    <mergeCell ref="AJ189:AJ190"/>
    <mergeCell ref="AJ266:AJ267"/>
    <mergeCell ref="AJ272:AJ273"/>
    <mergeCell ref="AK2:AK3"/>
    <mergeCell ref="AK17:AK18"/>
    <mergeCell ref="AK23:AK24"/>
    <mergeCell ref="AK26:AK27"/>
    <mergeCell ref="AK85:AK86"/>
    <mergeCell ref="AK100:AK101"/>
    <mergeCell ref="AK106:AK107"/>
    <mergeCell ref="AK109:AK110"/>
    <mergeCell ref="AK168:AK169"/>
    <mergeCell ref="AK183:AK184"/>
    <mergeCell ref="AK189:AK190"/>
    <mergeCell ref="AK192:AK193"/>
    <mergeCell ref="AK251:AK252"/>
    <mergeCell ref="AK266:AK267"/>
    <mergeCell ref="AK272:AK273"/>
    <mergeCell ref="AK275:AK276"/>
    <mergeCell ref="AP17:AP18"/>
    <mergeCell ref="AP23:AP24"/>
    <mergeCell ref="AP100:AP101"/>
    <mergeCell ref="AP106:AP107"/>
    <mergeCell ref="AP183:AP184"/>
    <mergeCell ref="AP189:AP190"/>
    <mergeCell ref="AP266:AP267"/>
    <mergeCell ref="AP272:AP273"/>
    <mergeCell ref="AQ23:AQ24"/>
    <mergeCell ref="AQ106:AQ107"/>
    <mergeCell ref="AQ189:AQ190"/>
    <mergeCell ref="AQ272:AQ273"/>
    <mergeCell ref="AR23:AR24"/>
    <mergeCell ref="AR106:AR107"/>
    <mergeCell ref="AR189:AR190"/>
    <mergeCell ref="AR272:AR273"/>
    <mergeCell ref="AS23:AS24"/>
    <mergeCell ref="AS106:AS107"/>
    <mergeCell ref="AS189:AS190"/>
    <mergeCell ref="AS272:AS273"/>
    <mergeCell ref="AT23:AT24"/>
    <mergeCell ref="AT106:AT107"/>
    <mergeCell ref="AT189:AT190"/>
    <mergeCell ref="AT272:AT273"/>
    <mergeCell ref="AU23:AU24"/>
    <mergeCell ref="AU106:AU107"/>
    <mergeCell ref="AU189:AU190"/>
    <mergeCell ref="AU272:AU273"/>
    <mergeCell ref="AV23:AV24"/>
    <mergeCell ref="AV106:AV107"/>
    <mergeCell ref="AV189:AV190"/>
    <mergeCell ref="AV272:AV273"/>
    <mergeCell ref="AW23:AW24"/>
    <mergeCell ref="AW106:AW107"/>
    <mergeCell ref="AW189:AW190"/>
    <mergeCell ref="AW272:AW273"/>
    <mergeCell ref="AX2:AX3"/>
    <mergeCell ref="AX23:AX24"/>
    <mergeCell ref="AX26:AX27"/>
    <mergeCell ref="AX85:AX86"/>
    <mergeCell ref="AX106:AX107"/>
    <mergeCell ref="AX109:AX110"/>
    <mergeCell ref="AX168:AX169"/>
    <mergeCell ref="AX189:AX190"/>
    <mergeCell ref="AX192:AX193"/>
    <mergeCell ref="AX251:AX252"/>
    <mergeCell ref="AX272:AX273"/>
    <mergeCell ref="AX275:AX276"/>
    <mergeCell ref="AY23:AY24"/>
    <mergeCell ref="AY106:AY107"/>
    <mergeCell ref="AY189:AY190"/>
    <mergeCell ref="AY272:AY273"/>
    <mergeCell ref="AZ23:AZ24"/>
    <mergeCell ref="AZ106:AZ107"/>
    <mergeCell ref="AZ189:AZ190"/>
    <mergeCell ref="AZ272:AZ273"/>
    <mergeCell ref="BA23:BA24"/>
    <mergeCell ref="BA36:BA37"/>
    <mergeCell ref="BA67:BA68"/>
    <mergeCell ref="BA106:BA107"/>
    <mergeCell ref="BA119:BA120"/>
    <mergeCell ref="BA150:BA151"/>
    <mergeCell ref="BA189:BA190"/>
    <mergeCell ref="BA202:BA203"/>
    <mergeCell ref="BA233:BA234"/>
    <mergeCell ref="BA272:BA273"/>
    <mergeCell ref="BA285:BA286"/>
    <mergeCell ref="BA316:BA317"/>
    <mergeCell ref="BB2:BB3"/>
    <mergeCell ref="BB17:BB18"/>
    <mergeCell ref="BB23:BB24"/>
    <mergeCell ref="BB26:BB27"/>
    <mergeCell ref="BB85:BB86"/>
    <mergeCell ref="BB100:BB101"/>
    <mergeCell ref="BB106:BB107"/>
    <mergeCell ref="BB109:BB110"/>
    <mergeCell ref="BB168:BB169"/>
    <mergeCell ref="BB183:BB184"/>
    <mergeCell ref="BB189:BB190"/>
    <mergeCell ref="BB192:BB193"/>
    <mergeCell ref="BB251:BB252"/>
    <mergeCell ref="BB266:BB267"/>
    <mergeCell ref="BB272:BB273"/>
    <mergeCell ref="BB275:BB276"/>
    <mergeCell ref="BC17:BC18"/>
    <mergeCell ref="BC23:BC24"/>
    <mergeCell ref="BC100:BC101"/>
    <mergeCell ref="BC106:BC107"/>
    <mergeCell ref="BC183:BC184"/>
    <mergeCell ref="BC189:BC190"/>
    <mergeCell ref="BC266:BC267"/>
    <mergeCell ref="BC272:BC273"/>
    <mergeCell ref="BD2:BD3"/>
    <mergeCell ref="BD17:BD18"/>
    <mergeCell ref="BD23:BD24"/>
    <mergeCell ref="BD26:BD27"/>
    <mergeCell ref="BD85:BD86"/>
    <mergeCell ref="BD100:BD101"/>
    <mergeCell ref="BD106:BD107"/>
    <mergeCell ref="BD109:BD110"/>
    <mergeCell ref="BD168:BD169"/>
    <mergeCell ref="BD183:BD184"/>
    <mergeCell ref="BD189:BD190"/>
    <mergeCell ref="BD192:BD193"/>
    <mergeCell ref="BD251:BD252"/>
    <mergeCell ref="BD266:BD267"/>
    <mergeCell ref="BD272:BD273"/>
    <mergeCell ref="BD275:BD276"/>
    <mergeCell ref="BO17:BO18"/>
    <mergeCell ref="BO23:BO24"/>
    <mergeCell ref="BP23:BP24"/>
    <mergeCell ref="BQ23:BQ24"/>
    <mergeCell ref="BR23:BR24"/>
    <mergeCell ref="BS23:BS24"/>
    <mergeCell ref="BT23:BT24"/>
    <mergeCell ref="BU23:BU24"/>
    <mergeCell ref="BV23:BV24"/>
    <mergeCell ref="BW2:BW3"/>
    <mergeCell ref="BW23:BW24"/>
    <mergeCell ref="BW26:BW27"/>
    <mergeCell ref="BX23:BX24"/>
    <mergeCell ref="BY23:BY24"/>
    <mergeCell ref="BZ23:BZ24"/>
    <mergeCell ref="BZ36:BZ37"/>
    <mergeCell ref="BZ67:BZ68"/>
    <mergeCell ref="CA2:CA3"/>
    <mergeCell ref="CA17:CA18"/>
    <mergeCell ref="CA23:CA24"/>
    <mergeCell ref="CA26:CA27"/>
    <mergeCell ref="CB17:CB18"/>
    <mergeCell ref="CB23:CB24"/>
    <mergeCell ref="CC2:CC3"/>
    <mergeCell ref="CC17:CC18"/>
    <mergeCell ref="CC23:CC24"/>
    <mergeCell ref="CC26:CC27"/>
    <mergeCell ref="CH17:CH18"/>
    <mergeCell ref="CH23:CH24"/>
    <mergeCell ref="CI23:CI24"/>
    <mergeCell ref="CJ23:CJ24"/>
    <mergeCell ref="CK23:CK24"/>
    <mergeCell ref="CL23:CL24"/>
    <mergeCell ref="CM23:CM24"/>
    <mergeCell ref="CN23:CN24"/>
    <mergeCell ref="CO23:CO24"/>
    <mergeCell ref="CP2:CP3"/>
    <mergeCell ref="CP23:CP24"/>
    <mergeCell ref="CP26:CP27"/>
    <mergeCell ref="CQ23:CQ24"/>
    <mergeCell ref="CR23:CR24"/>
    <mergeCell ref="CS23:CS24"/>
    <mergeCell ref="CS36:CS37"/>
    <mergeCell ref="CS67:CS68"/>
    <mergeCell ref="CT2:CT3"/>
    <mergeCell ref="CT17:CT18"/>
    <mergeCell ref="CT23:CT24"/>
    <mergeCell ref="CT26:CT27"/>
    <mergeCell ref="CU17:CU18"/>
    <mergeCell ref="CU23:CU24"/>
    <mergeCell ref="CV2:CV3"/>
    <mergeCell ref="CV17:CV18"/>
    <mergeCell ref="CV23:CV24"/>
    <mergeCell ref="CV26:CV27"/>
    <mergeCell ref="DA17:DA18"/>
    <mergeCell ref="DA23:DA24"/>
    <mergeCell ref="DB23:DB24"/>
    <mergeCell ref="DC23:DC24"/>
    <mergeCell ref="DD23:DD24"/>
    <mergeCell ref="DE23:DE24"/>
    <mergeCell ref="DF23:DF24"/>
    <mergeCell ref="DG23:DG24"/>
    <mergeCell ref="DH23:DH24"/>
    <mergeCell ref="DI2:DI3"/>
    <mergeCell ref="DI23:DI24"/>
    <mergeCell ref="DI26:DI27"/>
    <mergeCell ref="DJ23:DJ24"/>
    <mergeCell ref="DK23:DK24"/>
    <mergeCell ref="DL23:DL24"/>
    <mergeCell ref="DL36:DL37"/>
    <mergeCell ref="DL67:DL68"/>
    <mergeCell ref="DM2:DM3"/>
    <mergeCell ref="DM17:DM18"/>
    <mergeCell ref="DM23:DM24"/>
    <mergeCell ref="DM26:DM27"/>
    <mergeCell ref="DN17:DN18"/>
    <mergeCell ref="DN23:DN24"/>
    <mergeCell ref="DO2:DO3"/>
    <mergeCell ref="DO17:DO18"/>
    <mergeCell ref="DO23:DO24"/>
    <mergeCell ref="DO26:DO27"/>
    <mergeCell ref="A1:D2"/>
    <mergeCell ref="CW1:CZ2"/>
    <mergeCell ref="S1:V2"/>
    <mergeCell ref="BK1:BN2"/>
    <mergeCell ref="AL1:AO2"/>
    <mergeCell ref="CD1:CG2"/>
    <mergeCell ref="A7:B8"/>
    <mergeCell ref="C7:D8"/>
    <mergeCell ref="S7:T8"/>
    <mergeCell ref="U7:V8"/>
    <mergeCell ref="BK7:BL8"/>
    <mergeCell ref="BM7:BN8"/>
    <mergeCell ref="CW7:CX8"/>
    <mergeCell ref="CY7:CZ8"/>
    <mergeCell ref="AL7:AM8"/>
    <mergeCell ref="AN7:AO8"/>
    <mergeCell ref="CD7:CE8"/>
    <mergeCell ref="CF7:CG8"/>
    <mergeCell ref="A9:B10"/>
    <mergeCell ref="C9:D10"/>
    <mergeCell ref="S9:T10"/>
    <mergeCell ref="U9:V10"/>
    <mergeCell ref="BK9:BL10"/>
    <mergeCell ref="BM9:BN10"/>
    <mergeCell ref="CW9:CX10"/>
    <mergeCell ref="CY9:CZ10"/>
    <mergeCell ref="AL9:AM10"/>
    <mergeCell ref="AN9:AO10"/>
    <mergeCell ref="CD9:CE10"/>
    <mergeCell ref="CF9:CG10"/>
    <mergeCell ref="E14:K15"/>
    <mergeCell ref="L14:R15"/>
    <mergeCell ref="W14:AC15"/>
    <mergeCell ref="CH14:CN15"/>
    <mergeCell ref="AD14:AK15"/>
    <mergeCell ref="AP14:AV15"/>
    <mergeCell ref="DA14:DG15"/>
    <mergeCell ref="AW14:BD15"/>
    <mergeCell ref="BO14:BU15"/>
    <mergeCell ref="BV14:CC15"/>
    <mergeCell ref="CO14:CV15"/>
    <mergeCell ref="DH14:DO15"/>
    <mergeCell ref="E33:K34"/>
    <mergeCell ref="L33:R34"/>
    <mergeCell ref="W33:AC34"/>
    <mergeCell ref="CH33:CN34"/>
    <mergeCell ref="AD33:AK34"/>
    <mergeCell ref="AP33:AV34"/>
    <mergeCell ref="DA33:DG34"/>
    <mergeCell ref="AW33:BD34"/>
    <mergeCell ref="BO33:BU34"/>
    <mergeCell ref="BV33:CC34"/>
    <mergeCell ref="CO33:CV34"/>
    <mergeCell ref="DH33:DO34"/>
    <mergeCell ref="E63:K65"/>
    <mergeCell ref="L63:P65"/>
    <mergeCell ref="DH63:DL65"/>
    <mergeCell ref="W63:AC65"/>
    <mergeCell ref="CH63:CN65"/>
    <mergeCell ref="AD63:AH65"/>
    <mergeCell ref="AP63:AV65"/>
    <mergeCell ref="DA63:DG65"/>
    <mergeCell ref="AW63:BA65"/>
    <mergeCell ref="BV63:BZ65"/>
    <mergeCell ref="BO63:BU65"/>
    <mergeCell ref="CO63:CS65"/>
    <mergeCell ref="E79:K81"/>
    <mergeCell ref="L79:P81"/>
    <mergeCell ref="DH79:DL81"/>
    <mergeCell ref="W79:AC81"/>
    <mergeCell ref="CH79:CN81"/>
    <mergeCell ref="AD79:AH81"/>
    <mergeCell ref="AP79:AV81"/>
    <mergeCell ref="DA79:DG81"/>
    <mergeCell ref="AW79:BA81"/>
    <mergeCell ref="BV79:BZ81"/>
    <mergeCell ref="BO79:BU81"/>
    <mergeCell ref="CO79:CS81"/>
    <mergeCell ref="A84:D85"/>
    <mergeCell ref="S84:V85"/>
    <mergeCell ref="AL84:AO85"/>
    <mergeCell ref="A90:B91"/>
    <mergeCell ref="C90:D91"/>
    <mergeCell ref="S90:T91"/>
    <mergeCell ref="U90:V91"/>
    <mergeCell ref="AL90:AM91"/>
    <mergeCell ref="AN90:AO91"/>
    <mergeCell ref="A92:B93"/>
    <mergeCell ref="C92:D93"/>
    <mergeCell ref="S92:T93"/>
    <mergeCell ref="U92:V93"/>
    <mergeCell ref="AL92:AM93"/>
    <mergeCell ref="AN92:AO93"/>
    <mergeCell ref="E97:K98"/>
    <mergeCell ref="L97:R98"/>
    <mergeCell ref="W97:AC98"/>
    <mergeCell ref="AD97:AK98"/>
    <mergeCell ref="AP97:AV98"/>
    <mergeCell ref="AW97:BD98"/>
    <mergeCell ref="E116:K117"/>
    <mergeCell ref="L116:R117"/>
    <mergeCell ref="W116:AC117"/>
    <mergeCell ref="AD116:AK117"/>
    <mergeCell ref="AP116:AV117"/>
    <mergeCell ref="AW116:BD117"/>
    <mergeCell ref="E146:K148"/>
    <mergeCell ref="L146:P148"/>
    <mergeCell ref="W146:AC148"/>
    <mergeCell ref="AD146:AH148"/>
    <mergeCell ref="AP146:AV148"/>
    <mergeCell ref="AW146:BA148"/>
    <mergeCell ref="E162:K164"/>
    <mergeCell ref="L162:P164"/>
    <mergeCell ref="W162:AC164"/>
    <mergeCell ref="AD162:AH164"/>
    <mergeCell ref="AP162:AV164"/>
    <mergeCell ref="AW162:BA164"/>
    <mergeCell ref="A167:D168"/>
    <mergeCell ref="S167:V168"/>
    <mergeCell ref="AL167:AO168"/>
    <mergeCell ref="A173:B174"/>
    <mergeCell ref="C173:D174"/>
    <mergeCell ref="S173:T174"/>
    <mergeCell ref="U173:V174"/>
    <mergeCell ref="AL173:AM174"/>
    <mergeCell ref="AN173:AO174"/>
    <mergeCell ref="A175:B176"/>
    <mergeCell ref="C175:D176"/>
    <mergeCell ref="S175:T176"/>
    <mergeCell ref="U175:V176"/>
    <mergeCell ref="AL175:AM176"/>
    <mergeCell ref="AN175:AO176"/>
    <mergeCell ref="E180:K181"/>
    <mergeCell ref="L180:R181"/>
    <mergeCell ref="W180:AC181"/>
    <mergeCell ref="AD180:AK181"/>
    <mergeCell ref="AP180:AV181"/>
    <mergeCell ref="AW180:BD181"/>
    <mergeCell ref="E199:K200"/>
    <mergeCell ref="L199:R200"/>
    <mergeCell ref="W199:AC200"/>
    <mergeCell ref="AD199:AK200"/>
    <mergeCell ref="AP199:AV200"/>
    <mergeCell ref="AW199:BD200"/>
    <mergeCell ref="E229:K231"/>
    <mergeCell ref="L229:P231"/>
    <mergeCell ref="W229:AC231"/>
    <mergeCell ref="AD229:AH231"/>
    <mergeCell ref="AP229:AV231"/>
    <mergeCell ref="AW229:BA231"/>
    <mergeCell ref="E245:K247"/>
    <mergeCell ref="L245:P247"/>
    <mergeCell ref="W245:AC247"/>
    <mergeCell ref="AD245:AH247"/>
    <mergeCell ref="AP245:AV247"/>
    <mergeCell ref="AW245:BA247"/>
    <mergeCell ref="A250:D251"/>
    <mergeCell ref="S250:V251"/>
    <mergeCell ref="AL250:AO251"/>
    <mergeCell ref="A256:B257"/>
    <mergeCell ref="C256:D257"/>
    <mergeCell ref="S256:T257"/>
    <mergeCell ref="U256:V257"/>
    <mergeCell ref="AL256:AM257"/>
    <mergeCell ref="AN256:AO257"/>
    <mergeCell ref="A258:B259"/>
    <mergeCell ref="C258:D259"/>
    <mergeCell ref="S258:T259"/>
    <mergeCell ref="U258:V259"/>
    <mergeCell ref="AL258:AM259"/>
    <mergeCell ref="AN258:AO259"/>
    <mergeCell ref="E263:K264"/>
    <mergeCell ref="L263:R264"/>
    <mergeCell ref="W263:AC264"/>
    <mergeCell ref="AD263:AK264"/>
    <mergeCell ref="AP263:AV264"/>
    <mergeCell ref="AW263:BD264"/>
    <mergeCell ref="E282:K283"/>
    <mergeCell ref="L282:R283"/>
    <mergeCell ref="W282:AC283"/>
    <mergeCell ref="AD282:AK283"/>
    <mergeCell ref="AP282:AV283"/>
    <mergeCell ref="AW282:BD283"/>
    <mergeCell ref="E312:K314"/>
    <mergeCell ref="L312:P314"/>
    <mergeCell ref="W312:AC314"/>
    <mergeCell ref="AD312:AH314"/>
    <mergeCell ref="AP312:AV314"/>
    <mergeCell ref="AW312:BA314"/>
    <mergeCell ref="E328:K330"/>
    <mergeCell ref="L328:P330"/>
    <mergeCell ref="W328:AC330"/>
    <mergeCell ref="AD328:AH330"/>
    <mergeCell ref="AP328:AV330"/>
    <mergeCell ref="AW328:BA3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兹白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Gen强度研究院</cp:lastModifiedBy>
  <dcterms:created xsi:type="dcterms:W3CDTF">2023-05-12T11:15:00Z</dcterms:created>
  <dcterms:modified xsi:type="dcterms:W3CDTF">2025-12-15T15:50:05Z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DE14C1BCA54741A395CC8CCE69736FFB_12</vt:lpwstr>
  </property>
  <property fmtid="{D5CDD505-2E9C-101B-9397-08002B2CF9AE}" pid="4" name="CalculationRule">
    <vt:i4>0</vt:i4>
  </property>
</Properties>
</file>