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C0哥伦比娅" sheetId="1" r:id="rId1"/>
    <sheet name="C2哥伦比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<sst xmlns="http://schemas.openxmlformats.org/spreadsheetml/2006/main" count="5831" uniqueCount="70">
  <si>
    <t>R1帷间夜曲</t>
  </si>
  <si>
    <t>菲林斯·月感电直伤</t>
  </si>
  <si>
    <t>R5帷间夜曲</t>
  </si>
  <si>
    <t>基础乘区</t>
  </si>
  <si>
    <t>反应乘区</t>
  </si>
  <si>
    <t>期望暴击乘区</t>
  </si>
  <si>
    <t>减伤区</t>
  </si>
  <si>
    <t>伤害</t>
  </si>
  <si>
    <t>菲林斯月感电</t>
  </si>
  <si>
    <t>月感电反应</t>
  </si>
  <si>
    <t>伊涅芙伤害</t>
  </si>
  <si>
    <t>哥伦比娅</t>
  </si>
  <si>
    <t>轴长（s）</t>
  </si>
  <si>
    <t>攻击力</t>
  </si>
  <si>
    <t>技能倍率</t>
  </si>
  <si>
    <t>独立乘区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</si>
  <si>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</si>
  <si>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</si>
  <si>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</si>
  <si>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</si>
  <si>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</si>
  <si>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</si>
  <si>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</si>
  <si>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</si>
  <si>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菲林斯直伤</t>
  </si>
  <si>
    <t>伊涅芙直伤</t>
  </si>
  <si>
    <t>哥伦比娅直伤</t>
  </si>
  <si>
    <t>DMG</t>
  </si>
  <si>
    <t>DPS</t>
  </si>
  <si>
    <t>月感电反应全队单次伤害（1.5s/次） 伊涅芙+哥伦比娅（5.3次）</t>
  </si>
  <si>
    <t>角色</t>
  </si>
  <si>
    <t>减伤乘区</t>
  </si>
  <si>
    <t>反权重比</t>
  </si>
  <si>
    <t>等级系数</t>
  </si>
  <si>
    <t>反应系数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</si>
  <si>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</si>
  <si>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</si>
  <si>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</si>
  <si>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</si>
  <si>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</si>
  <si>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</si>
  <si>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</si>
  <si>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月感电反应全队单次伤害（1.5s/次） 菲林斯+伊涅芙+哥伦比娅（6.7次）</t>
  </si>
  <si>
    <t>伊涅芙·月感电直伤</t>
  </si>
  <si>
    <t>哥伦比娅·月感电直伤</t>
  </si>
  <si>
    <t>生命值</t>
  </si>
  <si>
    <t>额外乘区</t>
  </si>
  <si>
    <t>ATK/HP</t>
  </si>
  <si>
    <t>倍率</t>
  </si>
  <si>
    <t>独立</t>
  </si>
  <si>
    <t>数值增伤</t>
  </si>
  <si>
    <t>增伤区</t>
  </si>
  <si>
    <t>抗性乘区</t>
  </si>
  <si>
    <t>防御乘区</t>
  </si>
  <si>
    <t>R1真语秘匣</t>
  </si>
  <si>
    <t>R5真语秘匣</t>
  </si>
  <si>
    <t>R1冲浪时光</t>
  </si>
  <si>
    <t>R5冲浪时光</t>
  </si>
  <si>
    <t>R1天光纺琴</t>
  </si>
  <si>
    <t>R5天光纺琴</t>
  </si>
  <si>
    <t>西风秘典</t>
  </si>
  <si>
    <t>R1乘浪回旋</t>
  </si>
  <si>
    <t>R5乘浪回旋</t>
  </si>
  <si>
    <t>R1遗祀玉珑</t>
  </si>
  <si>
    <t>R5遗祀玉珑</t>
  </si>
  <si>
    <t>R1碧落之珑</t>
  </si>
  <si>
    <t>R5碧落之珑</t>
  </si>
  <si>
    <t>R1试作金珀</t>
  </si>
  <si>
    <t>R5试作金珀</t>
  </si>
  <si>
    <t>擢升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</si>
</sst>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%"/>
    <numFmt numFmtId="179" formatCode="0.000_ "/>
  </numFmts>
  <fonts count="33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36"/>
      <color theme="5" tint="-0.25"/>
      <name val="SDK_SC_Web"/>
      <charset val="134"/>
    </font>
    <font>
      <sz val="48"/>
      <color theme="5" tint="-0.25"/>
      <name val="SDK_SC_Web"/>
      <charset val="134"/>
    </font>
    <font>
      <sz val="24"/>
      <color rgb="FFFF0000"/>
      <name val="SDK_SC_Web"/>
      <charset val="134"/>
    </font>
    <font>
      <sz val="26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10" borderId="7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8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1" fillId="0" borderId="0">
      <alignment vertical="center"/>
    </xf>
    <xf numFmtId="0" fontId="22" fillId="11" borderId="10">
      <alignment vertical="center"/>
    </xf>
    <xf numFmtId="0" fontId="23" fillId="12" borderId="11">
      <alignment vertical="center"/>
    </xf>
    <xf numFmtId="0" fontId="24" fillId="12" borderId="10">
      <alignment vertical="center"/>
    </xf>
    <xf numFmtId="0" fontId="25" fillId="13" borderId="12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2" fillId="34" borderId="0">
      <alignment vertical="center"/>
    </xf>
    <xf numFmtId="0" fontId="32" fillId="35" borderId="0">
      <alignment vertical="center"/>
    </xf>
    <xf numFmtId="0" fontId="31" fillId="36" borderId="0">
      <alignment vertical="center"/>
    </xf>
    <xf numFmtId="0" fontId="31" fillId="37" borderId="0">
      <alignment vertical="center"/>
    </xf>
    <xf numFmtId="0" fontId="32" fillId="38" borderId="0">
      <alignment vertical="center"/>
    </xf>
    <xf numFmtId="0" fontId="32" fillId="39" borderId="0">
      <alignment vertical="center"/>
    </xf>
    <xf numFmtId="0" fontId="31" fillId="4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37"/>
  <sheetViews>
    <sheetView zoomScale="85" zoomScaleNormal="85" workbookViewId="0">
      <selection activeCell="C12" sqref="C12"/>
    </sheetView>
  </sheetViews>
  <sheetFormatPr defaultColWidth="25.7777777777778" defaultRowHeight="50" customHeight="1"/>
  <cols>
    <col min="1" max="16384" width="25.7777777777778" style="1" customWidth="1"/>
  </cols>
  <sheetData>
    <row r="1" s="1" customFormat="1" customHeight="1" spans="1:38">
      <c r="A1" s="2" t="s">
        <v>0</v>
      </c>
      <c r="B1" s="2"/>
      <c r="C1" s="2"/>
      <c r="D1" s="2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T1" s="2" t="s">
        <v>2</v>
      </c>
      <c r="U1" s="2"/>
      <c r="V1" s="2"/>
      <c r="W1" s="2"/>
      <c r="X1" s="2"/>
      <c r="Y1" s="3" t="s">
        <v>1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1" customFormat="1" customHeight="1" spans="1:38">
      <c r="A2" s="2"/>
      <c r="B2" s="2"/>
      <c r="C2" s="2"/>
      <c r="D2" s="2"/>
      <c r="E2" s="2"/>
      <c r="F2" s="4" t="s">
        <v>3</v>
      </c>
      <c r="G2" s="5"/>
      <c r="H2" s="5"/>
      <c r="I2" s="6"/>
      <c r="J2" s="7" t="s">
        <v>4</v>
      </c>
      <c r="K2" s="7"/>
      <c r="L2" s="7"/>
      <c r="M2" s="7"/>
      <c r="N2" s="8" t="s">
        <v>5</v>
      </c>
      <c r="O2" s="8"/>
      <c r="P2" s="8"/>
      <c r="Q2" s="9" t="s">
        <v>6</v>
      </c>
      <c r="R2" s="10" t="s">
        <v>7</v>
      </c>
      <c r="T2" s="2"/>
      <c r="U2" s="2"/>
      <c r="V2" s="2"/>
      <c r="W2" s="2"/>
      <c r="X2" s="2"/>
      <c r="Y2" s="4" t="s">
        <v>3</v>
      </c>
      <c r="Z2" s="5"/>
      <c r="AA2" s="5"/>
      <c r="AB2" s="6"/>
      <c r="AC2" s="7" t="s">
        <v>4</v>
      </c>
      <c r="AD2" s="7"/>
      <c r="AE2" s="7"/>
      <c r="AF2" s="7"/>
      <c r="AG2" s="8" t="s">
        <v>5</v>
      </c>
      <c r="AH2" s="8"/>
      <c r="AI2" s="8"/>
      <c r="AJ2" s="9" t="s">
        <v>6</v>
      </c>
      <c r="AK2" s="10" t="s">
        <v>7</v>
      </c>
    </row>
    <row r="3" s="1" customFormat="1" customHeight="1" spans="1:38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1" t="s">
        <v>13</v>
      </c>
      <c r="G3" s="11" t="s">
        <v>14</v>
      </c>
      <c r="H3" s="12" t="s">
        <v>15</v>
      </c>
      <c r="I3" s="13" t="s">
        <v>3</v>
      </c>
      <c r="J3" s="11" t="s">
        <v>16</v>
      </c>
      <c r="K3" s="11" t="s">
        <v>17</v>
      </c>
      <c r="L3" s="11" t="s">
        <v>18</v>
      </c>
      <c r="M3" s="7" t="s">
        <v>19</v>
      </c>
      <c r="N3" s="11" t="s">
        <v>20</v>
      </c>
      <c r="O3" s="11" t="s">
        <v>21</v>
      </c>
      <c r="P3" s="8" t="s">
        <v>22</v>
      </c>
      <c r="Q3" s="9" t="s">
        <v>23</v>
      </c>
      <c r="R3" s="14"/>
      <c r="T3" s="1" t="s">
        <v>8</v>
      </c>
      <c r="U3" s="1" t="s">
        <v>9</v>
      </c>
      <c r="V3" s="1" t="s">
        <v>10</v>
      </c>
      <c r="W3" s="1" t="s">
        <v>11</v>
      </c>
      <c r="X3" s="1" t="s">
        <v>12</v>
      </c>
      <c r="Y3" s="11" t="s">
        <v>13</v>
      </c>
      <c r="Z3" s="11" t="s">
        <v>14</v>
      </c>
      <c r="AA3" s="12" t="s">
        <v>15</v>
      </c>
      <c r="AB3" s="13" t="s">
        <v>3</v>
      </c>
      <c r="AC3" s="11" t="s">
        <v>16</v>
      </c>
      <c r="AD3" s="11" t="s">
        <v>17</v>
      </c>
      <c r="AE3" s="11" t="s">
        <v>18</v>
      </c>
      <c r="AF3" s="7" t="s">
        <v>19</v>
      </c>
      <c r="AG3" s="11" t="s">
        <v>20</v>
      </c>
      <c r="AH3" s="11" t="s">
        <v>21</v>
      </c>
      <c r="AI3" s="8" t="s">
        <v>22</v>
      </c>
      <c r="AJ3" s="9" t="s">
        <v>23</v>
      </c>
      <c r="AK3" s="14"/>
    </row>
    <row r="4" s="1" customFormat="1" customHeight="1" spans="1:38">
      <c r="A4" s="15">
        <f>M8</f>
        <v>1107208.15325741</v>
      </c>
      <c r="B4" s="15">
        <f>S17+S26</f>
        <v>820359.062764037</v>
      </c>
      <c r="C4" s="15">
        <f>M40</f>
        <v>441038.75601586</v>
      </c>
      <c r="D4" s="15">
        <f>M48</f>
        <v>491144.470425101</v>
      </c>
      <c r="E4" s="15">
        <v>18</v>
      </c>
      <c r="F4" s="11">
        <v>2704</v>
      </c>
      <c r="G4" s="11">
        <v>1.286</v>
      </c>
      <c r="H4" s="12">
        <v>1.35</v>
      </c>
      <c r="I4" s="13">
        <f t="shared" ref="I4:I7" si="0">F4*G4*H4</f>
        <v>4694.4144</v>
      </c>
      <c r="J4" s="11">
        <v>3</v>
      </c>
      <c r="K4" s="11">
        <v>810</v>
      </c>
      <c r="L4" s="11">
        <v>1.39</v>
      </c>
      <c r="M4" s="16">
        <f t="shared" ref="M4:M7" si="1">1+6*K4/(K4+2000)+L4</f>
        <v>4.11953736654804</v>
      </c>
      <c r="N4" s="11">
        <v>1</v>
      </c>
      <c r="O4" s="11">
        <v>2.38</v>
      </c>
      <c r="P4" s="8">
        <f t="shared" ref="P4:P7" si="2">1+N4*O4</f>
        <v>3.38</v>
      </c>
      <c r="Q4" s="9">
        <v>1.15</v>
      </c>
      <c r="R4" s="17">
        <f t="shared" ref="R4:R7" si="3">I4*J4*Q4*P4*M4</f>
        <v>225509.927952017</v>
      </c>
      <c r="T4" s="15">
        <f>AF8</f>
        <v>1107208.15325741</v>
      </c>
      <c r="U4" s="15">
        <f>AL17+AL26</f>
        <v>925715.412787398</v>
      </c>
      <c r="V4" s="15">
        <f>AF40</f>
        <v>441038.75601586</v>
      </c>
      <c r="W4" s="15">
        <f>AF48</f>
        <v>660887.763542854</v>
      </c>
      <c r="X4" s="15">
        <v>18</v>
      </c>
      <c r="Y4" s="11">
        <v>2704</v>
      </c>
      <c r="Z4" s="11">
        <v>1.286</v>
      </c>
      <c r="AA4" s="12">
        <v>1.35</v>
      </c>
      <c r="AB4" s="13">
        <f t="shared" ref="AB4:AB7" si="4">Y4*Z4*AA4</f>
        <v>4694.4144</v>
      </c>
      <c r="AC4" s="11">
        <v>3</v>
      </c>
      <c r="AD4" s="11">
        <v>810</v>
      </c>
      <c r="AE4" s="11">
        <v>1.39</v>
      </c>
      <c r="AF4" s="16">
        <f t="shared" ref="AF4:AF7" si="5">1+6*AD4/(AD4+2000)+AE4</f>
        <v>4.11953736654804</v>
      </c>
      <c r="AG4" s="11">
        <v>1</v>
      </c>
      <c r="AH4" s="11">
        <v>2.38</v>
      </c>
      <c r="AI4" s="8">
        <f t="shared" ref="AI4:AI7" si="6">1+AG4*AH4</f>
        <v>3.38</v>
      </c>
      <c r="AJ4" s="9">
        <v>1.15</v>
      </c>
      <c r="AK4" s="17">
        <f t="shared" ref="AK4:AK7" si="7">AB4*AC4*AJ4*AI4*AF4</f>
        <v>225509.927952017</v>
      </c>
    </row>
    <row r="5" s="1" customFormat="1" customHeight="1" spans="1:38">
      <c r="A5" s="1" t="s">
        <v>24</v>
      </c>
      <c r="B5" s="1" t="s">
        <v>25</v>
      </c>
      <c r="C5" s="1" t="s">
        <v>26</v>
      </c>
      <c r="F5" s="11">
        <v>2704</v>
      </c>
      <c r="G5" s="11">
        <v>1.871</v>
      </c>
      <c r="H5" s="12">
        <v>1.35</v>
      </c>
      <c r="I5" s="13">
        <f t="shared" si="0"/>
        <v>6829.8984</v>
      </c>
      <c r="J5" s="11">
        <v>3</v>
      </c>
      <c r="K5" s="11">
        <v>810</v>
      </c>
      <c r="L5" s="11">
        <v>1.39</v>
      </c>
      <c r="M5" s="16">
        <f t="shared" si="1"/>
        <v>4.11953736654804</v>
      </c>
      <c r="N5" s="11">
        <v>1</v>
      </c>
      <c r="O5" s="11">
        <v>2.38</v>
      </c>
      <c r="P5" s="8">
        <f t="shared" si="2"/>
        <v>3.38</v>
      </c>
      <c r="Q5" s="9">
        <v>1.15</v>
      </c>
      <c r="R5" s="17">
        <f t="shared" si="3"/>
        <v>328094.14867669</v>
      </c>
      <c r="T5" s="1" t="s">
        <v>24</v>
      </c>
      <c r="U5" s="1" t="s">
        <v>25</v>
      </c>
      <c r="V5" s="1" t="s">
        <v>26</v>
      </c>
      <c r="Y5" s="11">
        <v>2704</v>
      </c>
      <c r="Z5" s="11">
        <v>1.871</v>
      </c>
      <c r="AA5" s="12">
        <v>1.35</v>
      </c>
      <c r="AB5" s="13">
        <f t="shared" si="4"/>
        <v>6829.8984</v>
      </c>
      <c r="AC5" s="11">
        <v>3</v>
      </c>
      <c r="AD5" s="11">
        <v>810</v>
      </c>
      <c r="AE5" s="11">
        <v>1.39</v>
      </c>
      <c r="AF5" s="16">
        <f t="shared" si="5"/>
        <v>4.11953736654804</v>
      </c>
      <c r="AG5" s="11">
        <v>1</v>
      </c>
      <c r="AH5" s="11">
        <v>2.38</v>
      </c>
      <c r="AI5" s="8">
        <f t="shared" si="6"/>
        <v>3.38</v>
      </c>
      <c r="AJ5" s="9">
        <v>1.15</v>
      </c>
      <c r="AK5" s="17">
        <f t="shared" si="7"/>
        <v>328094.14867669</v>
      </c>
    </row>
    <row r="6" s="1" customFormat="1" customHeight="1" spans="1:38">
      <c r="A6" s="15">
        <f>M68</f>
        <v>104368.74864</v>
      </c>
      <c r="B6" s="15">
        <f>M85</f>
        <v>94300.63548633</v>
      </c>
      <c r="C6" s="1">
        <f>M101</f>
        <v>111202.971264</v>
      </c>
      <c r="F6" s="11">
        <v>2704</v>
      </c>
      <c r="G6" s="11">
        <v>1.286</v>
      </c>
      <c r="H6" s="12">
        <v>1.35</v>
      </c>
      <c r="I6" s="13">
        <f t="shared" si="0"/>
        <v>4694.4144</v>
      </c>
      <c r="J6" s="11">
        <v>3</v>
      </c>
      <c r="K6" s="11">
        <v>810</v>
      </c>
      <c r="L6" s="11">
        <v>1.39</v>
      </c>
      <c r="M6" s="16">
        <f t="shared" si="1"/>
        <v>4.11953736654804</v>
      </c>
      <c r="N6" s="11">
        <v>1</v>
      </c>
      <c r="O6" s="11">
        <v>2.38</v>
      </c>
      <c r="P6" s="8">
        <f t="shared" si="2"/>
        <v>3.38</v>
      </c>
      <c r="Q6" s="9">
        <v>1.15</v>
      </c>
      <c r="R6" s="17">
        <f t="shared" si="3"/>
        <v>225509.927952017</v>
      </c>
      <c r="T6" s="15">
        <f>AF68</f>
        <v>104368.74864</v>
      </c>
      <c r="U6" s="15">
        <f>AF85</f>
        <v>94300.63548633</v>
      </c>
      <c r="V6" s="1">
        <f>AF101</f>
        <v>123092.675424</v>
      </c>
      <c r="Y6" s="11">
        <v>2704</v>
      </c>
      <c r="Z6" s="11">
        <v>1.286</v>
      </c>
      <c r="AA6" s="12">
        <v>1.35</v>
      </c>
      <c r="AB6" s="13">
        <f t="shared" si="4"/>
        <v>4694.4144</v>
      </c>
      <c r="AC6" s="11">
        <v>3</v>
      </c>
      <c r="AD6" s="11">
        <v>810</v>
      </c>
      <c r="AE6" s="11">
        <v>1.39</v>
      </c>
      <c r="AF6" s="16">
        <f t="shared" si="5"/>
        <v>4.11953736654804</v>
      </c>
      <c r="AG6" s="11">
        <v>1</v>
      </c>
      <c r="AH6" s="11">
        <v>2.38</v>
      </c>
      <c r="AI6" s="8">
        <f t="shared" si="6"/>
        <v>3.38</v>
      </c>
      <c r="AJ6" s="9">
        <v>1.15</v>
      </c>
      <c r="AK6" s="17">
        <f t="shared" si="7"/>
        <v>225509.927952017</v>
      </c>
    </row>
    <row r="7" s="1" customFormat="1" customHeight="1" spans="1:38">
      <c r="A7" s="18" t="s">
        <v>27</v>
      </c>
      <c r="B7" s="18"/>
      <c r="C7" s="18"/>
      <c r="D7" s="19" t="s">
        <v>28</v>
      </c>
      <c r="E7" s="19"/>
      <c r="F7" s="11">
        <v>2704</v>
      </c>
      <c r="G7" s="11">
        <v>1.871</v>
      </c>
      <c r="H7" s="12">
        <v>1.35</v>
      </c>
      <c r="I7" s="13">
        <f t="shared" si="0"/>
        <v>6829.8984</v>
      </c>
      <c r="J7" s="11">
        <v>3</v>
      </c>
      <c r="K7" s="11">
        <v>810</v>
      </c>
      <c r="L7" s="11">
        <v>1.39</v>
      </c>
      <c r="M7" s="16">
        <f t="shared" si="1"/>
        <v>4.11953736654804</v>
      </c>
      <c r="N7" s="11">
        <v>1</v>
      </c>
      <c r="O7" s="11">
        <v>2.38</v>
      </c>
      <c r="P7" s="8">
        <f t="shared" si="2"/>
        <v>3.38</v>
      </c>
      <c r="Q7" s="9">
        <v>1.15</v>
      </c>
      <c r="R7" s="17">
        <f t="shared" si="3"/>
        <v>328094.14867669</v>
      </c>
      <c r="T7" s="18" t="s">
        <v>27</v>
      </c>
      <c r="U7" s="18"/>
      <c r="V7" s="18"/>
      <c r="W7" s="19" t="s">
        <v>28</v>
      </c>
      <c r="X7" s="19"/>
      <c r="Y7" s="11">
        <v>2704</v>
      </c>
      <c r="Z7" s="11">
        <v>1.871</v>
      </c>
      <c r="AA7" s="12">
        <v>1.35</v>
      </c>
      <c r="AB7" s="13">
        <f t="shared" si="4"/>
        <v>6829.8984</v>
      </c>
      <c r="AC7" s="11">
        <v>3</v>
      </c>
      <c r="AD7" s="11">
        <v>810</v>
      </c>
      <c r="AE7" s="11">
        <v>1.39</v>
      </c>
      <c r="AF7" s="16">
        <f t="shared" si="5"/>
        <v>4.11953736654804</v>
      </c>
      <c r="AG7" s="11">
        <v>1</v>
      </c>
      <c r="AH7" s="11">
        <v>2.38</v>
      </c>
      <c r="AI7" s="8">
        <f t="shared" si="6"/>
        <v>3.38</v>
      </c>
      <c r="AJ7" s="9">
        <v>1.15</v>
      </c>
      <c r="AK7" s="17">
        <f t="shared" si="7"/>
        <v>328094.14867669</v>
      </c>
    </row>
    <row r="8" s="1" customFormat="1" customHeight="1" spans="1:38">
      <c r="A8" s="18"/>
      <c r="B8" s="18"/>
      <c r="C8" s="18"/>
      <c r="D8" s="19"/>
      <c r="E8" s="19"/>
      <c r="F8" s="20" t="s">
        <v>1</v>
      </c>
      <c r="G8" s="21"/>
      <c r="H8" s="21"/>
      <c r="I8" s="21"/>
      <c r="J8" s="21"/>
      <c r="K8" s="21"/>
      <c r="L8" s="21"/>
      <c r="M8" s="22">
        <f>SUM(R4:R7)</f>
        <v>1107208.15325741</v>
      </c>
      <c r="N8" s="22"/>
      <c r="O8" s="22"/>
      <c r="P8" s="22"/>
      <c r="Q8" s="22"/>
      <c r="R8" s="22"/>
      <c r="T8" s="18"/>
      <c r="U8" s="18"/>
      <c r="V8" s="18"/>
      <c r="W8" s="19"/>
      <c r="X8" s="19"/>
      <c r="Y8" s="20" t="s">
        <v>1</v>
      </c>
      <c r="Z8" s="21"/>
      <c r="AA8" s="21"/>
      <c r="AB8" s="21"/>
      <c r="AC8" s="21"/>
      <c r="AD8" s="21"/>
      <c r="AE8" s="21"/>
      <c r="AF8" s="22">
        <f>SUM(AK4:AK7)</f>
        <v>1107208.15325741</v>
      </c>
      <c r="AG8" s="22"/>
      <c r="AH8" s="22"/>
      <c r="AI8" s="22"/>
      <c r="AJ8" s="22"/>
      <c r="AK8" s="22"/>
    </row>
    <row r="9" s="1" customFormat="1" customHeight="1" spans="1:38">
      <c r="A9" s="23">
        <f>A4+B4+C4+D4+A6+B6+C6</f>
        <v>3169622.79785274</v>
      </c>
      <c r="B9" s="23"/>
      <c r="C9" s="23"/>
      <c r="D9" s="24">
        <f>A9/E4</f>
        <v>176090.155436263</v>
      </c>
      <c r="E9" s="24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22"/>
      <c r="R9" s="22"/>
      <c r="T9" s="23">
        <f>T4+U4+V4+W4+T6+U6+V6</f>
        <v>3456612.14515385</v>
      </c>
      <c r="U9" s="23"/>
      <c r="V9" s="23"/>
      <c r="W9" s="24">
        <f>T9/X4</f>
        <v>192034.008064103</v>
      </c>
      <c r="X9" s="24"/>
      <c r="Y9" s="21"/>
      <c r="Z9" s="21"/>
      <c r="AA9" s="21"/>
      <c r="AB9" s="21"/>
      <c r="AC9" s="21"/>
      <c r="AD9" s="21"/>
      <c r="AE9" s="21"/>
      <c r="AF9" s="22"/>
      <c r="AG9" s="22"/>
      <c r="AH9" s="22"/>
      <c r="AI9" s="22"/>
      <c r="AJ9" s="22"/>
      <c r="AK9" s="22"/>
    </row>
    <row r="10" s="1" customFormat="1" customHeight="1" spans="1:38">
      <c r="A10" s="23"/>
      <c r="B10" s="23"/>
      <c r="C10" s="23"/>
      <c r="D10" s="24"/>
      <c r="E10" s="24"/>
      <c r="F10" s="3" t="s">
        <v>29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3"/>
      <c r="U10" s="23"/>
      <c r="V10" s="23"/>
      <c r="W10" s="24"/>
      <c r="X10" s="24"/>
      <c r="Y10" s="3" t="s">
        <v>29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="1" customFormat="1" customHeight="1" spans="1:38">
      <c r="A11" s="25"/>
      <c r="B11" s="25"/>
      <c r="C11" s="26"/>
      <c r="D11" s="26"/>
      <c r="E11" s="26"/>
      <c r="F11" s="27" t="s">
        <v>30</v>
      </c>
      <c r="G11" s="13" t="s">
        <v>3</v>
      </c>
      <c r="H11" s="13"/>
      <c r="I11" s="13"/>
      <c r="J11" s="13"/>
      <c r="K11" s="7" t="s">
        <v>19</v>
      </c>
      <c r="L11" s="7"/>
      <c r="M11" s="7"/>
      <c r="N11" s="8" t="s">
        <v>5</v>
      </c>
      <c r="O11" s="8"/>
      <c r="P11" s="8"/>
      <c r="Q11" s="9" t="s">
        <v>31</v>
      </c>
      <c r="R11" s="28" t="s">
        <v>7</v>
      </c>
      <c r="S11" s="11" t="s">
        <v>32</v>
      </c>
      <c r="T11" s="25"/>
      <c r="U11" s="25"/>
      <c r="V11" s="26"/>
      <c r="W11" s="26"/>
      <c r="X11" s="26"/>
      <c r="Y11" s="27" t="s">
        <v>30</v>
      </c>
      <c r="Z11" s="13" t="s">
        <v>3</v>
      </c>
      <c r="AA11" s="13"/>
      <c r="AB11" s="13"/>
      <c r="AC11" s="13"/>
      <c r="AD11" s="7" t="s">
        <v>19</v>
      </c>
      <c r="AE11" s="7"/>
      <c r="AF11" s="7"/>
      <c r="AG11" s="8" t="s">
        <v>5</v>
      </c>
      <c r="AH11" s="8"/>
      <c r="AI11" s="8"/>
      <c r="AJ11" s="9" t="s">
        <v>31</v>
      </c>
      <c r="AK11" s="28" t="s">
        <v>7</v>
      </c>
      <c r="AL11" s="11" t="s">
        <v>32</v>
      </c>
    </row>
    <row r="12" s="1" customFormat="1" customHeight="1" spans="1:38">
      <c r="A12" s="25"/>
      <c r="B12" s="25"/>
      <c r="C12" s="26"/>
      <c r="D12" s="26"/>
      <c r="E12" s="26"/>
      <c r="F12" s="29"/>
      <c r="G12" s="11" t="s">
        <v>33</v>
      </c>
      <c r="H12" s="11" t="s">
        <v>34</v>
      </c>
      <c r="I12" s="11" t="s">
        <v>15</v>
      </c>
      <c r="J12" s="13" t="s">
        <v>3</v>
      </c>
      <c r="K12" s="11" t="s">
        <v>17</v>
      </c>
      <c r="L12" s="11" t="s">
        <v>18</v>
      </c>
      <c r="M12" s="7" t="s">
        <v>19</v>
      </c>
      <c r="N12" s="11" t="s">
        <v>20</v>
      </c>
      <c r="O12" s="11" t="s">
        <v>21</v>
      </c>
      <c r="P12" s="8" t="s">
        <v>22</v>
      </c>
      <c r="Q12" s="9" t="s">
        <v>23</v>
      </c>
      <c r="R12" s="28"/>
      <c r="S12" s="11"/>
      <c r="T12" s="25"/>
      <c r="U12" s="25"/>
      <c r="V12" s="26"/>
      <c r="W12" s="26"/>
      <c r="X12" s="26"/>
      <c r="Y12" s="29"/>
      <c r="Z12" s="11" t="s">
        <v>33</v>
      </c>
      <c r="AA12" s="11" t="s">
        <v>34</v>
      </c>
      <c r="AB12" s="11" t="s">
        <v>15</v>
      </c>
      <c r="AC12" s="13" t="s">
        <v>3</v>
      </c>
      <c r="AD12" s="11" t="s">
        <v>17</v>
      </c>
      <c r="AE12" s="11" t="s">
        <v>18</v>
      </c>
      <c r="AF12" s="7" t="s">
        <v>19</v>
      </c>
      <c r="AG12" s="11" t="s">
        <v>20</v>
      </c>
      <c r="AH12" s="11" t="s">
        <v>21</v>
      </c>
      <c r="AI12" s="8" t="s">
        <v>22</v>
      </c>
      <c r="AJ12" s="9" t="s">
        <v>23</v>
      </c>
      <c r="AK12" s="28"/>
      <c r="AL12" s="11"/>
    </row>
    <row r="13" s="1" customFormat="1" customHeight="1" spans="1:38">
      <c r="A13" s="25"/>
      <c r="B13" s="25"/>
      <c r="C13" s="26"/>
      <c r="D13" s="26"/>
      <c r="E13" s="26"/>
      <c r="F13" s="11">
        <f>_xlfn.RANK.EQ(R13,R13:R16,0)</f>
        <v>3</v>
      </c>
      <c r="G13" s="11">
        <v>0</v>
      </c>
      <c r="H13" s="11">
        <v>1.8</v>
      </c>
      <c r="I13" s="12">
        <v>1.35</v>
      </c>
      <c r="J13" s="13">
        <f t="shared" ref="J13:J16" si="8">G13*H13*I13</f>
        <v>0</v>
      </c>
      <c r="K13" s="11">
        <v>810</v>
      </c>
      <c r="L13" s="11">
        <v>0</v>
      </c>
      <c r="M13" s="30">
        <f t="shared" ref="M13:M16" si="9">1+6*K13/(K13+2000)+L13</f>
        <v>2.72953736654804</v>
      </c>
      <c r="N13" s="11">
        <v>1</v>
      </c>
      <c r="O13" s="11">
        <v>2.38</v>
      </c>
      <c r="P13" s="8">
        <f t="shared" ref="P13:P16" si="10">1+N13*O13</f>
        <v>3.38</v>
      </c>
      <c r="Q13" s="9">
        <v>0.9</v>
      </c>
      <c r="R13" s="17">
        <f t="shared" ref="R13:R16" si="11">J13*M13*Q13*P13</f>
        <v>0</v>
      </c>
      <c r="S13" s="11">
        <f t="shared" ref="S13:S16" si="12">IF(F13=1,1,(IF(F13=2,2,12)))</f>
        <v>12</v>
      </c>
      <c r="T13" s="25"/>
      <c r="U13" s="25"/>
      <c r="V13" s="26"/>
      <c r="W13" s="26"/>
      <c r="X13" s="26"/>
      <c r="Y13" s="11">
        <f>_xlfn.RANK.EQ(AK13,AK13:AK16,0)</f>
        <v>3</v>
      </c>
      <c r="Z13" s="11">
        <v>0</v>
      </c>
      <c r="AA13" s="11">
        <v>1.8</v>
      </c>
      <c r="AB13" s="12">
        <v>1.35</v>
      </c>
      <c r="AC13" s="13">
        <f t="shared" ref="AC13:AC16" si="13">Z13*AA13*AB13</f>
        <v>0</v>
      </c>
      <c r="AD13" s="11">
        <v>810</v>
      </c>
      <c r="AE13" s="11">
        <v>0</v>
      </c>
      <c r="AF13" s="30">
        <f t="shared" ref="AF13:AF16" si="14">1+6*AD13/(AD13+2000)+AE13</f>
        <v>2.72953736654804</v>
      </c>
      <c r="AG13" s="11">
        <v>1</v>
      </c>
      <c r="AH13" s="11">
        <v>2.38</v>
      </c>
      <c r="AI13" s="8">
        <f t="shared" ref="AI13:AI16" si="15">1+AG13*AH13</f>
        <v>3.38</v>
      </c>
      <c r="AJ13" s="9">
        <v>0.9</v>
      </c>
      <c r="AK13" s="17">
        <f t="shared" ref="AK13:AK16" si="16">AC13*AF13*AJ13*AI13</f>
        <v>0</v>
      </c>
      <c r="AL13" s="11">
        <f t="shared" ref="AL13:AL16" si="17">IF(Y13=1,1,(IF(Y13=2,2,12)))</f>
        <v>12</v>
      </c>
    </row>
    <row r="14" s="1" customFormat="1" customHeight="1" spans="1:38">
      <c r="F14" s="11">
        <f>_xlfn.RANK.EQ(R14,R13:R16,0)</f>
        <v>2</v>
      </c>
      <c r="G14" s="11">
        <v>1446.85</v>
      </c>
      <c r="H14" s="11">
        <v>1.8</v>
      </c>
      <c r="I14" s="12">
        <v>1.35</v>
      </c>
      <c r="J14" s="13">
        <f t="shared" si="8"/>
        <v>3515.8455</v>
      </c>
      <c r="K14" s="11">
        <v>196</v>
      </c>
      <c r="L14" s="11">
        <v>0.83</v>
      </c>
      <c r="M14" s="30">
        <f t="shared" si="9"/>
        <v>2.36551912568306</v>
      </c>
      <c r="N14" s="11">
        <v>0.97</v>
      </c>
      <c r="O14" s="11">
        <v>2.11</v>
      </c>
      <c r="P14" s="8">
        <f t="shared" si="10"/>
        <v>3.0467</v>
      </c>
      <c r="Q14" s="9">
        <v>0.9</v>
      </c>
      <c r="R14" s="17">
        <f t="shared" si="11"/>
        <v>22804.9144820986</v>
      </c>
      <c r="S14" s="11">
        <f t="shared" si="12"/>
        <v>2</v>
      </c>
      <c r="Y14" s="11">
        <f>_xlfn.RANK.EQ(AK14,AK13:AK16,0)</f>
        <v>2</v>
      </c>
      <c r="Z14" s="11">
        <v>1446.85</v>
      </c>
      <c r="AA14" s="11">
        <v>1.8</v>
      </c>
      <c r="AB14" s="12">
        <v>1.35</v>
      </c>
      <c r="AC14" s="13">
        <f t="shared" si="13"/>
        <v>3515.8455</v>
      </c>
      <c r="AD14" s="11">
        <v>196</v>
      </c>
      <c r="AE14" s="11">
        <v>0.83</v>
      </c>
      <c r="AF14" s="30">
        <f t="shared" si="14"/>
        <v>2.36551912568306</v>
      </c>
      <c r="AG14" s="11">
        <v>0.97</v>
      </c>
      <c r="AH14" s="11">
        <v>2.11</v>
      </c>
      <c r="AI14" s="8">
        <f t="shared" si="15"/>
        <v>3.0467</v>
      </c>
      <c r="AJ14" s="9">
        <v>0.9</v>
      </c>
      <c r="AK14" s="17">
        <f t="shared" si="16"/>
        <v>22804.9144820986</v>
      </c>
      <c r="AL14" s="11">
        <f t="shared" si="17"/>
        <v>2</v>
      </c>
    </row>
    <row r="15" s="1" customFormat="1" customHeight="1" spans="1:38">
      <c r="F15" s="11">
        <f>_xlfn.RANK.EQ(R15,R13:R16,0)</f>
        <v>1</v>
      </c>
      <c r="G15" s="11">
        <v>1446.85</v>
      </c>
      <c r="H15" s="11">
        <v>1.8</v>
      </c>
      <c r="I15" s="12">
        <v>1.35</v>
      </c>
      <c r="J15" s="13">
        <f t="shared" si="8"/>
        <v>3515.8455</v>
      </c>
      <c r="K15" s="11">
        <v>200</v>
      </c>
      <c r="L15" s="11">
        <v>1.43</v>
      </c>
      <c r="M15" s="30">
        <f t="shared" si="9"/>
        <v>2.97545454545455</v>
      </c>
      <c r="N15" s="11">
        <v>1</v>
      </c>
      <c r="O15" s="11">
        <v>2.71</v>
      </c>
      <c r="P15" s="8">
        <f t="shared" si="10"/>
        <v>3.71</v>
      </c>
      <c r="Q15" s="9">
        <v>0.9</v>
      </c>
      <c r="R15" s="17">
        <f t="shared" si="11"/>
        <v>34930.0752649896</v>
      </c>
      <c r="S15" s="11">
        <f t="shared" si="12"/>
        <v>1</v>
      </c>
      <c r="Y15" s="11">
        <f>_xlfn.RANK.EQ(AK15,AK13:AK16,0)</f>
        <v>1</v>
      </c>
      <c r="Z15" s="11">
        <v>1446.85</v>
      </c>
      <c r="AA15" s="11">
        <v>1.8</v>
      </c>
      <c r="AB15" s="12">
        <v>1.35</v>
      </c>
      <c r="AC15" s="13">
        <f t="shared" si="13"/>
        <v>3515.8455</v>
      </c>
      <c r="AD15" s="11">
        <v>200</v>
      </c>
      <c r="AE15" s="11">
        <v>1.43</v>
      </c>
      <c r="AF15" s="30">
        <f t="shared" si="14"/>
        <v>2.97545454545455</v>
      </c>
      <c r="AG15" s="11">
        <v>1</v>
      </c>
      <c r="AH15" s="11">
        <v>3.51</v>
      </c>
      <c r="AI15" s="8">
        <f t="shared" si="15"/>
        <v>4.51</v>
      </c>
      <c r="AJ15" s="9">
        <v>0.9</v>
      </c>
      <c r="AK15" s="17">
        <f t="shared" si="16"/>
        <v>42462.166966335</v>
      </c>
      <c r="AL15" s="11">
        <f t="shared" si="17"/>
        <v>1</v>
      </c>
    </row>
    <row r="16" s="1" customFormat="1" customHeight="1" spans="1:38">
      <c r="F16" s="11">
        <f>_xlfn.RANK.EQ(R16,R13:R16,0)</f>
        <v>3</v>
      </c>
      <c r="G16" s="11">
        <v>0</v>
      </c>
      <c r="H16" s="11">
        <v>1.8</v>
      </c>
      <c r="I16" s="12">
        <v>1.35</v>
      </c>
      <c r="J16" s="13">
        <f t="shared" si="8"/>
        <v>0</v>
      </c>
      <c r="K16" s="11">
        <v>0</v>
      </c>
      <c r="L16" s="11">
        <v>0.2</v>
      </c>
      <c r="M16" s="30">
        <f t="shared" si="9"/>
        <v>1.2</v>
      </c>
      <c r="N16" s="27">
        <v>0.7</v>
      </c>
      <c r="O16" s="27">
        <v>1.5</v>
      </c>
      <c r="P16" s="8">
        <f t="shared" si="10"/>
        <v>2.05</v>
      </c>
      <c r="Q16" s="9">
        <v>0.9</v>
      </c>
      <c r="R16" s="17">
        <f t="shared" si="11"/>
        <v>0</v>
      </c>
      <c r="S16" s="27">
        <f t="shared" si="12"/>
        <v>12</v>
      </c>
      <c r="Y16" s="11">
        <f>_xlfn.RANK.EQ(AK16,AK13:AK16,0)</f>
        <v>3</v>
      </c>
      <c r="Z16" s="11">
        <v>0</v>
      </c>
      <c r="AA16" s="11">
        <v>1.8</v>
      </c>
      <c r="AB16" s="12">
        <v>1.35</v>
      </c>
      <c r="AC16" s="13">
        <f t="shared" si="13"/>
        <v>0</v>
      </c>
      <c r="AD16" s="11">
        <v>0</v>
      </c>
      <c r="AE16" s="11">
        <v>0.2</v>
      </c>
      <c r="AF16" s="30">
        <f t="shared" si="14"/>
        <v>1.2</v>
      </c>
      <c r="AG16" s="27">
        <v>0.7</v>
      </c>
      <c r="AH16" s="27">
        <v>1.5</v>
      </c>
      <c r="AI16" s="8">
        <f t="shared" si="15"/>
        <v>2.05</v>
      </c>
      <c r="AJ16" s="9">
        <v>0.9</v>
      </c>
      <c r="AK16" s="17">
        <f t="shared" si="16"/>
        <v>0</v>
      </c>
      <c r="AL16" s="27">
        <f t="shared" si="17"/>
        <v>12</v>
      </c>
    </row>
    <row r="17" s="1" customFormat="1" customHeight="1" spans="6:38">
      <c r="F17" s="31" t="s">
        <v>35</v>
      </c>
      <c r="G17" s="32">
        <f>LARGE(R13:R16,1)/1</f>
        <v>34930.0752649896</v>
      </c>
      <c r="H17" s="31" t="s">
        <v>36</v>
      </c>
      <c r="I17" s="32">
        <f>LARGE(R13:R16,2)/2</f>
        <v>11402.4572410493</v>
      </c>
      <c r="J17" s="31" t="s">
        <v>37</v>
      </c>
      <c r="K17" s="32">
        <f>LARGE(R13:R16,3)/12</f>
        <v>0</v>
      </c>
      <c r="L17" s="31" t="s">
        <v>38</v>
      </c>
      <c r="M17" s="33">
        <f>LARGE(R13:R16,4)/12</f>
        <v>0</v>
      </c>
      <c r="N17" s="34" t="s">
        <v>39</v>
      </c>
      <c r="O17" s="35">
        <f>G17+I17+K17+M17</f>
        <v>46332.5325060389</v>
      </c>
      <c r="P17" s="34" t="s">
        <v>40</v>
      </c>
      <c r="Q17" s="34">
        <v>5.3</v>
      </c>
      <c r="R17" s="34" t="s">
        <v>41</v>
      </c>
      <c r="S17" s="35">
        <f>O17*Q17</f>
        <v>245562.422282006</v>
      </c>
      <c r="Y17" s="31" t="s">
        <v>35</v>
      </c>
      <c r="Z17" s="32">
        <f>LARGE(AK13:AK16,1)/1</f>
        <v>42462.166966335</v>
      </c>
      <c r="AA17" s="31" t="s">
        <v>36</v>
      </c>
      <c r="AB17" s="32">
        <f>LARGE(AK13:AK16,2)/2</f>
        <v>11402.4572410493</v>
      </c>
      <c r="AC17" s="31" t="s">
        <v>37</v>
      </c>
      <c r="AD17" s="32">
        <f>LARGE(AK13:AK16,3)/12</f>
        <v>0</v>
      </c>
      <c r="AE17" s="31" t="s">
        <v>38</v>
      </c>
      <c r="AF17" s="33">
        <f>LARGE(AK13:AK16,4)/12</f>
        <v>0</v>
      </c>
      <c r="AG17" s="34" t="s">
        <v>39</v>
      </c>
      <c r="AH17" s="35">
        <f>Z17+AB17+AD17+AF17</f>
        <v>53864.6242073843</v>
      </c>
      <c r="AI17" s="34" t="s">
        <v>40</v>
      </c>
      <c r="AJ17" s="34">
        <v>5.3</v>
      </c>
      <c r="AK17" s="34" t="s">
        <v>41</v>
      </c>
      <c r="AL17" s="35">
        <f>AH17*AJ17</f>
        <v>285482.508299137</v>
      </c>
    </row>
    <row r="18" s="1" customFormat="1" customHeight="1" spans="6:38">
      <c r="F18" s="31"/>
      <c r="G18" s="32"/>
      <c r="H18" s="31"/>
      <c r="I18" s="32"/>
      <c r="J18" s="31"/>
      <c r="K18" s="32"/>
      <c r="L18" s="31"/>
      <c r="M18" s="33"/>
      <c r="N18" s="34"/>
      <c r="O18" s="35"/>
      <c r="P18" s="34"/>
      <c r="Q18" s="34"/>
      <c r="R18" s="34"/>
      <c r="S18" s="35"/>
      <c r="Y18" s="31"/>
      <c r="Z18" s="32"/>
      <c r="AA18" s="31"/>
      <c r="AB18" s="32"/>
      <c r="AC18" s="31"/>
      <c r="AD18" s="32"/>
      <c r="AE18" s="31"/>
      <c r="AF18" s="33"/>
      <c r="AG18" s="34"/>
      <c r="AH18" s="35"/>
      <c r="AI18" s="34"/>
      <c r="AJ18" s="34"/>
      <c r="AK18" s="34"/>
      <c r="AL18" s="35"/>
    </row>
    <row r="19" s="1" customFormat="1" customHeight="1" spans="6:38">
      <c r="F19" s="3" t="s">
        <v>42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Y19" s="3" t="s">
        <v>42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="1" customFormat="1" customHeight="1" spans="6:38">
      <c r="F20" s="27" t="s">
        <v>30</v>
      </c>
      <c r="G20" s="13" t="s">
        <v>3</v>
      </c>
      <c r="H20" s="13"/>
      <c r="I20" s="13"/>
      <c r="J20" s="13"/>
      <c r="K20" s="7" t="s">
        <v>19</v>
      </c>
      <c r="L20" s="7"/>
      <c r="M20" s="7"/>
      <c r="N20" s="8" t="s">
        <v>5</v>
      </c>
      <c r="O20" s="8"/>
      <c r="P20" s="8"/>
      <c r="Q20" s="9" t="s">
        <v>31</v>
      </c>
      <c r="R20" s="28" t="s">
        <v>7</v>
      </c>
      <c r="S20" s="11" t="s">
        <v>32</v>
      </c>
      <c r="Y20" s="27" t="s">
        <v>30</v>
      </c>
      <c r="Z20" s="13" t="s">
        <v>3</v>
      </c>
      <c r="AA20" s="13"/>
      <c r="AB20" s="13"/>
      <c r="AC20" s="13"/>
      <c r="AD20" s="7" t="s">
        <v>19</v>
      </c>
      <c r="AE20" s="7"/>
      <c r="AF20" s="7"/>
      <c r="AG20" s="8" t="s">
        <v>5</v>
      </c>
      <c r="AH20" s="8"/>
      <c r="AI20" s="8"/>
      <c r="AJ20" s="9" t="s">
        <v>31</v>
      </c>
      <c r="AK20" s="28" t="s">
        <v>7</v>
      </c>
      <c r="AL20" s="11" t="s">
        <v>32</v>
      </c>
    </row>
    <row r="21" s="1" customFormat="1" customHeight="1" spans="6:38">
      <c r="F21" s="29"/>
      <c r="G21" s="11" t="s">
        <v>33</v>
      </c>
      <c r="H21" s="11" t="s">
        <v>34</v>
      </c>
      <c r="I21" s="11" t="s">
        <v>15</v>
      </c>
      <c r="J21" s="13" t="s">
        <v>3</v>
      </c>
      <c r="K21" s="11" t="s">
        <v>17</v>
      </c>
      <c r="L21" s="11" t="s">
        <v>18</v>
      </c>
      <c r="M21" s="7" t="s">
        <v>19</v>
      </c>
      <c r="N21" s="11" t="s">
        <v>20</v>
      </c>
      <c r="O21" s="11" t="s">
        <v>21</v>
      </c>
      <c r="P21" s="8" t="s">
        <v>22</v>
      </c>
      <c r="Q21" s="9" t="s">
        <v>23</v>
      </c>
      <c r="R21" s="28"/>
      <c r="S21" s="11"/>
      <c r="Y21" s="29"/>
      <c r="Z21" s="11" t="s">
        <v>33</v>
      </c>
      <c r="AA21" s="11" t="s">
        <v>34</v>
      </c>
      <c r="AB21" s="11" t="s">
        <v>15</v>
      </c>
      <c r="AC21" s="13" t="s">
        <v>3</v>
      </c>
      <c r="AD21" s="11" t="s">
        <v>17</v>
      </c>
      <c r="AE21" s="11" t="s">
        <v>18</v>
      </c>
      <c r="AF21" s="7" t="s">
        <v>19</v>
      </c>
      <c r="AG21" s="11" t="s">
        <v>20</v>
      </c>
      <c r="AH21" s="11" t="s">
        <v>21</v>
      </c>
      <c r="AI21" s="8" t="s">
        <v>22</v>
      </c>
      <c r="AJ21" s="9" t="s">
        <v>23</v>
      </c>
      <c r="AK21" s="28"/>
      <c r="AL21" s="11"/>
    </row>
    <row r="22" s="1" customFormat="1" customHeight="1" spans="6:38">
      <c r="F22" s="11">
        <f>_xlfn.RANK.EQ(R22,R22:R25,0)</f>
        <v>1</v>
      </c>
      <c r="G22" s="11">
        <v>1446.85</v>
      </c>
      <c r="H22" s="11">
        <v>1.8</v>
      </c>
      <c r="I22" s="12">
        <v>1.35</v>
      </c>
      <c r="J22" s="13">
        <f t="shared" ref="J22:J25" si="18">G22*H22*I22</f>
        <v>3515.8455</v>
      </c>
      <c r="K22" s="11">
        <v>810</v>
      </c>
      <c r="L22" s="11">
        <v>1.39</v>
      </c>
      <c r="M22" s="30">
        <f t="shared" ref="M22:M25" si="19">1+6*K22/(K22+2000)+L22</f>
        <v>4.11953736654804</v>
      </c>
      <c r="N22" s="11">
        <v>1</v>
      </c>
      <c r="O22" s="11">
        <v>2.38</v>
      </c>
      <c r="P22" s="8">
        <f t="shared" ref="P22:P25" si="20">1+N22*O22</f>
        <v>3.38</v>
      </c>
      <c r="Q22" s="9">
        <v>1.15</v>
      </c>
      <c r="R22" s="17">
        <f t="shared" ref="R22:R25" si="21">J22*M22*Q22*P22</f>
        <v>56297.9744179538</v>
      </c>
      <c r="S22" s="11">
        <f t="shared" ref="S22:S25" si="22">IF(F22=1,1,(IF(F22=2,2,12)))</f>
        <v>1</v>
      </c>
      <c r="Y22" s="11">
        <f>_xlfn.RANK.EQ(AK22,AK22:AK25,0)</f>
        <v>2</v>
      </c>
      <c r="Z22" s="11">
        <v>1446.85</v>
      </c>
      <c r="AA22" s="11">
        <v>1.8</v>
      </c>
      <c r="AB22" s="12">
        <v>1.35</v>
      </c>
      <c r="AC22" s="13">
        <f t="shared" ref="AC22:AC25" si="23">Z22*AA22*AB22</f>
        <v>3515.8455</v>
      </c>
      <c r="AD22" s="11">
        <v>810</v>
      </c>
      <c r="AE22" s="11">
        <v>1.39</v>
      </c>
      <c r="AF22" s="30">
        <f t="shared" ref="AF22:AF25" si="24">1+6*AD22/(AD22+2000)+AE22</f>
        <v>4.11953736654804</v>
      </c>
      <c r="AG22" s="11">
        <v>1</v>
      </c>
      <c r="AH22" s="11">
        <v>2.38</v>
      </c>
      <c r="AI22" s="8">
        <f t="shared" ref="AI22:AI25" si="25">1+AG22*AH22</f>
        <v>3.38</v>
      </c>
      <c r="AJ22" s="9">
        <v>1.15</v>
      </c>
      <c r="AK22" s="17">
        <f t="shared" ref="AK22:AK25" si="26">AC22*AF22*AJ22*AI22</f>
        <v>56297.9744179538</v>
      </c>
      <c r="AL22" s="11">
        <f t="shared" ref="AL22:AL25" si="27">IF(Y22=1,1,(IF(Y22=2,2,12)))</f>
        <v>2</v>
      </c>
    </row>
    <row r="23" s="1" customFormat="1" customHeight="1" spans="6:38">
      <c r="F23" s="11">
        <f>_xlfn.RANK.EQ(R23,R22:R25,0)</f>
        <v>3</v>
      </c>
      <c r="G23" s="11">
        <v>1446.85</v>
      </c>
      <c r="H23" s="11">
        <v>1.8</v>
      </c>
      <c r="I23" s="12">
        <v>1.35</v>
      </c>
      <c r="J23" s="13">
        <f t="shared" si="18"/>
        <v>3515.8455</v>
      </c>
      <c r="K23" s="11">
        <v>446</v>
      </c>
      <c r="L23" s="11">
        <v>0.83</v>
      </c>
      <c r="M23" s="30">
        <f t="shared" si="19"/>
        <v>2.92403107113655</v>
      </c>
      <c r="N23" s="11">
        <v>0.97</v>
      </c>
      <c r="O23" s="11">
        <v>2.11</v>
      </c>
      <c r="P23" s="8">
        <f t="shared" si="20"/>
        <v>3.0467</v>
      </c>
      <c r="Q23" s="9">
        <v>1.15</v>
      </c>
      <c r="R23" s="17">
        <f t="shared" si="21"/>
        <v>36019.6342273003</v>
      </c>
      <c r="S23" s="11">
        <f t="shared" si="22"/>
        <v>12</v>
      </c>
      <c r="Y23" s="11">
        <f>_xlfn.RANK.EQ(AK23,AK22:AK25,0)</f>
        <v>3</v>
      </c>
      <c r="Z23" s="11">
        <v>1446.85</v>
      </c>
      <c r="AA23" s="11">
        <v>1.8</v>
      </c>
      <c r="AB23" s="12">
        <v>1.35</v>
      </c>
      <c r="AC23" s="13">
        <f t="shared" si="23"/>
        <v>3515.8455</v>
      </c>
      <c r="AD23" s="11">
        <v>446</v>
      </c>
      <c r="AE23" s="11">
        <v>0.83</v>
      </c>
      <c r="AF23" s="30">
        <f t="shared" si="24"/>
        <v>2.92403107113655</v>
      </c>
      <c r="AG23" s="11">
        <v>0.97</v>
      </c>
      <c r="AH23" s="11">
        <v>2.11</v>
      </c>
      <c r="AI23" s="8">
        <f t="shared" si="25"/>
        <v>3.0467</v>
      </c>
      <c r="AJ23" s="9">
        <v>1.15</v>
      </c>
      <c r="AK23" s="17">
        <f t="shared" si="26"/>
        <v>36019.6342273003</v>
      </c>
      <c r="AL23" s="11">
        <f t="shared" si="27"/>
        <v>12</v>
      </c>
    </row>
    <row r="24" s="1" customFormat="1" customHeight="1" spans="6:38">
      <c r="F24" s="11">
        <f>_xlfn.RANK.EQ(R24,R22:R25,0)</f>
        <v>2</v>
      </c>
      <c r="G24" s="11">
        <v>1446.85</v>
      </c>
      <c r="H24" s="11">
        <v>1.8</v>
      </c>
      <c r="I24" s="12">
        <v>1.35</v>
      </c>
      <c r="J24" s="13">
        <f t="shared" si="18"/>
        <v>3515.8455</v>
      </c>
      <c r="K24" s="11">
        <v>450</v>
      </c>
      <c r="L24" s="11">
        <v>1.43</v>
      </c>
      <c r="M24" s="30">
        <f t="shared" si="19"/>
        <v>3.53204081632653</v>
      </c>
      <c r="N24" s="11">
        <v>1</v>
      </c>
      <c r="O24" s="11">
        <v>2.71</v>
      </c>
      <c r="P24" s="8">
        <f t="shared" si="20"/>
        <v>3.71</v>
      </c>
      <c r="Q24" s="9">
        <v>1.15</v>
      </c>
      <c r="R24" s="17">
        <f t="shared" si="21"/>
        <v>52981.8655039296</v>
      </c>
      <c r="S24" s="11">
        <f t="shared" si="22"/>
        <v>2</v>
      </c>
      <c r="Y24" s="11">
        <f>_xlfn.RANK.EQ(AK24,AK22:AK25,0)</f>
        <v>1</v>
      </c>
      <c r="Z24" s="11">
        <v>1446.85</v>
      </c>
      <c r="AA24" s="11">
        <v>1.8</v>
      </c>
      <c r="AB24" s="12">
        <v>1.35</v>
      </c>
      <c r="AC24" s="13">
        <f t="shared" si="23"/>
        <v>3515.8455</v>
      </c>
      <c r="AD24" s="11">
        <v>450</v>
      </c>
      <c r="AE24" s="11">
        <v>1.43</v>
      </c>
      <c r="AF24" s="30">
        <f t="shared" si="24"/>
        <v>3.53204081632653</v>
      </c>
      <c r="AG24" s="11">
        <v>1</v>
      </c>
      <c r="AH24" s="11">
        <v>3.51</v>
      </c>
      <c r="AI24" s="8">
        <f t="shared" si="25"/>
        <v>4.51</v>
      </c>
      <c r="AJ24" s="9">
        <v>1.15</v>
      </c>
      <c r="AK24" s="17">
        <f t="shared" si="26"/>
        <v>64406.5265290358</v>
      </c>
      <c r="AL24" s="11">
        <f t="shared" si="27"/>
        <v>1</v>
      </c>
    </row>
    <row r="25" s="1" customFormat="1" customHeight="1" spans="6:38">
      <c r="F25" s="11">
        <f>_xlfn.RANK.EQ(R25,R22:R25,0)</f>
        <v>4</v>
      </c>
      <c r="G25" s="11">
        <v>0</v>
      </c>
      <c r="H25" s="11">
        <v>1.8</v>
      </c>
      <c r="I25" s="12">
        <v>1.35</v>
      </c>
      <c r="J25" s="13">
        <f t="shared" si="18"/>
        <v>0</v>
      </c>
      <c r="K25" s="11">
        <v>0</v>
      </c>
      <c r="L25" s="11">
        <v>0.2</v>
      </c>
      <c r="M25" s="30">
        <f t="shared" si="19"/>
        <v>1.2</v>
      </c>
      <c r="N25" s="27">
        <v>0.7</v>
      </c>
      <c r="O25" s="27">
        <v>1.5</v>
      </c>
      <c r="P25" s="8">
        <f t="shared" si="20"/>
        <v>2.05</v>
      </c>
      <c r="Q25" s="9">
        <v>1.15</v>
      </c>
      <c r="R25" s="17">
        <f t="shared" si="21"/>
        <v>0</v>
      </c>
      <c r="S25" s="27">
        <f t="shared" si="22"/>
        <v>12</v>
      </c>
      <c r="Y25" s="11">
        <f>_xlfn.RANK.EQ(AK25,AK22:AK25,0)</f>
        <v>4</v>
      </c>
      <c r="Z25" s="11">
        <v>0</v>
      </c>
      <c r="AA25" s="11">
        <v>1.8</v>
      </c>
      <c r="AB25" s="12">
        <v>1.35</v>
      </c>
      <c r="AC25" s="13">
        <f t="shared" si="23"/>
        <v>0</v>
      </c>
      <c r="AD25" s="11">
        <v>0</v>
      </c>
      <c r="AE25" s="11">
        <v>0.2</v>
      </c>
      <c r="AF25" s="30">
        <f t="shared" si="24"/>
        <v>1.2</v>
      </c>
      <c r="AG25" s="27">
        <v>0.7</v>
      </c>
      <c r="AH25" s="27">
        <v>1.5</v>
      </c>
      <c r="AI25" s="8">
        <f t="shared" si="25"/>
        <v>2.05</v>
      </c>
      <c r="AJ25" s="9">
        <v>1.15</v>
      </c>
      <c r="AK25" s="17">
        <f t="shared" si="26"/>
        <v>0</v>
      </c>
      <c r="AL25" s="27">
        <f t="shared" si="27"/>
        <v>12</v>
      </c>
    </row>
    <row r="26" s="1" customFormat="1" customHeight="1" spans="6:38">
      <c r="F26" s="31" t="s">
        <v>35</v>
      </c>
      <c r="G26" s="32">
        <f>LARGE(R22:R25,1)/1</f>
        <v>56297.9744179538</v>
      </c>
      <c r="H26" s="31" t="s">
        <v>36</v>
      </c>
      <c r="I26" s="32">
        <f>LARGE(R22:R25,2)/2</f>
        <v>26490.9327519648</v>
      </c>
      <c r="J26" s="31" t="s">
        <v>37</v>
      </c>
      <c r="K26" s="32">
        <f>LARGE(R22:R25,3)/12</f>
        <v>3001.63618560836</v>
      </c>
      <c r="L26" s="31" t="s">
        <v>38</v>
      </c>
      <c r="M26" s="33">
        <f>LARGE(R22:R25,4)/12</f>
        <v>0</v>
      </c>
      <c r="N26" s="34" t="s">
        <v>39</v>
      </c>
      <c r="O26" s="35">
        <f>G26+I26+K26+M26</f>
        <v>85790.543355527</v>
      </c>
      <c r="P26" s="34" t="s">
        <v>40</v>
      </c>
      <c r="Q26" s="34">
        <v>6.7</v>
      </c>
      <c r="R26" s="34" t="s">
        <v>41</v>
      </c>
      <c r="S26" s="35">
        <f>O26*Q26</f>
        <v>574796.640482031</v>
      </c>
      <c r="Y26" s="31" t="s">
        <v>35</v>
      </c>
      <c r="Z26" s="32">
        <f>LARGE(AK22:AK25,1)/1</f>
        <v>64406.5265290358</v>
      </c>
      <c r="AA26" s="31" t="s">
        <v>36</v>
      </c>
      <c r="AB26" s="32">
        <f>LARGE(AK22:AK25,2)/2</f>
        <v>28148.9872089769</v>
      </c>
      <c r="AC26" s="31" t="s">
        <v>37</v>
      </c>
      <c r="AD26" s="32">
        <f>LARGE(AK22:AK25,3)/12</f>
        <v>3001.63618560836</v>
      </c>
      <c r="AE26" s="31" t="s">
        <v>38</v>
      </c>
      <c r="AF26" s="33">
        <f>LARGE(AK22:AK25,4)/12</f>
        <v>0</v>
      </c>
      <c r="AG26" s="34" t="s">
        <v>39</v>
      </c>
      <c r="AH26" s="35">
        <f>Z26+AB26+AD26+AF26</f>
        <v>95557.149923621</v>
      </c>
      <c r="AI26" s="34" t="s">
        <v>40</v>
      </c>
      <c r="AJ26" s="34">
        <v>6.7</v>
      </c>
      <c r="AK26" s="34" t="s">
        <v>41</v>
      </c>
      <c r="AL26" s="35">
        <f>AH26*AJ26</f>
        <v>640232.904488261</v>
      </c>
    </row>
    <row r="27" s="1" customFormat="1" customHeight="1" spans="6:38">
      <c r="F27" s="31"/>
      <c r="G27" s="32"/>
      <c r="H27" s="31"/>
      <c r="I27" s="32"/>
      <c r="J27" s="31"/>
      <c r="K27" s="32"/>
      <c r="L27" s="31"/>
      <c r="M27" s="33"/>
      <c r="N27" s="34"/>
      <c r="O27" s="35"/>
      <c r="P27" s="34"/>
      <c r="Q27" s="34"/>
      <c r="R27" s="34"/>
      <c r="S27" s="35"/>
      <c r="Y27" s="31"/>
      <c r="Z27" s="32"/>
      <c r="AA27" s="31"/>
      <c r="AB27" s="32"/>
      <c r="AC27" s="31"/>
      <c r="AD27" s="32"/>
      <c r="AE27" s="31"/>
      <c r="AF27" s="33"/>
      <c r="AG27" s="34"/>
      <c r="AH27" s="35"/>
      <c r="AI27" s="34"/>
      <c r="AJ27" s="34"/>
      <c r="AK27" s="34"/>
      <c r="AL27" s="35"/>
    </row>
    <row r="28" s="1" customFormat="1" customHeight="1" spans="6:38">
      <c r="F28" s="3" t="s">
        <v>43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Y28" s="3" t="s">
        <v>43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="1" customFormat="1" customHeight="1" spans="6:38">
      <c r="F29" s="4" t="s">
        <v>3</v>
      </c>
      <c r="G29" s="5"/>
      <c r="H29" s="5"/>
      <c r="I29" s="6"/>
      <c r="J29" s="7" t="s">
        <v>4</v>
      </c>
      <c r="K29" s="7"/>
      <c r="L29" s="7"/>
      <c r="M29" s="7"/>
      <c r="N29" s="8" t="s">
        <v>5</v>
      </c>
      <c r="O29" s="8"/>
      <c r="P29" s="8"/>
      <c r="Q29" s="9" t="s">
        <v>6</v>
      </c>
      <c r="R29" s="10" t="s">
        <v>7</v>
      </c>
      <c r="Y29" s="4" t="s">
        <v>3</v>
      </c>
      <c r="Z29" s="5"/>
      <c r="AA29" s="5"/>
      <c r="AB29" s="6"/>
      <c r="AC29" s="7" t="s">
        <v>4</v>
      </c>
      <c r="AD29" s="7"/>
      <c r="AE29" s="7"/>
      <c r="AF29" s="7"/>
      <c r="AG29" s="8" t="s">
        <v>5</v>
      </c>
      <c r="AH29" s="8"/>
      <c r="AI29" s="8"/>
      <c r="AJ29" s="9" t="s">
        <v>6</v>
      </c>
      <c r="AK29" s="10" t="s">
        <v>7</v>
      </c>
    </row>
    <row r="30" s="1" customFormat="1" customHeight="1" spans="6:38">
      <c r="F30" s="11" t="s">
        <v>13</v>
      </c>
      <c r="G30" s="11" t="s">
        <v>14</v>
      </c>
      <c r="H30" s="12" t="s">
        <v>15</v>
      </c>
      <c r="I30" s="13" t="s">
        <v>3</v>
      </c>
      <c r="J30" s="11" t="s">
        <v>16</v>
      </c>
      <c r="K30" s="11" t="s">
        <v>17</v>
      </c>
      <c r="L30" s="11" t="s">
        <v>18</v>
      </c>
      <c r="M30" s="7" t="s">
        <v>19</v>
      </c>
      <c r="N30" s="11" t="s">
        <v>20</v>
      </c>
      <c r="O30" s="11" t="s">
        <v>21</v>
      </c>
      <c r="P30" s="8" t="s">
        <v>22</v>
      </c>
      <c r="Q30" s="9" t="s">
        <v>23</v>
      </c>
      <c r="R30" s="14"/>
      <c r="Y30" s="11" t="s">
        <v>13</v>
      </c>
      <c r="Z30" s="11" t="s">
        <v>14</v>
      </c>
      <c r="AA30" s="12" t="s">
        <v>15</v>
      </c>
      <c r="AB30" s="13" t="s">
        <v>3</v>
      </c>
      <c r="AC30" s="11" t="s">
        <v>16</v>
      </c>
      <c r="AD30" s="11" t="s">
        <v>17</v>
      </c>
      <c r="AE30" s="11" t="s">
        <v>18</v>
      </c>
      <c r="AF30" s="7" t="s">
        <v>19</v>
      </c>
      <c r="AG30" s="11" t="s">
        <v>20</v>
      </c>
      <c r="AH30" s="11" t="s">
        <v>21</v>
      </c>
      <c r="AI30" s="8" t="s">
        <v>22</v>
      </c>
      <c r="AJ30" s="9" t="s">
        <v>23</v>
      </c>
      <c r="AK30" s="14"/>
    </row>
    <row r="31" s="1" customFormat="1" customHeight="1" spans="6:38">
      <c r="F31" s="11">
        <v>2171</v>
      </c>
      <c r="G31" s="11">
        <v>0.65</v>
      </c>
      <c r="H31" s="12">
        <v>1.35</v>
      </c>
      <c r="I31" s="13">
        <f t="shared" ref="I31:I39" si="28">F31*G31*H31</f>
        <v>1905.0525</v>
      </c>
      <c r="J31" s="11">
        <v>3</v>
      </c>
      <c r="K31" s="11">
        <v>446</v>
      </c>
      <c r="L31" s="11">
        <v>0.83</v>
      </c>
      <c r="M31" s="16">
        <f t="shared" ref="M31:M39" si="29">1+6*K31/(K31+2000)+L31</f>
        <v>2.92403107113655</v>
      </c>
      <c r="N31" s="11">
        <v>0.97</v>
      </c>
      <c r="O31" s="11">
        <v>2.11</v>
      </c>
      <c r="P31" s="8">
        <f t="shared" ref="P31:P39" si="30">1+N31*O31</f>
        <v>3.0467</v>
      </c>
      <c r="Q31" s="9">
        <v>1.15</v>
      </c>
      <c r="R31" s="17">
        <f t="shared" ref="R31:R39" si="31">I31*J31*Q31*P31*M31</f>
        <v>58551.4587320212</v>
      </c>
      <c r="Y31" s="11">
        <v>2171</v>
      </c>
      <c r="Z31" s="11">
        <v>0.65</v>
      </c>
      <c r="AA31" s="12">
        <v>1.35</v>
      </c>
      <c r="AB31" s="13">
        <f t="shared" ref="AB31:AB39" si="32">Y31*Z31*AA31</f>
        <v>1905.0525</v>
      </c>
      <c r="AC31" s="11">
        <v>3</v>
      </c>
      <c r="AD31" s="11">
        <v>446</v>
      </c>
      <c r="AE31" s="11">
        <v>0.83</v>
      </c>
      <c r="AF31" s="16">
        <f t="shared" ref="AF31:AF39" si="33">1+6*AD31/(AD31+2000)+AE31</f>
        <v>2.92403107113655</v>
      </c>
      <c r="AG31" s="11">
        <v>0.97</v>
      </c>
      <c r="AH31" s="11">
        <v>2.11</v>
      </c>
      <c r="AI31" s="8">
        <f t="shared" ref="AI31:AI39" si="34">1+AG31*AH31</f>
        <v>3.0467</v>
      </c>
      <c r="AJ31" s="9">
        <v>1.15</v>
      </c>
      <c r="AK31" s="17">
        <f t="shared" ref="AK31:AK39" si="35">AB31*AC31*AJ31*AI31*AF31</f>
        <v>58551.4587320212</v>
      </c>
    </row>
    <row r="32" s="1" customFormat="1" customHeight="1" spans="6:38">
      <c r="F32" s="11">
        <v>2171</v>
      </c>
      <c r="G32" s="11">
        <v>0.65</v>
      </c>
      <c r="H32" s="12">
        <v>1.35</v>
      </c>
      <c r="I32" s="13">
        <f t="shared" si="28"/>
        <v>1905.0525</v>
      </c>
      <c r="J32" s="11">
        <v>3</v>
      </c>
      <c r="K32" s="11">
        <v>446</v>
      </c>
      <c r="L32" s="11">
        <v>0.83</v>
      </c>
      <c r="M32" s="16">
        <f t="shared" si="29"/>
        <v>2.92403107113655</v>
      </c>
      <c r="N32" s="11">
        <v>0.97</v>
      </c>
      <c r="O32" s="11">
        <v>2.11</v>
      </c>
      <c r="P32" s="8">
        <f t="shared" si="30"/>
        <v>3.0467</v>
      </c>
      <c r="Q32" s="9">
        <v>1.15</v>
      </c>
      <c r="R32" s="17">
        <f t="shared" si="31"/>
        <v>58551.4587320212</v>
      </c>
      <c r="Y32" s="11">
        <v>2171</v>
      </c>
      <c r="Z32" s="11">
        <v>0.65</v>
      </c>
      <c r="AA32" s="12">
        <v>1.35</v>
      </c>
      <c r="AB32" s="13">
        <f t="shared" si="32"/>
        <v>1905.0525</v>
      </c>
      <c r="AC32" s="11">
        <v>3</v>
      </c>
      <c r="AD32" s="11">
        <v>446</v>
      </c>
      <c r="AE32" s="11">
        <v>0.83</v>
      </c>
      <c r="AF32" s="16">
        <f t="shared" si="33"/>
        <v>2.92403107113655</v>
      </c>
      <c r="AG32" s="11">
        <v>0.97</v>
      </c>
      <c r="AH32" s="11">
        <v>2.11</v>
      </c>
      <c r="AI32" s="8">
        <f t="shared" si="34"/>
        <v>3.0467</v>
      </c>
      <c r="AJ32" s="9">
        <v>1.15</v>
      </c>
      <c r="AK32" s="17">
        <f t="shared" si="35"/>
        <v>58551.4587320212</v>
      </c>
    </row>
    <row r="33" s="1" customFormat="1" customHeight="1" spans="6:37">
      <c r="F33" s="11">
        <v>2171</v>
      </c>
      <c r="G33" s="11">
        <v>0.65</v>
      </c>
      <c r="H33" s="12">
        <v>1.35</v>
      </c>
      <c r="I33" s="13">
        <f t="shared" si="28"/>
        <v>1905.0525</v>
      </c>
      <c r="J33" s="11">
        <v>3</v>
      </c>
      <c r="K33" s="11">
        <v>446</v>
      </c>
      <c r="L33" s="11">
        <v>0.83</v>
      </c>
      <c r="M33" s="16">
        <f t="shared" si="29"/>
        <v>2.92403107113655</v>
      </c>
      <c r="N33" s="11">
        <v>0.97</v>
      </c>
      <c r="O33" s="11">
        <v>2.11</v>
      </c>
      <c r="P33" s="8">
        <f t="shared" si="30"/>
        <v>3.0467</v>
      </c>
      <c r="Q33" s="9">
        <v>1.15</v>
      </c>
      <c r="R33" s="17">
        <f t="shared" si="31"/>
        <v>58551.4587320212</v>
      </c>
      <c r="Y33" s="11">
        <v>2171</v>
      </c>
      <c r="Z33" s="11">
        <v>0.65</v>
      </c>
      <c r="AA33" s="12">
        <v>1.35</v>
      </c>
      <c r="AB33" s="13">
        <f t="shared" si="32"/>
        <v>1905.0525</v>
      </c>
      <c r="AC33" s="11">
        <v>3</v>
      </c>
      <c r="AD33" s="11">
        <v>446</v>
      </c>
      <c r="AE33" s="11">
        <v>0.83</v>
      </c>
      <c r="AF33" s="16">
        <f t="shared" si="33"/>
        <v>2.92403107113655</v>
      </c>
      <c r="AG33" s="11">
        <v>0.97</v>
      </c>
      <c r="AH33" s="11">
        <v>2.11</v>
      </c>
      <c r="AI33" s="8">
        <f t="shared" si="34"/>
        <v>3.0467</v>
      </c>
      <c r="AJ33" s="9">
        <v>1.15</v>
      </c>
      <c r="AK33" s="17">
        <f t="shared" si="35"/>
        <v>58551.4587320212</v>
      </c>
    </row>
    <row r="34" s="1" customFormat="1" customHeight="1" spans="6:37">
      <c r="F34" s="11">
        <v>2171</v>
      </c>
      <c r="G34" s="11">
        <v>0.65</v>
      </c>
      <c r="H34" s="12">
        <v>1.35</v>
      </c>
      <c r="I34" s="13">
        <f t="shared" si="28"/>
        <v>1905.0525</v>
      </c>
      <c r="J34" s="11">
        <v>3</v>
      </c>
      <c r="K34" s="11">
        <v>446</v>
      </c>
      <c r="L34" s="11">
        <v>0.83</v>
      </c>
      <c r="M34" s="16">
        <f t="shared" si="29"/>
        <v>2.92403107113655</v>
      </c>
      <c r="N34" s="11">
        <v>0.97</v>
      </c>
      <c r="O34" s="11">
        <v>2.11</v>
      </c>
      <c r="P34" s="8">
        <f t="shared" si="30"/>
        <v>3.0467</v>
      </c>
      <c r="Q34" s="9">
        <v>1.15</v>
      </c>
      <c r="R34" s="17">
        <f t="shared" si="31"/>
        <v>58551.4587320212</v>
      </c>
      <c r="Y34" s="11">
        <v>2171</v>
      </c>
      <c r="Z34" s="11">
        <v>0.65</v>
      </c>
      <c r="AA34" s="12">
        <v>1.35</v>
      </c>
      <c r="AB34" s="13">
        <f t="shared" si="32"/>
        <v>1905.0525</v>
      </c>
      <c r="AC34" s="11">
        <v>3</v>
      </c>
      <c r="AD34" s="11">
        <v>446</v>
      </c>
      <c r="AE34" s="11">
        <v>0.83</v>
      </c>
      <c r="AF34" s="16">
        <f t="shared" si="33"/>
        <v>2.92403107113655</v>
      </c>
      <c r="AG34" s="11">
        <v>0.97</v>
      </c>
      <c r="AH34" s="11">
        <v>2.11</v>
      </c>
      <c r="AI34" s="8">
        <f t="shared" si="34"/>
        <v>3.0467</v>
      </c>
      <c r="AJ34" s="9">
        <v>1.15</v>
      </c>
      <c r="AK34" s="17">
        <f t="shared" si="35"/>
        <v>58551.4587320212</v>
      </c>
    </row>
    <row r="35" s="1" customFormat="1" customHeight="1" spans="6:37">
      <c r="F35" s="11">
        <v>2171</v>
      </c>
      <c r="G35" s="11">
        <v>0.65</v>
      </c>
      <c r="H35" s="12">
        <v>1.35</v>
      </c>
      <c r="I35" s="13">
        <f t="shared" si="28"/>
        <v>1905.0525</v>
      </c>
      <c r="J35" s="11">
        <v>3</v>
      </c>
      <c r="K35" s="11">
        <v>446</v>
      </c>
      <c r="L35" s="11">
        <v>0.83</v>
      </c>
      <c r="M35" s="16">
        <f t="shared" si="29"/>
        <v>2.92403107113655</v>
      </c>
      <c r="N35" s="11">
        <v>0.97</v>
      </c>
      <c r="O35" s="11">
        <v>2.11</v>
      </c>
      <c r="P35" s="8">
        <f t="shared" si="30"/>
        <v>3.0467</v>
      </c>
      <c r="Q35" s="9">
        <v>1.15</v>
      </c>
      <c r="R35" s="17">
        <f t="shared" si="31"/>
        <v>58551.4587320212</v>
      </c>
      <c r="Y35" s="11">
        <v>2171</v>
      </c>
      <c r="Z35" s="11">
        <v>0.65</v>
      </c>
      <c r="AA35" s="12">
        <v>1.35</v>
      </c>
      <c r="AB35" s="13">
        <f t="shared" si="32"/>
        <v>1905.0525</v>
      </c>
      <c r="AC35" s="11">
        <v>3</v>
      </c>
      <c r="AD35" s="11">
        <v>446</v>
      </c>
      <c r="AE35" s="11">
        <v>0.83</v>
      </c>
      <c r="AF35" s="16">
        <f t="shared" si="33"/>
        <v>2.92403107113655</v>
      </c>
      <c r="AG35" s="11">
        <v>0.97</v>
      </c>
      <c r="AH35" s="11">
        <v>2.11</v>
      </c>
      <c r="AI35" s="8">
        <f t="shared" si="34"/>
        <v>3.0467</v>
      </c>
      <c r="AJ35" s="9">
        <v>1.15</v>
      </c>
      <c r="AK35" s="17">
        <f t="shared" si="35"/>
        <v>58551.4587320212</v>
      </c>
    </row>
    <row r="36" s="1" customFormat="1" customHeight="1" spans="6:37">
      <c r="F36" s="11">
        <v>2171</v>
      </c>
      <c r="G36" s="11">
        <v>0.65</v>
      </c>
      <c r="H36" s="12">
        <v>1.35</v>
      </c>
      <c r="I36" s="13">
        <f t="shared" si="28"/>
        <v>1905.0525</v>
      </c>
      <c r="J36" s="11">
        <v>3</v>
      </c>
      <c r="K36" s="11">
        <v>196</v>
      </c>
      <c r="L36" s="11">
        <v>0.83</v>
      </c>
      <c r="M36" s="16">
        <f t="shared" si="29"/>
        <v>2.36551912568306</v>
      </c>
      <c r="N36" s="11">
        <v>0.97</v>
      </c>
      <c r="O36" s="11">
        <v>2.11</v>
      </c>
      <c r="P36" s="8">
        <f t="shared" si="30"/>
        <v>3.0467</v>
      </c>
      <c r="Q36" s="9">
        <v>0.9</v>
      </c>
      <c r="R36" s="17">
        <f t="shared" si="31"/>
        <v>37070.3655889386</v>
      </c>
      <c r="Y36" s="11">
        <v>2171</v>
      </c>
      <c r="Z36" s="11">
        <v>0.65</v>
      </c>
      <c r="AA36" s="12">
        <v>1.35</v>
      </c>
      <c r="AB36" s="13">
        <f t="shared" si="32"/>
        <v>1905.0525</v>
      </c>
      <c r="AC36" s="11">
        <v>3</v>
      </c>
      <c r="AD36" s="11">
        <v>196</v>
      </c>
      <c r="AE36" s="11">
        <v>0.83</v>
      </c>
      <c r="AF36" s="16">
        <f t="shared" si="33"/>
        <v>2.36551912568306</v>
      </c>
      <c r="AG36" s="11">
        <v>0.97</v>
      </c>
      <c r="AH36" s="11">
        <v>2.11</v>
      </c>
      <c r="AI36" s="8">
        <f t="shared" si="34"/>
        <v>3.0467</v>
      </c>
      <c r="AJ36" s="9">
        <v>0.9</v>
      </c>
      <c r="AK36" s="17">
        <f t="shared" si="35"/>
        <v>37070.3655889386</v>
      </c>
    </row>
    <row r="37" s="1" customFormat="1" customHeight="1" spans="6:37">
      <c r="F37" s="11">
        <v>2171</v>
      </c>
      <c r="G37" s="11">
        <v>0.65</v>
      </c>
      <c r="H37" s="12">
        <v>1.35</v>
      </c>
      <c r="I37" s="13">
        <f t="shared" si="28"/>
        <v>1905.0525</v>
      </c>
      <c r="J37" s="11">
        <v>3</v>
      </c>
      <c r="K37" s="11">
        <v>196</v>
      </c>
      <c r="L37" s="11">
        <v>0.83</v>
      </c>
      <c r="M37" s="16">
        <f t="shared" si="29"/>
        <v>2.36551912568306</v>
      </c>
      <c r="N37" s="11">
        <v>0.97</v>
      </c>
      <c r="O37" s="11">
        <v>2.11</v>
      </c>
      <c r="P37" s="8">
        <f t="shared" si="30"/>
        <v>3.0467</v>
      </c>
      <c r="Q37" s="9">
        <v>0.9</v>
      </c>
      <c r="R37" s="17">
        <f t="shared" si="31"/>
        <v>37070.3655889386</v>
      </c>
      <c r="Y37" s="11">
        <v>2171</v>
      </c>
      <c r="Z37" s="11">
        <v>0.65</v>
      </c>
      <c r="AA37" s="12">
        <v>1.35</v>
      </c>
      <c r="AB37" s="13">
        <f t="shared" si="32"/>
        <v>1905.0525</v>
      </c>
      <c r="AC37" s="11">
        <v>3</v>
      </c>
      <c r="AD37" s="11">
        <v>196</v>
      </c>
      <c r="AE37" s="11">
        <v>0.83</v>
      </c>
      <c r="AF37" s="16">
        <f t="shared" si="33"/>
        <v>2.36551912568306</v>
      </c>
      <c r="AG37" s="11">
        <v>0.97</v>
      </c>
      <c r="AH37" s="11">
        <v>2.11</v>
      </c>
      <c r="AI37" s="8">
        <f t="shared" si="34"/>
        <v>3.0467</v>
      </c>
      <c r="AJ37" s="9">
        <v>0.9</v>
      </c>
      <c r="AK37" s="17">
        <f t="shared" si="35"/>
        <v>37070.3655889386</v>
      </c>
    </row>
    <row r="38" s="1" customFormat="1" customHeight="1" spans="6:37">
      <c r="F38" s="11">
        <v>2171</v>
      </c>
      <c r="G38" s="11">
        <v>0.65</v>
      </c>
      <c r="H38" s="12">
        <v>1.35</v>
      </c>
      <c r="I38" s="13">
        <f t="shared" si="28"/>
        <v>1905.0525</v>
      </c>
      <c r="J38" s="11">
        <v>3</v>
      </c>
      <c r="K38" s="11">
        <v>196</v>
      </c>
      <c r="L38" s="11">
        <v>0.83</v>
      </c>
      <c r="M38" s="16">
        <f t="shared" si="29"/>
        <v>2.36551912568306</v>
      </c>
      <c r="N38" s="11">
        <v>0.97</v>
      </c>
      <c r="O38" s="11">
        <v>2.11</v>
      </c>
      <c r="P38" s="8">
        <f t="shared" si="30"/>
        <v>3.0467</v>
      </c>
      <c r="Q38" s="9">
        <v>0.9</v>
      </c>
      <c r="R38" s="17">
        <f t="shared" si="31"/>
        <v>37070.3655889386</v>
      </c>
      <c r="Y38" s="11">
        <v>2171</v>
      </c>
      <c r="Z38" s="11">
        <v>0.65</v>
      </c>
      <c r="AA38" s="12">
        <v>1.35</v>
      </c>
      <c r="AB38" s="13">
        <f t="shared" si="32"/>
        <v>1905.0525</v>
      </c>
      <c r="AC38" s="11">
        <v>3</v>
      </c>
      <c r="AD38" s="11">
        <v>196</v>
      </c>
      <c r="AE38" s="11">
        <v>0.83</v>
      </c>
      <c r="AF38" s="16">
        <f t="shared" si="33"/>
        <v>2.36551912568306</v>
      </c>
      <c r="AG38" s="11">
        <v>0.97</v>
      </c>
      <c r="AH38" s="11">
        <v>2.11</v>
      </c>
      <c r="AI38" s="8">
        <f t="shared" si="34"/>
        <v>3.0467</v>
      </c>
      <c r="AJ38" s="9">
        <v>0.9</v>
      </c>
      <c r="AK38" s="17">
        <f t="shared" si="35"/>
        <v>37070.3655889386</v>
      </c>
    </row>
    <row r="39" s="1" customFormat="1" customHeight="1" spans="6:37">
      <c r="F39" s="11">
        <v>2171</v>
      </c>
      <c r="G39" s="11">
        <v>0.65</v>
      </c>
      <c r="H39" s="12">
        <v>1.35</v>
      </c>
      <c r="I39" s="13">
        <f t="shared" si="28"/>
        <v>1905.0525</v>
      </c>
      <c r="J39" s="11">
        <v>3</v>
      </c>
      <c r="K39" s="11">
        <v>196</v>
      </c>
      <c r="L39" s="11">
        <v>0.83</v>
      </c>
      <c r="M39" s="16">
        <f t="shared" si="29"/>
        <v>2.36551912568306</v>
      </c>
      <c r="N39" s="11">
        <v>0.97</v>
      </c>
      <c r="O39" s="11">
        <v>2.11</v>
      </c>
      <c r="P39" s="8">
        <f t="shared" si="30"/>
        <v>3.0467</v>
      </c>
      <c r="Q39" s="9">
        <v>0.9</v>
      </c>
      <c r="R39" s="17">
        <f t="shared" si="31"/>
        <v>37070.3655889386</v>
      </c>
      <c r="Y39" s="11">
        <v>2171</v>
      </c>
      <c r="Z39" s="11">
        <v>0.65</v>
      </c>
      <c r="AA39" s="12">
        <v>1.35</v>
      </c>
      <c r="AB39" s="13">
        <f t="shared" si="32"/>
        <v>1905.0525</v>
      </c>
      <c r="AC39" s="11">
        <v>3</v>
      </c>
      <c r="AD39" s="11">
        <v>196</v>
      </c>
      <c r="AE39" s="11">
        <v>0.83</v>
      </c>
      <c r="AF39" s="16">
        <f t="shared" si="33"/>
        <v>2.36551912568306</v>
      </c>
      <c r="AG39" s="11">
        <v>0.97</v>
      </c>
      <c r="AH39" s="11">
        <v>2.11</v>
      </c>
      <c r="AI39" s="8">
        <f t="shared" si="34"/>
        <v>3.0467</v>
      </c>
      <c r="AJ39" s="9">
        <v>0.9</v>
      </c>
      <c r="AK39" s="17">
        <f t="shared" si="35"/>
        <v>37070.3655889386</v>
      </c>
    </row>
    <row r="40" s="1" customFormat="1" customHeight="1" spans="6:37">
      <c r="F40" s="20" t="s">
        <v>43</v>
      </c>
      <c r="G40" s="21"/>
      <c r="H40" s="21"/>
      <c r="I40" s="21"/>
      <c r="J40" s="21"/>
      <c r="K40" s="21"/>
      <c r="L40" s="21"/>
      <c r="M40" s="22">
        <f>SUM(R31:R39)</f>
        <v>441038.75601586</v>
      </c>
      <c r="N40" s="22"/>
      <c r="O40" s="22"/>
      <c r="P40" s="22"/>
      <c r="Q40" s="22"/>
      <c r="R40" s="22"/>
      <c r="Y40" s="20" t="s">
        <v>43</v>
      </c>
      <c r="Z40" s="21"/>
      <c r="AA40" s="21"/>
      <c r="AB40" s="21"/>
      <c r="AC40" s="21"/>
      <c r="AD40" s="21"/>
      <c r="AE40" s="21"/>
      <c r="AF40" s="22">
        <f>SUM(AK31:AK39)</f>
        <v>441038.75601586</v>
      </c>
      <c r="AG40" s="22"/>
      <c r="AH40" s="22"/>
      <c r="AI40" s="22"/>
      <c r="AJ40" s="22"/>
      <c r="AK40" s="22"/>
    </row>
    <row r="41" s="1" customFormat="1" customHeight="1" spans="6:37">
      <c r="F41" s="21"/>
      <c r="G41" s="21"/>
      <c r="H41" s="21"/>
      <c r="I41" s="21"/>
      <c r="J41" s="21"/>
      <c r="K41" s="21"/>
      <c r="L41" s="21"/>
      <c r="M41" s="22"/>
      <c r="N41" s="22"/>
      <c r="O41" s="22"/>
      <c r="P41" s="22"/>
      <c r="Q41" s="22"/>
      <c r="R41" s="22"/>
      <c r="Y41" s="21"/>
      <c r="Z41" s="21"/>
      <c r="AA41" s="21"/>
      <c r="AB41" s="21"/>
      <c r="AC41" s="21"/>
      <c r="AD41" s="21"/>
      <c r="AE41" s="21"/>
      <c r="AF41" s="22"/>
      <c r="AG41" s="22"/>
      <c r="AH41" s="22"/>
      <c r="AI41" s="22"/>
      <c r="AJ41" s="22"/>
      <c r="AK41" s="22"/>
    </row>
    <row r="42" s="1" customFormat="1" customHeight="1" spans="6:37">
      <c r="F42" s="3" t="s">
        <v>44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Y42" s="3" t="s">
        <v>44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="1" customFormat="1" customHeight="1" spans="6:37">
      <c r="F43" s="4" t="s">
        <v>3</v>
      </c>
      <c r="G43" s="5"/>
      <c r="H43" s="5"/>
      <c r="I43" s="6"/>
      <c r="J43" s="7" t="s">
        <v>4</v>
      </c>
      <c r="K43" s="7"/>
      <c r="L43" s="7"/>
      <c r="M43" s="7"/>
      <c r="N43" s="8" t="s">
        <v>5</v>
      </c>
      <c r="O43" s="8"/>
      <c r="P43" s="8"/>
      <c r="Q43" s="9" t="s">
        <v>6</v>
      </c>
      <c r="R43" s="10" t="s">
        <v>7</v>
      </c>
      <c r="Y43" s="4" t="s">
        <v>3</v>
      </c>
      <c r="Z43" s="5"/>
      <c r="AA43" s="5"/>
      <c r="AB43" s="6"/>
      <c r="AC43" s="7" t="s">
        <v>4</v>
      </c>
      <c r="AD43" s="7"/>
      <c r="AE43" s="7"/>
      <c r="AF43" s="7"/>
      <c r="AG43" s="8" t="s">
        <v>5</v>
      </c>
      <c r="AH43" s="8"/>
      <c r="AI43" s="8"/>
      <c r="AJ43" s="9" t="s">
        <v>6</v>
      </c>
      <c r="AK43" s="10" t="s">
        <v>7</v>
      </c>
    </row>
    <row r="44" s="1" customFormat="1" customHeight="1" spans="6:37">
      <c r="F44" s="11" t="s">
        <v>45</v>
      </c>
      <c r="G44" s="11" t="s">
        <v>14</v>
      </c>
      <c r="H44" s="12" t="s">
        <v>15</v>
      </c>
      <c r="I44" s="13" t="s">
        <v>3</v>
      </c>
      <c r="J44" s="11" t="s">
        <v>16</v>
      </c>
      <c r="K44" s="11" t="s">
        <v>17</v>
      </c>
      <c r="L44" s="11" t="s">
        <v>18</v>
      </c>
      <c r="M44" s="7" t="s">
        <v>19</v>
      </c>
      <c r="N44" s="11" t="s">
        <v>20</v>
      </c>
      <c r="O44" s="11" t="s">
        <v>21</v>
      </c>
      <c r="P44" s="8" t="s">
        <v>22</v>
      </c>
      <c r="Q44" s="9" t="s">
        <v>23</v>
      </c>
      <c r="R44" s="14"/>
      <c r="Y44" s="11" t="s">
        <v>45</v>
      </c>
      <c r="Z44" s="11" t="s">
        <v>14</v>
      </c>
      <c r="AA44" s="12" t="s">
        <v>15</v>
      </c>
      <c r="AB44" s="13" t="s">
        <v>3</v>
      </c>
      <c r="AC44" s="11" t="s">
        <v>16</v>
      </c>
      <c r="AD44" s="11" t="s">
        <v>17</v>
      </c>
      <c r="AE44" s="11" t="s">
        <v>18</v>
      </c>
      <c r="AF44" s="7" t="s">
        <v>19</v>
      </c>
      <c r="AG44" s="11" t="s">
        <v>20</v>
      </c>
      <c r="AH44" s="11" t="s">
        <v>21</v>
      </c>
      <c r="AI44" s="8" t="s">
        <v>22</v>
      </c>
      <c r="AJ44" s="9" t="s">
        <v>23</v>
      </c>
      <c r="AK44" s="14"/>
    </row>
    <row r="45" s="1" customFormat="1" customHeight="1" spans="6:37">
      <c r="F45" s="11">
        <v>35728</v>
      </c>
      <c r="G45" s="11">
        <v>0.0847</v>
      </c>
      <c r="H45" s="12">
        <v>1.35</v>
      </c>
      <c r="I45" s="13">
        <f t="shared" ref="I45:I47" si="36">F45*G45*H45</f>
        <v>4085.31816</v>
      </c>
      <c r="J45" s="11">
        <v>3</v>
      </c>
      <c r="K45" s="11">
        <v>450</v>
      </c>
      <c r="L45" s="11">
        <v>1.43</v>
      </c>
      <c r="M45" s="16">
        <f t="shared" ref="M45:M47" si="37">1+6*K45/(K45+2000)+L45</f>
        <v>3.53204081632653</v>
      </c>
      <c r="N45" s="11">
        <v>1</v>
      </c>
      <c r="O45" s="11">
        <v>2.71</v>
      </c>
      <c r="P45" s="8">
        <f t="shared" ref="P45:P47" si="38">1+N45*O45</f>
        <v>3.71</v>
      </c>
      <c r="Q45" s="9">
        <v>1.15</v>
      </c>
      <c r="R45" s="17">
        <f t="shared" ref="R45:R47" si="39">I45*J45*Q45*P45*M45</f>
        <v>184690.519501396</v>
      </c>
      <c r="Y45" s="11">
        <v>39548</v>
      </c>
      <c r="Z45" s="11">
        <v>0.0847</v>
      </c>
      <c r="AA45" s="12">
        <v>1.35</v>
      </c>
      <c r="AB45" s="13">
        <f t="shared" ref="AB45:AB47" si="40">Y45*Z45*AA45</f>
        <v>4522.11606</v>
      </c>
      <c r="AC45" s="11">
        <v>3</v>
      </c>
      <c r="AD45" s="11">
        <v>450</v>
      </c>
      <c r="AE45" s="11">
        <v>1.43</v>
      </c>
      <c r="AF45" s="16">
        <f t="shared" ref="AF45:AF47" si="41">1+6*AD45/(AD45+2000)+AE45</f>
        <v>3.53204081632653</v>
      </c>
      <c r="AG45" s="11">
        <v>1</v>
      </c>
      <c r="AH45" s="11">
        <v>3.51</v>
      </c>
      <c r="AI45" s="8">
        <f t="shared" ref="AI45:AI47" si="42">1+AG45*AH45</f>
        <v>4.51</v>
      </c>
      <c r="AJ45" s="9">
        <v>1.15</v>
      </c>
      <c r="AK45" s="17">
        <f t="shared" ref="AK45:AK47" si="43">AB45*AC45*AJ45*AI45*AF45</f>
        <v>248520.978512084</v>
      </c>
    </row>
    <row r="46" s="1" customFormat="1" customHeight="1" spans="6:37">
      <c r="F46" s="11">
        <v>35728</v>
      </c>
      <c r="G46" s="11">
        <v>0.0847</v>
      </c>
      <c r="H46" s="12">
        <v>1.35</v>
      </c>
      <c r="I46" s="13">
        <f t="shared" si="36"/>
        <v>4085.31816</v>
      </c>
      <c r="J46" s="11">
        <v>3</v>
      </c>
      <c r="K46" s="11">
        <v>450</v>
      </c>
      <c r="L46" s="11">
        <v>1.43</v>
      </c>
      <c r="M46" s="16">
        <f t="shared" si="37"/>
        <v>3.53204081632653</v>
      </c>
      <c r="N46" s="11">
        <v>1</v>
      </c>
      <c r="O46" s="11">
        <v>2.71</v>
      </c>
      <c r="P46" s="8">
        <f t="shared" si="38"/>
        <v>3.71</v>
      </c>
      <c r="Q46" s="9">
        <v>1.15</v>
      </c>
      <c r="R46" s="17">
        <f t="shared" si="39"/>
        <v>184690.519501396</v>
      </c>
      <c r="Y46" s="11">
        <v>39548</v>
      </c>
      <c r="Z46" s="11">
        <v>0.0847</v>
      </c>
      <c r="AA46" s="12">
        <v>1.35</v>
      </c>
      <c r="AB46" s="13">
        <f t="shared" si="40"/>
        <v>4522.11606</v>
      </c>
      <c r="AC46" s="11">
        <v>3</v>
      </c>
      <c r="AD46" s="11">
        <v>450</v>
      </c>
      <c r="AE46" s="11">
        <v>1.43</v>
      </c>
      <c r="AF46" s="16">
        <f t="shared" si="41"/>
        <v>3.53204081632653</v>
      </c>
      <c r="AG46" s="11">
        <v>1</v>
      </c>
      <c r="AH46" s="11">
        <v>3.51</v>
      </c>
      <c r="AI46" s="8">
        <f t="shared" si="42"/>
        <v>4.51</v>
      </c>
      <c r="AJ46" s="9">
        <v>1.15</v>
      </c>
      <c r="AK46" s="17">
        <f t="shared" si="43"/>
        <v>248520.978512084</v>
      </c>
    </row>
    <row r="47" s="1" customFormat="1" customHeight="1" spans="6:37">
      <c r="F47" s="11">
        <v>35728</v>
      </c>
      <c r="G47" s="11">
        <v>0.0847</v>
      </c>
      <c r="H47" s="12">
        <v>1.35</v>
      </c>
      <c r="I47" s="13">
        <f t="shared" si="36"/>
        <v>4085.31816</v>
      </c>
      <c r="J47" s="11">
        <v>3</v>
      </c>
      <c r="K47" s="11">
        <v>200</v>
      </c>
      <c r="L47" s="11">
        <v>1.43</v>
      </c>
      <c r="M47" s="16">
        <f t="shared" si="37"/>
        <v>2.97545454545455</v>
      </c>
      <c r="N47" s="11">
        <v>1</v>
      </c>
      <c r="O47" s="11">
        <v>2.71</v>
      </c>
      <c r="P47" s="8">
        <f t="shared" si="38"/>
        <v>3.71</v>
      </c>
      <c r="Q47" s="9">
        <v>0.9</v>
      </c>
      <c r="R47" s="17">
        <f t="shared" si="39"/>
        <v>121763.43142231</v>
      </c>
      <c r="Y47" s="11">
        <v>39548</v>
      </c>
      <c r="Z47" s="11">
        <v>0.0847</v>
      </c>
      <c r="AA47" s="12">
        <v>1.35</v>
      </c>
      <c r="AB47" s="13">
        <f t="shared" si="40"/>
        <v>4522.11606</v>
      </c>
      <c r="AC47" s="11">
        <v>3</v>
      </c>
      <c r="AD47" s="11">
        <v>200</v>
      </c>
      <c r="AE47" s="11">
        <v>1.43</v>
      </c>
      <c r="AF47" s="16">
        <f t="shared" si="41"/>
        <v>2.97545454545455</v>
      </c>
      <c r="AG47" s="11">
        <v>1</v>
      </c>
      <c r="AH47" s="11">
        <v>3.51</v>
      </c>
      <c r="AI47" s="8">
        <f t="shared" si="42"/>
        <v>4.51</v>
      </c>
      <c r="AJ47" s="9">
        <v>0.9</v>
      </c>
      <c r="AK47" s="17">
        <f t="shared" si="43"/>
        <v>163845.806518687</v>
      </c>
    </row>
    <row r="48" s="1" customFormat="1" customHeight="1" spans="6:37">
      <c r="F48" s="36" t="s">
        <v>44</v>
      </c>
      <c r="G48" s="37"/>
      <c r="H48" s="37"/>
      <c r="I48" s="37"/>
      <c r="J48" s="37"/>
      <c r="K48" s="37"/>
      <c r="L48" s="37"/>
      <c r="M48" s="22">
        <f>SUM(R45:R47)</f>
        <v>491144.470425101</v>
      </c>
      <c r="N48" s="22"/>
      <c r="O48" s="22"/>
      <c r="P48" s="22"/>
      <c r="Q48" s="22"/>
      <c r="R48" s="22"/>
      <c r="Y48" s="36" t="s">
        <v>44</v>
      </c>
      <c r="Z48" s="37"/>
      <c r="AA48" s="37"/>
      <c r="AB48" s="37"/>
      <c r="AC48" s="37"/>
      <c r="AD48" s="37"/>
      <c r="AE48" s="37"/>
      <c r="AF48" s="22">
        <f>SUM(AK45:AK47)</f>
        <v>660887.763542854</v>
      </c>
      <c r="AG48" s="22"/>
      <c r="AH48" s="22"/>
      <c r="AI48" s="22"/>
      <c r="AJ48" s="22"/>
      <c r="AK48" s="22"/>
    </row>
    <row r="49" s="1" customFormat="1" customHeight="1" spans="6:37">
      <c r="F49" s="37"/>
      <c r="G49" s="37"/>
      <c r="H49" s="37"/>
      <c r="I49" s="37"/>
      <c r="J49" s="37"/>
      <c r="K49" s="37"/>
      <c r="L49" s="37"/>
      <c r="M49" s="22"/>
      <c r="N49" s="22"/>
      <c r="O49" s="22"/>
      <c r="P49" s="22"/>
      <c r="Q49" s="22"/>
      <c r="R49" s="22"/>
      <c r="Y49" s="37"/>
      <c r="Z49" s="37"/>
      <c r="AA49" s="37"/>
      <c r="AB49" s="37"/>
      <c r="AC49" s="37"/>
      <c r="AD49" s="37"/>
      <c r="AE49" s="37"/>
      <c r="AF49" s="22"/>
      <c r="AG49" s="22"/>
      <c r="AH49" s="22"/>
      <c r="AI49" s="22"/>
      <c r="AJ49" s="22"/>
      <c r="AK49" s="22"/>
    </row>
    <row r="50" s="1" customFormat="1" customHeight="1" spans="6:37">
      <c r="F50" s="34" t="s">
        <v>24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Y50" s="34" t="s">
        <v>24</v>
      </c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="1" customFormat="1" customHeight="1" spans="6:37">
      <c r="F51" s="13" t="s">
        <v>3</v>
      </c>
      <c r="G51" s="13"/>
      <c r="H51" s="13"/>
      <c r="I51" s="13"/>
      <c r="J51" s="13"/>
      <c r="K51" s="8" t="s">
        <v>46</v>
      </c>
      <c r="L51" s="8"/>
      <c r="M51" s="8"/>
      <c r="N51" s="8"/>
      <c r="O51" s="9" t="s">
        <v>31</v>
      </c>
      <c r="P51" s="9"/>
      <c r="Q51" s="38" t="s">
        <v>7</v>
      </c>
      <c r="Y51" s="13" t="s">
        <v>3</v>
      </c>
      <c r="Z51" s="13"/>
      <c r="AA51" s="13"/>
      <c r="AB51" s="13"/>
      <c r="AC51" s="13"/>
      <c r="AD51" s="8" t="s">
        <v>46</v>
      </c>
      <c r="AE51" s="8"/>
      <c r="AF51" s="8"/>
      <c r="AG51" s="8"/>
      <c r="AH51" s="9" t="s">
        <v>31</v>
      </c>
      <c r="AI51" s="9"/>
      <c r="AJ51" s="38" t="s">
        <v>7</v>
      </c>
    </row>
    <row r="52" s="1" customFormat="1" customHeight="1" spans="6:37">
      <c r="F52" s="13" t="s">
        <v>47</v>
      </c>
      <c r="G52" s="13" t="s">
        <v>48</v>
      </c>
      <c r="H52" s="13" t="s">
        <v>49</v>
      </c>
      <c r="I52" s="13" t="s">
        <v>50</v>
      </c>
      <c r="J52" s="13" t="s">
        <v>3</v>
      </c>
      <c r="K52" s="8" t="s">
        <v>51</v>
      </c>
      <c r="L52" s="8" t="s">
        <v>21</v>
      </c>
      <c r="M52" s="8" t="s">
        <v>20</v>
      </c>
      <c r="N52" s="39" t="s">
        <v>22</v>
      </c>
      <c r="O52" s="9" t="s">
        <v>52</v>
      </c>
      <c r="P52" s="9" t="s">
        <v>53</v>
      </c>
      <c r="Q52" s="38"/>
      <c r="Y52" s="13" t="s">
        <v>47</v>
      </c>
      <c r="Z52" s="13" t="s">
        <v>48</v>
      </c>
      <c r="AA52" s="13" t="s">
        <v>49</v>
      </c>
      <c r="AB52" s="13" t="s">
        <v>50</v>
      </c>
      <c r="AC52" s="13" t="s">
        <v>3</v>
      </c>
      <c r="AD52" s="8" t="s">
        <v>51</v>
      </c>
      <c r="AE52" s="8" t="s">
        <v>21</v>
      </c>
      <c r="AF52" s="8" t="s">
        <v>20</v>
      </c>
      <c r="AG52" s="39" t="s">
        <v>22</v>
      </c>
      <c r="AH52" s="9" t="s">
        <v>52</v>
      </c>
      <c r="AI52" s="9" t="s">
        <v>53</v>
      </c>
      <c r="AJ52" s="38"/>
    </row>
    <row r="53" s="1" customFormat="1" customHeight="1" spans="6:37">
      <c r="F53" s="11">
        <v>2704</v>
      </c>
      <c r="G53" s="12">
        <v>1.05</v>
      </c>
      <c r="H53" s="11">
        <v>1</v>
      </c>
      <c r="I53" s="11">
        <v>0</v>
      </c>
      <c r="J53" s="13">
        <f t="shared" ref="J53:J67" si="44">F53*G53*H53+I53</f>
        <v>2839.2</v>
      </c>
      <c r="K53" s="11">
        <v>1</v>
      </c>
      <c r="L53" s="11">
        <v>2.38</v>
      </c>
      <c r="M53" s="11">
        <v>1</v>
      </c>
      <c r="N53" s="39">
        <f t="shared" ref="N53:N67" si="45">L53*M53+1</f>
        <v>3.38</v>
      </c>
      <c r="O53" s="11">
        <v>1.15</v>
      </c>
      <c r="P53" s="9">
        <v>0.5</v>
      </c>
      <c r="Q53" s="40">
        <f t="shared" ref="Q53:Q67" si="46">J53*K53*N53*O53*P53</f>
        <v>5517.9852</v>
      </c>
      <c r="Y53" s="11">
        <v>2704</v>
      </c>
      <c r="Z53" s="12">
        <v>1.05</v>
      </c>
      <c r="AA53" s="11">
        <v>1</v>
      </c>
      <c r="AB53" s="11">
        <v>0</v>
      </c>
      <c r="AC53" s="13">
        <f t="shared" ref="AC53:AC67" si="47">Y53*Z53*AA53+AB53</f>
        <v>2839.2</v>
      </c>
      <c r="AD53" s="11">
        <v>1</v>
      </c>
      <c r="AE53" s="11">
        <v>2.38</v>
      </c>
      <c r="AF53" s="11">
        <v>1</v>
      </c>
      <c r="AG53" s="39">
        <f t="shared" ref="AG53:AG67" si="48">AE53*AF53+1</f>
        <v>3.38</v>
      </c>
      <c r="AH53" s="11">
        <v>1.15</v>
      </c>
      <c r="AI53" s="9">
        <v>0.5</v>
      </c>
      <c r="AJ53" s="40">
        <f t="shared" ref="AJ53:AJ67" si="49">AC53*AD53*AG53*AH53*AI53</f>
        <v>5517.9852</v>
      </c>
    </row>
    <row r="54" s="1" customFormat="1" customHeight="1" spans="6:37">
      <c r="F54" s="11">
        <v>2704</v>
      </c>
      <c r="G54" s="12">
        <v>1.06</v>
      </c>
      <c r="H54" s="11">
        <v>1</v>
      </c>
      <c r="I54" s="11">
        <v>0</v>
      </c>
      <c r="J54" s="13">
        <f t="shared" si="44"/>
        <v>2866.24</v>
      </c>
      <c r="K54" s="11">
        <v>1</v>
      </c>
      <c r="L54" s="11">
        <v>2.38</v>
      </c>
      <c r="M54" s="11">
        <v>1</v>
      </c>
      <c r="N54" s="39">
        <f t="shared" si="45"/>
        <v>3.38</v>
      </c>
      <c r="O54" s="11">
        <v>1.15</v>
      </c>
      <c r="P54" s="9">
        <v>0.5</v>
      </c>
      <c r="Q54" s="40">
        <f t="shared" si="46"/>
        <v>5570.53744</v>
      </c>
      <c r="Y54" s="11">
        <v>2704</v>
      </c>
      <c r="Z54" s="12">
        <v>1.06</v>
      </c>
      <c r="AA54" s="11">
        <v>1</v>
      </c>
      <c r="AB54" s="11">
        <v>0</v>
      </c>
      <c r="AC54" s="13">
        <f t="shared" si="47"/>
        <v>2866.24</v>
      </c>
      <c r="AD54" s="11">
        <v>1</v>
      </c>
      <c r="AE54" s="11">
        <v>2.38</v>
      </c>
      <c r="AF54" s="11">
        <v>1</v>
      </c>
      <c r="AG54" s="39">
        <f t="shared" si="48"/>
        <v>3.38</v>
      </c>
      <c r="AH54" s="11">
        <v>1.15</v>
      </c>
      <c r="AI54" s="9">
        <v>0.5</v>
      </c>
      <c r="AJ54" s="40">
        <f t="shared" si="49"/>
        <v>5570.53744</v>
      </c>
    </row>
    <row r="55" s="1" customFormat="1" customHeight="1" spans="6:37">
      <c r="F55" s="11">
        <v>2704</v>
      </c>
      <c r="G55" s="12">
        <v>1.31</v>
      </c>
      <c r="H55" s="11">
        <v>1</v>
      </c>
      <c r="I55" s="11">
        <v>0</v>
      </c>
      <c r="J55" s="13">
        <f t="shared" si="44"/>
        <v>3542.24</v>
      </c>
      <c r="K55" s="11">
        <v>1</v>
      </c>
      <c r="L55" s="11">
        <v>2.38</v>
      </c>
      <c r="M55" s="11">
        <v>1</v>
      </c>
      <c r="N55" s="39">
        <f t="shared" si="45"/>
        <v>3.38</v>
      </c>
      <c r="O55" s="11">
        <v>1.15</v>
      </c>
      <c r="P55" s="9">
        <v>0.5</v>
      </c>
      <c r="Q55" s="40">
        <f t="shared" si="46"/>
        <v>6884.34344</v>
      </c>
      <c r="Y55" s="11">
        <v>2704</v>
      </c>
      <c r="Z55" s="12">
        <v>1.31</v>
      </c>
      <c r="AA55" s="11">
        <v>1</v>
      </c>
      <c r="AB55" s="11">
        <v>0</v>
      </c>
      <c r="AC55" s="13">
        <f t="shared" si="47"/>
        <v>3542.24</v>
      </c>
      <c r="AD55" s="11">
        <v>1</v>
      </c>
      <c r="AE55" s="11">
        <v>2.38</v>
      </c>
      <c r="AF55" s="11">
        <v>1</v>
      </c>
      <c r="AG55" s="39">
        <f t="shared" si="48"/>
        <v>3.38</v>
      </c>
      <c r="AH55" s="11">
        <v>1.15</v>
      </c>
      <c r="AI55" s="9">
        <v>0.5</v>
      </c>
      <c r="AJ55" s="40">
        <f t="shared" si="49"/>
        <v>6884.34344</v>
      </c>
    </row>
    <row r="56" s="1" customFormat="1" customHeight="1" spans="6:37">
      <c r="F56" s="11">
        <v>2704</v>
      </c>
      <c r="G56" s="12">
        <v>0.75</v>
      </c>
      <c r="H56" s="11">
        <v>1</v>
      </c>
      <c r="I56" s="11">
        <v>0</v>
      </c>
      <c r="J56" s="13">
        <f t="shared" si="44"/>
        <v>2028</v>
      </c>
      <c r="K56" s="11">
        <v>1</v>
      </c>
      <c r="L56" s="11">
        <v>2.38</v>
      </c>
      <c r="M56" s="11">
        <v>1</v>
      </c>
      <c r="N56" s="39">
        <f t="shared" si="45"/>
        <v>3.38</v>
      </c>
      <c r="O56" s="11">
        <v>1.15</v>
      </c>
      <c r="P56" s="9">
        <v>0.5</v>
      </c>
      <c r="Q56" s="40">
        <f t="shared" si="46"/>
        <v>3941.418</v>
      </c>
      <c r="Y56" s="11">
        <v>2704</v>
      </c>
      <c r="Z56" s="12">
        <v>0.75</v>
      </c>
      <c r="AA56" s="11">
        <v>1</v>
      </c>
      <c r="AB56" s="11">
        <v>0</v>
      </c>
      <c r="AC56" s="13">
        <f t="shared" si="47"/>
        <v>2028</v>
      </c>
      <c r="AD56" s="11">
        <v>1</v>
      </c>
      <c r="AE56" s="11">
        <v>2.38</v>
      </c>
      <c r="AF56" s="11">
        <v>1</v>
      </c>
      <c r="AG56" s="39">
        <f t="shared" si="48"/>
        <v>3.38</v>
      </c>
      <c r="AH56" s="11">
        <v>1.15</v>
      </c>
      <c r="AI56" s="9">
        <v>0.5</v>
      </c>
      <c r="AJ56" s="40">
        <f t="shared" si="49"/>
        <v>3941.418</v>
      </c>
    </row>
    <row r="57" s="1" customFormat="1" customHeight="1" spans="6:37">
      <c r="F57" s="11">
        <v>2704</v>
      </c>
      <c r="G57" s="12">
        <v>0.75</v>
      </c>
      <c r="H57" s="11">
        <v>1</v>
      </c>
      <c r="I57" s="11">
        <v>0</v>
      </c>
      <c r="J57" s="13">
        <f t="shared" si="44"/>
        <v>2028</v>
      </c>
      <c r="K57" s="11">
        <v>1</v>
      </c>
      <c r="L57" s="11">
        <v>2.38</v>
      </c>
      <c r="M57" s="11">
        <v>1</v>
      </c>
      <c r="N57" s="39">
        <f t="shared" si="45"/>
        <v>3.38</v>
      </c>
      <c r="O57" s="11">
        <v>1.15</v>
      </c>
      <c r="P57" s="9">
        <v>0.5</v>
      </c>
      <c r="Q57" s="40">
        <f t="shared" si="46"/>
        <v>3941.418</v>
      </c>
      <c r="Y57" s="11">
        <v>2704</v>
      </c>
      <c r="Z57" s="12">
        <v>0.75</v>
      </c>
      <c r="AA57" s="11">
        <v>1</v>
      </c>
      <c r="AB57" s="11">
        <v>0</v>
      </c>
      <c r="AC57" s="13">
        <f t="shared" si="47"/>
        <v>2028</v>
      </c>
      <c r="AD57" s="11">
        <v>1</v>
      </c>
      <c r="AE57" s="11">
        <v>2.38</v>
      </c>
      <c r="AF57" s="11">
        <v>1</v>
      </c>
      <c r="AG57" s="39">
        <f t="shared" si="48"/>
        <v>3.38</v>
      </c>
      <c r="AH57" s="11">
        <v>1.15</v>
      </c>
      <c r="AI57" s="9">
        <v>0.5</v>
      </c>
      <c r="AJ57" s="40">
        <f t="shared" si="49"/>
        <v>3941.418</v>
      </c>
    </row>
    <row r="58" s="1" customFormat="1" customHeight="1" spans="6:37">
      <c r="F58" s="11">
        <v>2704</v>
      </c>
      <c r="G58" s="12">
        <v>1.8</v>
      </c>
      <c r="H58" s="11">
        <v>1</v>
      </c>
      <c r="I58" s="11">
        <v>0</v>
      </c>
      <c r="J58" s="13">
        <f t="shared" si="44"/>
        <v>4867.2</v>
      </c>
      <c r="K58" s="11">
        <v>1</v>
      </c>
      <c r="L58" s="11">
        <v>2.38</v>
      </c>
      <c r="M58" s="11">
        <v>1</v>
      </c>
      <c r="N58" s="39">
        <f t="shared" si="45"/>
        <v>3.38</v>
      </c>
      <c r="O58" s="11">
        <v>1.15</v>
      </c>
      <c r="P58" s="9">
        <v>0.5</v>
      </c>
      <c r="Q58" s="40">
        <f t="shared" si="46"/>
        <v>9459.4032</v>
      </c>
      <c r="Y58" s="11">
        <v>2704</v>
      </c>
      <c r="Z58" s="12">
        <v>1.8</v>
      </c>
      <c r="AA58" s="11">
        <v>1</v>
      </c>
      <c r="AB58" s="11">
        <v>0</v>
      </c>
      <c r="AC58" s="13">
        <f t="shared" si="47"/>
        <v>4867.2</v>
      </c>
      <c r="AD58" s="11">
        <v>1</v>
      </c>
      <c r="AE58" s="11">
        <v>2.38</v>
      </c>
      <c r="AF58" s="11">
        <v>1</v>
      </c>
      <c r="AG58" s="39">
        <f t="shared" si="48"/>
        <v>3.38</v>
      </c>
      <c r="AH58" s="11">
        <v>1.15</v>
      </c>
      <c r="AI58" s="9">
        <v>0.5</v>
      </c>
      <c r="AJ58" s="40">
        <f t="shared" si="49"/>
        <v>9459.4032</v>
      </c>
    </row>
    <row r="59" s="1" customFormat="1" customHeight="1" spans="6:37">
      <c r="F59" s="11">
        <v>2704</v>
      </c>
      <c r="G59" s="12">
        <v>1.05</v>
      </c>
      <c r="H59" s="11">
        <v>1</v>
      </c>
      <c r="I59" s="11">
        <v>0</v>
      </c>
      <c r="J59" s="13">
        <f t="shared" si="44"/>
        <v>2839.2</v>
      </c>
      <c r="K59" s="11">
        <v>1</v>
      </c>
      <c r="L59" s="11">
        <v>2.38</v>
      </c>
      <c r="M59" s="11">
        <v>1</v>
      </c>
      <c r="N59" s="39">
        <f t="shared" si="45"/>
        <v>3.38</v>
      </c>
      <c r="O59" s="11">
        <v>1.15</v>
      </c>
      <c r="P59" s="9">
        <v>0.5</v>
      </c>
      <c r="Q59" s="40">
        <f t="shared" si="46"/>
        <v>5517.9852</v>
      </c>
      <c r="Y59" s="11">
        <v>2704</v>
      </c>
      <c r="Z59" s="12">
        <v>1.05</v>
      </c>
      <c r="AA59" s="11">
        <v>1</v>
      </c>
      <c r="AB59" s="11">
        <v>0</v>
      </c>
      <c r="AC59" s="13">
        <f t="shared" si="47"/>
        <v>2839.2</v>
      </c>
      <c r="AD59" s="11">
        <v>1</v>
      </c>
      <c r="AE59" s="11">
        <v>2.38</v>
      </c>
      <c r="AF59" s="11">
        <v>1</v>
      </c>
      <c r="AG59" s="39">
        <f t="shared" si="48"/>
        <v>3.38</v>
      </c>
      <c r="AH59" s="11">
        <v>1.15</v>
      </c>
      <c r="AI59" s="9">
        <v>0.5</v>
      </c>
      <c r="AJ59" s="40">
        <f t="shared" si="49"/>
        <v>5517.9852</v>
      </c>
    </row>
    <row r="60" s="1" customFormat="1" customHeight="1" spans="6:37">
      <c r="F60" s="11">
        <v>2704</v>
      </c>
      <c r="G60" s="12">
        <v>1.06</v>
      </c>
      <c r="H60" s="11">
        <v>1</v>
      </c>
      <c r="I60" s="11">
        <v>0</v>
      </c>
      <c r="J60" s="13">
        <f t="shared" si="44"/>
        <v>2866.24</v>
      </c>
      <c r="K60" s="11">
        <v>1</v>
      </c>
      <c r="L60" s="11">
        <v>2.38</v>
      </c>
      <c r="M60" s="11">
        <v>1</v>
      </c>
      <c r="N60" s="39">
        <f t="shared" si="45"/>
        <v>3.38</v>
      </c>
      <c r="O60" s="11">
        <v>1.15</v>
      </c>
      <c r="P60" s="9">
        <v>0.5</v>
      </c>
      <c r="Q60" s="40">
        <f t="shared" si="46"/>
        <v>5570.53744</v>
      </c>
      <c r="Y60" s="11">
        <v>2704</v>
      </c>
      <c r="Z60" s="12">
        <v>1.06</v>
      </c>
      <c r="AA60" s="11">
        <v>1</v>
      </c>
      <c r="AB60" s="11">
        <v>0</v>
      </c>
      <c r="AC60" s="13">
        <f t="shared" si="47"/>
        <v>2866.24</v>
      </c>
      <c r="AD60" s="11">
        <v>1</v>
      </c>
      <c r="AE60" s="11">
        <v>2.38</v>
      </c>
      <c r="AF60" s="11">
        <v>1</v>
      </c>
      <c r="AG60" s="39">
        <f t="shared" si="48"/>
        <v>3.38</v>
      </c>
      <c r="AH60" s="11">
        <v>1.15</v>
      </c>
      <c r="AI60" s="9">
        <v>0.5</v>
      </c>
      <c r="AJ60" s="40">
        <f t="shared" si="49"/>
        <v>5570.53744</v>
      </c>
    </row>
    <row r="61" s="1" customFormat="1" customHeight="1" spans="6:37">
      <c r="F61" s="11">
        <v>2704</v>
      </c>
      <c r="G61" s="12">
        <v>1.31</v>
      </c>
      <c r="H61" s="11">
        <v>1</v>
      </c>
      <c r="I61" s="11">
        <v>0</v>
      </c>
      <c r="J61" s="13">
        <f t="shared" si="44"/>
        <v>3542.24</v>
      </c>
      <c r="K61" s="11">
        <v>1</v>
      </c>
      <c r="L61" s="11">
        <v>2.38</v>
      </c>
      <c r="M61" s="11">
        <v>1</v>
      </c>
      <c r="N61" s="39">
        <f t="shared" si="45"/>
        <v>3.38</v>
      </c>
      <c r="O61" s="11">
        <v>1.15</v>
      </c>
      <c r="P61" s="9">
        <v>0.5</v>
      </c>
      <c r="Q61" s="40">
        <f t="shared" si="46"/>
        <v>6884.34344</v>
      </c>
      <c r="Y61" s="11">
        <v>2704</v>
      </c>
      <c r="Z61" s="12">
        <v>1.31</v>
      </c>
      <c r="AA61" s="11">
        <v>1</v>
      </c>
      <c r="AB61" s="11">
        <v>0</v>
      </c>
      <c r="AC61" s="13">
        <f t="shared" si="47"/>
        <v>3542.24</v>
      </c>
      <c r="AD61" s="11">
        <v>1</v>
      </c>
      <c r="AE61" s="11">
        <v>2.38</v>
      </c>
      <c r="AF61" s="11">
        <v>1</v>
      </c>
      <c r="AG61" s="39">
        <f t="shared" si="48"/>
        <v>3.38</v>
      </c>
      <c r="AH61" s="11">
        <v>1.15</v>
      </c>
      <c r="AI61" s="9">
        <v>0.5</v>
      </c>
      <c r="AJ61" s="40">
        <f t="shared" si="49"/>
        <v>6884.34344</v>
      </c>
    </row>
    <row r="62" s="1" customFormat="1" customHeight="1" spans="6:37">
      <c r="F62" s="11">
        <v>2704</v>
      </c>
      <c r="G62" s="12">
        <v>0.75</v>
      </c>
      <c r="H62" s="11">
        <v>1</v>
      </c>
      <c r="I62" s="11">
        <v>0</v>
      </c>
      <c r="J62" s="13">
        <f t="shared" si="44"/>
        <v>2028</v>
      </c>
      <c r="K62" s="11">
        <v>1</v>
      </c>
      <c r="L62" s="11">
        <v>2.38</v>
      </c>
      <c r="M62" s="11">
        <v>1</v>
      </c>
      <c r="N62" s="39">
        <f t="shared" si="45"/>
        <v>3.38</v>
      </c>
      <c r="O62" s="11">
        <v>1.15</v>
      </c>
      <c r="P62" s="9">
        <v>0.5</v>
      </c>
      <c r="Q62" s="40">
        <f t="shared" si="46"/>
        <v>3941.418</v>
      </c>
      <c r="Y62" s="11">
        <v>2704</v>
      </c>
      <c r="Z62" s="12">
        <v>0.75</v>
      </c>
      <c r="AA62" s="11">
        <v>1</v>
      </c>
      <c r="AB62" s="11">
        <v>0</v>
      </c>
      <c r="AC62" s="13">
        <f t="shared" si="47"/>
        <v>2028</v>
      </c>
      <c r="AD62" s="11">
        <v>1</v>
      </c>
      <c r="AE62" s="11">
        <v>2.38</v>
      </c>
      <c r="AF62" s="11">
        <v>1</v>
      </c>
      <c r="AG62" s="39">
        <f t="shared" si="48"/>
        <v>3.38</v>
      </c>
      <c r="AH62" s="11">
        <v>1.15</v>
      </c>
      <c r="AI62" s="9">
        <v>0.5</v>
      </c>
      <c r="AJ62" s="40">
        <f t="shared" si="49"/>
        <v>3941.418</v>
      </c>
    </row>
    <row r="63" s="1" customFormat="1" customHeight="1" spans="6:37">
      <c r="F63" s="11">
        <v>2704</v>
      </c>
      <c r="G63" s="12">
        <v>0.75</v>
      </c>
      <c r="H63" s="11">
        <v>1</v>
      </c>
      <c r="I63" s="11">
        <v>0</v>
      </c>
      <c r="J63" s="13">
        <f t="shared" si="44"/>
        <v>2028</v>
      </c>
      <c r="K63" s="11">
        <v>1</v>
      </c>
      <c r="L63" s="11">
        <v>2.38</v>
      </c>
      <c r="M63" s="11">
        <v>1</v>
      </c>
      <c r="N63" s="39">
        <f t="shared" si="45"/>
        <v>3.38</v>
      </c>
      <c r="O63" s="11">
        <v>1.15</v>
      </c>
      <c r="P63" s="9">
        <v>0.5</v>
      </c>
      <c r="Q63" s="40">
        <f t="shared" si="46"/>
        <v>3941.418</v>
      </c>
      <c r="Y63" s="11">
        <v>2704</v>
      </c>
      <c r="Z63" s="12">
        <v>0.75</v>
      </c>
      <c r="AA63" s="11">
        <v>1</v>
      </c>
      <c r="AB63" s="11">
        <v>0</v>
      </c>
      <c r="AC63" s="13">
        <f t="shared" si="47"/>
        <v>2028</v>
      </c>
      <c r="AD63" s="11">
        <v>1</v>
      </c>
      <c r="AE63" s="11">
        <v>2.38</v>
      </c>
      <c r="AF63" s="11">
        <v>1</v>
      </c>
      <c r="AG63" s="39">
        <f t="shared" si="48"/>
        <v>3.38</v>
      </c>
      <c r="AH63" s="11">
        <v>1.15</v>
      </c>
      <c r="AI63" s="9">
        <v>0.5</v>
      </c>
      <c r="AJ63" s="40">
        <f t="shared" si="49"/>
        <v>3941.418</v>
      </c>
    </row>
    <row r="64" s="1" customFormat="1" customHeight="1" spans="6:37">
      <c r="F64" s="11">
        <v>2704</v>
      </c>
      <c r="G64" s="12">
        <v>1.8</v>
      </c>
      <c r="H64" s="11">
        <v>1</v>
      </c>
      <c r="I64" s="11">
        <v>0</v>
      </c>
      <c r="J64" s="13">
        <f t="shared" si="44"/>
        <v>4867.2</v>
      </c>
      <c r="K64" s="11">
        <v>1</v>
      </c>
      <c r="L64" s="11">
        <v>2.38</v>
      </c>
      <c r="M64" s="11">
        <v>1</v>
      </c>
      <c r="N64" s="39">
        <f t="shared" si="45"/>
        <v>3.38</v>
      </c>
      <c r="O64" s="11">
        <v>1.15</v>
      </c>
      <c r="P64" s="9">
        <v>0.5</v>
      </c>
      <c r="Q64" s="40">
        <f t="shared" si="46"/>
        <v>9459.4032</v>
      </c>
      <c r="Y64" s="11">
        <v>2704</v>
      </c>
      <c r="Z64" s="12">
        <v>1.8</v>
      </c>
      <c r="AA64" s="11">
        <v>1</v>
      </c>
      <c r="AB64" s="11">
        <v>0</v>
      </c>
      <c r="AC64" s="13">
        <f t="shared" si="47"/>
        <v>4867.2</v>
      </c>
      <c r="AD64" s="11">
        <v>1</v>
      </c>
      <c r="AE64" s="11">
        <v>2.38</v>
      </c>
      <c r="AF64" s="11">
        <v>1</v>
      </c>
      <c r="AG64" s="39">
        <f t="shared" si="48"/>
        <v>3.38</v>
      </c>
      <c r="AH64" s="11">
        <v>1.15</v>
      </c>
      <c r="AI64" s="9">
        <v>0.5</v>
      </c>
      <c r="AJ64" s="40">
        <f t="shared" si="49"/>
        <v>9459.4032</v>
      </c>
    </row>
    <row r="65" s="1" customFormat="1" customHeight="1" spans="6:36">
      <c r="F65" s="11">
        <v>2704</v>
      </c>
      <c r="G65" s="12">
        <v>3.21</v>
      </c>
      <c r="H65" s="11">
        <v>1</v>
      </c>
      <c r="I65" s="11">
        <v>0</v>
      </c>
      <c r="J65" s="13">
        <f t="shared" si="44"/>
        <v>8679.84</v>
      </c>
      <c r="K65" s="11">
        <v>1</v>
      </c>
      <c r="L65" s="11">
        <v>2.38</v>
      </c>
      <c r="M65" s="11">
        <v>1</v>
      </c>
      <c r="N65" s="39">
        <f t="shared" si="45"/>
        <v>3.38</v>
      </c>
      <c r="O65" s="11">
        <v>1.15</v>
      </c>
      <c r="P65" s="9">
        <v>0.5</v>
      </c>
      <c r="Q65" s="40">
        <f t="shared" si="46"/>
        <v>16869.26904</v>
      </c>
      <c r="Y65" s="11">
        <v>2704</v>
      </c>
      <c r="Z65" s="12">
        <v>3.21</v>
      </c>
      <c r="AA65" s="11">
        <v>1</v>
      </c>
      <c r="AB65" s="11">
        <v>0</v>
      </c>
      <c r="AC65" s="13">
        <f t="shared" si="47"/>
        <v>8679.84</v>
      </c>
      <c r="AD65" s="11">
        <v>1</v>
      </c>
      <c r="AE65" s="11">
        <v>2.38</v>
      </c>
      <c r="AF65" s="11">
        <v>1</v>
      </c>
      <c r="AG65" s="39">
        <f t="shared" si="48"/>
        <v>3.38</v>
      </c>
      <c r="AH65" s="11">
        <v>1.15</v>
      </c>
      <c r="AI65" s="9">
        <v>0.5</v>
      </c>
      <c r="AJ65" s="40">
        <f t="shared" si="49"/>
        <v>16869.26904</v>
      </c>
    </row>
    <row r="66" s="1" customFormat="1" customHeight="1" spans="6:36">
      <c r="F66" s="11">
        <v>2704</v>
      </c>
      <c r="G66" s="12">
        <v>3.21</v>
      </c>
      <c r="H66" s="11">
        <v>1</v>
      </c>
      <c r="I66" s="11">
        <v>0</v>
      </c>
      <c r="J66" s="13">
        <f t="shared" si="44"/>
        <v>8679.84</v>
      </c>
      <c r="K66" s="11">
        <v>1</v>
      </c>
      <c r="L66" s="11">
        <v>2.38</v>
      </c>
      <c r="M66" s="11">
        <v>1</v>
      </c>
      <c r="N66" s="39">
        <f t="shared" si="45"/>
        <v>3.38</v>
      </c>
      <c r="O66" s="11">
        <v>1.15</v>
      </c>
      <c r="P66" s="9">
        <v>0.5</v>
      </c>
      <c r="Q66" s="40">
        <f t="shared" si="46"/>
        <v>16869.26904</v>
      </c>
      <c r="Y66" s="11">
        <v>2704</v>
      </c>
      <c r="Z66" s="12">
        <v>3.21</v>
      </c>
      <c r="AA66" s="11">
        <v>1</v>
      </c>
      <c r="AB66" s="11">
        <v>0</v>
      </c>
      <c r="AC66" s="13">
        <f t="shared" si="47"/>
        <v>8679.84</v>
      </c>
      <c r="AD66" s="11">
        <v>1</v>
      </c>
      <c r="AE66" s="11">
        <v>2.38</v>
      </c>
      <c r="AF66" s="11">
        <v>1</v>
      </c>
      <c r="AG66" s="39">
        <f t="shared" si="48"/>
        <v>3.38</v>
      </c>
      <c r="AH66" s="11">
        <v>1.15</v>
      </c>
      <c r="AI66" s="9">
        <v>0.5</v>
      </c>
      <c r="AJ66" s="40">
        <f t="shared" si="49"/>
        <v>16869.26904</v>
      </c>
    </row>
    <row r="67" s="1" customFormat="1" customHeight="1" spans="6:36">
      <c r="F67" s="11">
        <v>2704</v>
      </c>
      <c r="G67" s="12">
        <v>0</v>
      </c>
      <c r="H67" s="11">
        <v>1</v>
      </c>
      <c r="I67" s="11">
        <v>0</v>
      </c>
      <c r="J67" s="13">
        <f t="shared" si="44"/>
        <v>0</v>
      </c>
      <c r="K67" s="11">
        <v>1</v>
      </c>
      <c r="L67" s="11">
        <v>2.38</v>
      </c>
      <c r="M67" s="11">
        <v>1</v>
      </c>
      <c r="N67" s="39">
        <f t="shared" si="45"/>
        <v>3.38</v>
      </c>
      <c r="O67" s="11">
        <v>1.15</v>
      </c>
      <c r="P67" s="9">
        <v>0.5</v>
      </c>
      <c r="Q67" s="40">
        <f t="shared" si="46"/>
        <v>0</v>
      </c>
      <c r="Y67" s="11">
        <v>2704</v>
      </c>
      <c r="Z67" s="12">
        <v>0</v>
      </c>
      <c r="AA67" s="11">
        <v>1</v>
      </c>
      <c r="AB67" s="11">
        <v>0</v>
      </c>
      <c r="AC67" s="13">
        <f t="shared" si="47"/>
        <v>0</v>
      </c>
      <c r="AD67" s="11">
        <v>1</v>
      </c>
      <c r="AE67" s="11">
        <v>2.38</v>
      </c>
      <c r="AF67" s="11">
        <v>1</v>
      </c>
      <c r="AG67" s="39">
        <f t="shared" si="48"/>
        <v>3.38</v>
      </c>
      <c r="AH67" s="11">
        <v>1.15</v>
      </c>
      <c r="AI67" s="9">
        <v>0.5</v>
      </c>
      <c r="AJ67" s="40">
        <f t="shared" si="49"/>
        <v>0</v>
      </c>
    </row>
    <row r="68" s="1" customFormat="1" customHeight="1" spans="6:36">
      <c r="F68" s="41" t="s">
        <v>24</v>
      </c>
      <c r="G68" s="42"/>
      <c r="H68" s="42"/>
      <c r="I68" s="42"/>
      <c r="J68" s="42"/>
      <c r="K68" s="42"/>
      <c r="L68" s="42"/>
      <c r="M68" s="43">
        <f>SUM(Q53:Q67)</f>
        <v>104368.74864</v>
      </c>
      <c r="N68" s="43"/>
      <c r="O68" s="43"/>
      <c r="P68" s="43"/>
      <c r="Q68" s="43"/>
      <c r="Y68" s="41" t="s">
        <v>24</v>
      </c>
      <c r="Z68" s="42"/>
      <c r="AA68" s="42"/>
      <c r="AB68" s="42"/>
      <c r="AC68" s="42"/>
      <c r="AD68" s="42"/>
      <c r="AE68" s="42"/>
      <c r="AF68" s="43">
        <f>SUM(AJ53:AJ67)</f>
        <v>104368.74864</v>
      </c>
      <c r="AG68" s="43"/>
      <c r="AH68" s="43"/>
      <c r="AI68" s="43"/>
      <c r="AJ68" s="43"/>
    </row>
    <row r="69" s="1" customFormat="1" customHeight="1" spans="6:36">
      <c r="F69" s="42"/>
      <c r="G69" s="42"/>
      <c r="H69" s="42"/>
      <c r="I69" s="42"/>
      <c r="J69" s="42"/>
      <c r="K69" s="42"/>
      <c r="L69" s="42"/>
      <c r="M69" s="43"/>
      <c r="N69" s="43"/>
      <c r="O69" s="43"/>
      <c r="P69" s="43"/>
      <c r="Q69" s="43"/>
      <c r="Y69" s="42"/>
      <c r="Z69" s="42"/>
      <c r="AA69" s="42"/>
      <c r="AB69" s="42"/>
      <c r="AC69" s="42"/>
      <c r="AD69" s="42"/>
      <c r="AE69" s="42"/>
      <c r="AF69" s="43"/>
      <c r="AG69" s="43"/>
      <c r="AH69" s="43"/>
      <c r="AI69" s="43"/>
      <c r="AJ69" s="43"/>
    </row>
    <row r="70" s="1" customFormat="1" customHeight="1" spans="6:36">
      <c r="F70" s="42"/>
      <c r="G70" s="42"/>
      <c r="H70" s="42"/>
      <c r="I70" s="42"/>
      <c r="J70" s="42"/>
      <c r="K70" s="42"/>
      <c r="L70" s="42"/>
      <c r="M70" s="43"/>
      <c r="N70" s="43"/>
      <c r="O70" s="43"/>
      <c r="P70" s="43"/>
      <c r="Q70" s="43"/>
      <c r="Y70" s="42"/>
      <c r="Z70" s="42"/>
      <c r="AA70" s="42"/>
      <c r="AB70" s="42"/>
      <c r="AC70" s="42"/>
      <c r="AD70" s="42"/>
      <c r="AE70" s="42"/>
      <c r="AF70" s="43"/>
      <c r="AG70" s="43"/>
      <c r="AH70" s="43"/>
      <c r="AI70" s="43"/>
      <c r="AJ70" s="43"/>
    </row>
    <row r="71" s="1" customFormat="1" customHeight="1" spans="6:36">
      <c r="F71" s="34" t="s">
        <v>25</v>
      </c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Y71" s="34" t="s">
        <v>25</v>
      </c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</row>
    <row r="72" s="1" customFormat="1" customHeight="1" spans="6:36">
      <c r="F72" s="13" t="s">
        <v>3</v>
      </c>
      <c r="G72" s="13"/>
      <c r="H72" s="13"/>
      <c r="I72" s="13"/>
      <c r="J72" s="13"/>
      <c r="K72" s="8" t="s">
        <v>46</v>
      </c>
      <c r="L72" s="8"/>
      <c r="M72" s="8"/>
      <c r="N72" s="8"/>
      <c r="O72" s="9" t="s">
        <v>31</v>
      </c>
      <c r="P72" s="9"/>
      <c r="Q72" s="38" t="s">
        <v>7</v>
      </c>
      <c r="Y72" s="13" t="s">
        <v>3</v>
      </c>
      <c r="Z72" s="13"/>
      <c r="AA72" s="13"/>
      <c r="AB72" s="13"/>
      <c r="AC72" s="13"/>
      <c r="AD72" s="8" t="s">
        <v>46</v>
      </c>
      <c r="AE72" s="8"/>
      <c r="AF72" s="8"/>
      <c r="AG72" s="8"/>
      <c r="AH72" s="9" t="s">
        <v>31</v>
      </c>
      <c r="AI72" s="9"/>
      <c r="AJ72" s="38" t="s">
        <v>7</v>
      </c>
    </row>
    <row r="73" s="1" customFormat="1" customHeight="1" spans="6:36">
      <c r="F73" s="13" t="s">
        <v>47</v>
      </c>
      <c r="G73" s="13" t="s">
        <v>48</v>
      </c>
      <c r="H73" s="13" t="s">
        <v>49</v>
      </c>
      <c r="I73" s="13" t="s">
        <v>50</v>
      </c>
      <c r="J73" s="13" t="s">
        <v>3</v>
      </c>
      <c r="K73" s="8" t="s">
        <v>51</v>
      </c>
      <c r="L73" s="8" t="s">
        <v>21</v>
      </c>
      <c r="M73" s="8" t="s">
        <v>20</v>
      </c>
      <c r="N73" s="39" t="s">
        <v>22</v>
      </c>
      <c r="O73" s="9" t="s">
        <v>52</v>
      </c>
      <c r="P73" s="9" t="s">
        <v>53</v>
      </c>
      <c r="Q73" s="38"/>
      <c r="Y73" s="13" t="s">
        <v>47</v>
      </c>
      <c r="Z73" s="13" t="s">
        <v>48</v>
      </c>
      <c r="AA73" s="13" t="s">
        <v>49</v>
      </c>
      <c r="AB73" s="13" t="s">
        <v>50</v>
      </c>
      <c r="AC73" s="13" t="s">
        <v>3</v>
      </c>
      <c r="AD73" s="8" t="s">
        <v>51</v>
      </c>
      <c r="AE73" s="8" t="s">
        <v>21</v>
      </c>
      <c r="AF73" s="8" t="s">
        <v>20</v>
      </c>
      <c r="AG73" s="39" t="s">
        <v>22</v>
      </c>
      <c r="AH73" s="9" t="s">
        <v>52</v>
      </c>
      <c r="AI73" s="9" t="s">
        <v>53</v>
      </c>
      <c r="AJ73" s="38"/>
    </row>
    <row r="74" s="1" customFormat="1" customHeight="1" spans="6:36">
      <c r="F74" s="11">
        <v>2171</v>
      </c>
      <c r="G74" s="12">
        <v>1.728</v>
      </c>
      <c r="H74" s="11">
        <v>1</v>
      </c>
      <c r="I74" s="11">
        <v>0</v>
      </c>
      <c r="J74" s="13">
        <f t="shared" ref="J74:J84" si="50">F74*G74*H74+I74</f>
        <v>3751.488</v>
      </c>
      <c r="K74" s="11">
        <v>1</v>
      </c>
      <c r="L74" s="11">
        <v>2.11</v>
      </c>
      <c r="M74" s="11">
        <v>0.97</v>
      </c>
      <c r="N74" s="39">
        <f t="shared" ref="N74:N84" si="51">L74*M74+1</f>
        <v>3.0467</v>
      </c>
      <c r="O74" s="11">
        <v>1.15</v>
      </c>
      <c r="P74" s="9">
        <v>0.5</v>
      </c>
      <c r="Q74" s="40">
        <f t="shared" ref="Q74:Q84" si="52">J74*K74*N74*O74*P74</f>
        <v>6572.05363152</v>
      </c>
      <c r="Y74" s="11">
        <v>2171</v>
      </c>
      <c r="Z74" s="12">
        <v>1.728</v>
      </c>
      <c r="AA74" s="11">
        <v>1</v>
      </c>
      <c r="AB74" s="11">
        <v>0</v>
      </c>
      <c r="AC74" s="13">
        <f t="shared" ref="AC74:AC84" si="53">Y74*Z74*AA74+AB74</f>
        <v>3751.488</v>
      </c>
      <c r="AD74" s="11">
        <v>1</v>
      </c>
      <c r="AE74" s="11">
        <v>2.11</v>
      </c>
      <c r="AF74" s="11">
        <v>0.97</v>
      </c>
      <c r="AG74" s="39">
        <f t="shared" ref="AG74:AG84" si="54">AE74*AF74+1</f>
        <v>3.0467</v>
      </c>
      <c r="AH74" s="11">
        <v>1.15</v>
      </c>
      <c r="AI74" s="9">
        <v>0.5</v>
      </c>
      <c r="AJ74" s="40">
        <f t="shared" ref="AJ74:AJ84" si="55">AC74*AD74*AG74*AH74*AI74</f>
        <v>6572.05363152</v>
      </c>
    </row>
    <row r="75" s="1" customFormat="1" customHeight="1" spans="6:36">
      <c r="F75" s="11">
        <v>2171</v>
      </c>
      <c r="G75" s="12">
        <v>1.728</v>
      </c>
      <c r="H75" s="11">
        <v>1</v>
      </c>
      <c r="I75" s="11">
        <v>0</v>
      </c>
      <c r="J75" s="13">
        <f t="shared" si="50"/>
        <v>3751.488</v>
      </c>
      <c r="K75" s="11">
        <v>1</v>
      </c>
      <c r="L75" s="11">
        <v>2.11</v>
      </c>
      <c r="M75" s="11">
        <v>0.97</v>
      </c>
      <c r="N75" s="39">
        <f t="shared" si="51"/>
        <v>3.0467</v>
      </c>
      <c r="O75" s="11">
        <v>1.15</v>
      </c>
      <c r="P75" s="9">
        <v>0.5</v>
      </c>
      <c r="Q75" s="40">
        <f t="shared" si="52"/>
        <v>6572.05363152</v>
      </c>
      <c r="Y75" s="11">
        <v>2171</v>
      </c>
      <c r="Z75" s="12">
        <v>1.728</v>
      </c>
      <c r="AA75" s="11">
        <v>1</v>
      </c>
      <c r="AB75" s="11">
        <v>0</v>
      </c>
      <c r="AC75" s="13">
        <f t="shared" si="53"/>
        <v>3751.488</v>
      </c>
      <c r="AD75" s="11">
        <v>1</v>
      </c>
      <c r="AE75" s="11">
        <v>2.11</v>
      </c>
      <c r="AF75" s="11">
        <v>0.97</v>
      </c>
      <c r="AG75" s="39">
        <f t="shared" si="54"/>
        <v>3.0467</v>
      </c>
      <c r="AH75" s="11">
        <v>1.15</v>
      </c>
      <c r="AI75" s="9">
        <v>0.5</v>
      </c>
      <c r="AJ75" s="40">
        <f t="shared" si="55"/>
        <v>6572.05363152</v>
      </c>
    </row>
    <row r="76" s="1" customFormat="1" customHeight="1" spans="6:36">
      <c r="F76" s="11">
        <v>2171</v>
      </c>
      <c r="G76" s="12">
        <v>1.728</v>
      </c>
      <c r="H76" s="11">
        <v>1</v>
      </c>
      <c r="I76" s="11">
        <v>0</v>
      </c>
      <c r="J76" s="13">
        <f t="shared" si="50"/>
        <v>3751.488</v>
      </c>
      <c r="K76" s="11">
        <v>1</v>
      </c>
      <c r="L76" s="11">
        <v>2.11</v>
      </c>
      <c r="M76" s="11">
        <v>0.97</v>
      </c>
      <c r="N76" s="39">
        <f t="shared" si="51"/>
        <v>3.0467</v>
      </c>
      <c r="O76" s="11">
        <v>1.15</v>
      </c>
      <c r="P76" s="9">
        <v>0.5</v>
      </c>
      <c r="Q76" s="40">
        <f t="shared" si="52"/>
        <v>6572.05363152</v>
      </c>
      <c r="Y76" s="11">
        <v>2171</v>
      </c>
      <c r="Z76" s="12">
        <v>1.728</v>
      </c>
      <c r="AA76" s="11">
        <v>1</v>
      </c>
      <c r="AB76" s="11">
        <v>0</v>
      </c>
      <c r="AC76" s="13">
        <f t="shared" si="53"/>
        <v>3751.488</v>
      </c>
      <c r="AD76" s="11">
        <v>1</v>
      </c>
      <c r="AE76" s="11">
        <v>2.11</v>
      </c>
      <c r="AF76" s="11">
        <v>0.97</v>
      </c>
      <c r="AG76" s="39">
        <f t="shared" si="54"/>
        <v>3.0467</v>
      </c>
      <c r="AH76" s="11">
        <v>1.15</v>
      </c>
      <c r="AI76" s="9">
        <v>0.5</v>
      </c>
      <c r="AJ76" s="40">
        <f t="shared" si="55"/>
        <v>6572.05363152</v>
      </c>
    </row>
    <row r="77" s="1" customFormat="1" customHeight="1" spans="6:36">
      <c r="F77" s="11">
        <v>2171</v>
      </c>
      <c r="G77" s="12">
        <v>1.728</v>
      </c>
      <c r="H77" s="11">
        <v>1</v>
      </c>
      <c r="I77" s="11">
        <v>0</v>
      </c>
      <c r="J77" s="13">
        <f t="shared" si="50"/>
        <v>3751.488</v>
      </c>
      <c r="K77" s="11">
        <v>1</v>
      </c>
      <c r="L77" s="11">
        <v>2.11</v>
      </c>
      <c r="M77" s="11">
        <v>0.97</v>
      </c>
      <c r="N77" s="39">
        <f t="shared" si="51"/>
        <v>3.0467</v>
      </c>
      <c r="O77" s="11">
        <v>1.15</v>
      </c>
      <c r="P77" s="9">
        <v>0.5</v>
      </c>
      <c r="Q77" s="40">
        <f t="shared" si="52"/>
        <v>6572.05363152</v>
      </c>
      <c r="Y77" s="11">
        <v>2171</v>
      </c>
      <c r="Z77" s="12">
        <v>1.728</v>
      </c>
      <c r="AA77" s="11">
        <v>1</v>
      </c>
      <c r="AB77" s="11">
        <v>0</v>
      </c>
      <c r="AC77" s="13">
        <f t="shared" si="53"/>
        <v>3751.488</v>
      </c>
      <c r="AD77" s="11">
        <v>1</v>
      </c>
      <c r="AE77" s="11">
        <v>2.11</v>
      </c>
      <c r="AF77" s="11">
        <v>0.97</v>
      </c>
      <c r="AG77" s="39">
        <f t="shared" si="54"/>
        <v>3.0467</v>
      </c>
      <c r="AH77" s="11">
        <v>1.15</v>
      </c>
      <c r="AI77" s="9">
        <v>0.5</v>
      </c>
      <c r="AJ77" s="40">
        <f t="shared" si="55"/>
        <v>6572.05363152</v>
      </c>
    </row>
    <row r="78" s="1" customFormat="1" customHeight="1" spans="6:36">
      <c r="F78" s="11">
        <v>2171</v>
      </c>
      <c r="G78" s="12">
        <v>1.728</v>
      </c>
      <c r="H78" s="11">
        <v>1</v>
      </c>
      <c r="I78" s="11">
        <v>0</v>
      </c>
      <c r="J78" s="13">
        <f t="shared" si="50"/>
        <v>3751.488</v>
      </c>
      <c r="K78" s="11">
        <v>1</v>
      </c>
      <c r="L78" s="11">
        <v>2.11</v>
      </c>
      <c r="M78" s="11">
        <v>0.97</v>
      </c>
      <c r="N78" s="39">
        <f t="shared" si="51"/>
        <v>3.0467</v>
      </c>
      <c r="O78" s="11">
        <v>1.15</v>
      </c>
      <c r="P78" s="9">
        <v>0.5</v>
      </c>
      <c r="Q78" s="40">
        <f t="shared" si="52"/>
        <v>6572.05363152</v>
      </c>
      <c r="Y78" s="11">
        <v>2171</v>
      </c>
      <c r="Z78" s="12">
        <v>1.728</v>
      </c>
      <c r="AA78" s="11">
        <v>1</v>
      </c>
      <c r="AB78" s="11">
        <v>0</v>
      </c>
      <c r="AC78" s="13">
        <f t="shared" si="53"/>
        <v>3751.488</v>
      </c>
      <c r="AD78" s="11">
        <v>1</v>
      </c>
      <c r="AE78" s="11">
        <v>2.11</v>
      </c>
      <c r="AF78" s="11">
        <v>0.97</v>
      </c>
      <c r="AG78" s="39">
        <f t="shared" si="54"/>
        <v>3.0467</v>
      </c>
      <c r="AH78" s="11">
        <v>1.15</v>
      </c>
      <c r="AI78" s="9">
        <v>0.5</v>
      </c>
      <c r="AJ78" s="40">
        <f t="shared" si="55"/>
        <v>6572.05363152</v>
      </c>
    </row>
    <row r="79" s="1" customFormat="1" customHeight="1" spans="6:36">
      <c r="F79" s="11">
        <v>2171</v>
      </c>
      <c r="G79" s="12">
        <v>1.728</v>
      </c>
      <c r="H79" s="11">
        <v>1</v>
      </c>
      <c r="I79" s="11">
        <v>0</v>
      </c>
      <c r="J79" s="13">
        <f t="shared" si="50"/>
        <v>3751.488</v>
      </c>
      <c r="K79" s="11">
        <v>1</v>
      </c>
      <c r="L79" s="11">
        <v>2.11</v>
      </c>
      <c r="M79" s="11">
        <v>0.97</v>
      </c>
      <c r="N79" s="39">
        <f t="shared" si="51"/>
        <v>3.0467</v>
      </c>
      <c r="O79" s="11">
        <v>0.9</v>
      </c>
      <c r="P79" s="9">
        <v>0.5</v>
      </c>
      <c r="Q79" s="40">
        <f t="shared" si="52"/>
        <v>5143.34632032</v>
      </c>
      <c r="Y79" s="11">
        <v>2171</v>
      </c>
      <c r="Z79" s="12">
        <v>1.728</v>
      </c>
      <c r="AA79" s="11">
        <v>1</v>
      </c>
      <c r="AB79" s="11">
        <v>0</v>
      </c>
      <c r="AC79" s="13">
        <f t="shared" si="53"/>
        <v>3751.488</v>
      </c>
      <c r="AD79" s="11">
        <v>1</v>
      </c>
      <c r="AE79" s="11">
        <v>2.11</v>
      </c>
      <c r="AF79" s="11">
        <v>0.97</v>
      </c>
      <c r="AG79" s="39">
        <f t="shared" si="54"/>
        <v>3.0467</v>
      </c>
      <c r="AH79" s="11">
        <v>0.9</v>
      </c>
      <c r="AI79" s="9">
        <v>0.5</v>
      </c>
      <c r="AJ79" s="40">
        <f t="shared" si="55"/>
        <v>5143.34632032</v>
      </c>
    </row>
    <row r="80" s="1" customFormat="1" customHeight="1" spans="6:36">
      <c r="F80" s="11">
        <v>2171</v>
      </c>
      <c r="G80" s="12">
        <v>1.728</v>
      </c>
      <c r="H80" s="11">
        <v>1</v>
      </c>
      <c r="I80" s="11">
        <v>0</v>
      </c>
      <c r="J80" s="13">
        <f t="shared" si="50"/>
        <v>3751.488</v>
      </c>
      <c r="K80" s="11">
        <v>1</v>
      </c>
      <c r="L80" s="11">
        <v>2.11</v>
      </c>
      <c r="M80" s="11">
        <v>0.97</v>
      </c>
      <c r="N80" s="39">
        <f t="shared" si="51"/>
        <v>3.0467</v>
      </c>
      <c r="O80" s="11">
        <v>0.9</v>
      </c>
      <c r="P80" s="9">
        <v>0.5</v>
      </c>
      <c r="Q80" s="40">
        <f t="shared" si="52"/>
        <v>5143.34632032</v>
      </c>
      <c r="Y80" s="11">
        <v>2171</v>
      </c>
      <c r="Z80" s="12">
        <v>1.728</v>
      </c>
      <c r="AA80" s="11">
        <v>1</v>
      </c>
      <c r="AB80" s="11">
        <v>0</v>
      </c>
      <c r="AC80" s="13">
        <f t="shared" si="53"/>
        <v>3751.488</v>
      </c>
      <c r="AD80" s="11">
        <v>1</v>
      </c>
      <c r="AE80" s="11">
        <v>2.11</v>
      </c>
      <c r="AF80" s="11">
        <v>0.97</v>
      </c>
      <c r="AG80" s="39">
        <f t="shared" si="54"/>
        <v>3.0467</v>
      </c>
      <c r="AH80" s="11">
        <v>0.9</v>
      </c>
      <c r="AI80" s="9">
        <v>0.5</v>
      </c>
      <c r="AJ80" s="40">
        <f t="shared" si="55"/>
        <v>5143.34632032</v>
      </c>
    </row>
    <row r="81" s="1" customFormat="1" customHeight="1" spans="6:36">
      <c r="F81" s="11">
        <v>2171</v>
      </c>
      <c r="G81" s="12">
        <v>1.728</v>
      </c>
      <c r="H81" s="11">
        <v>1</v>
      </c>
      <c r="I81" s="11">
        <v>0</v>
      </c>
      <c r="J81" s="13">
        <f t="shared" si="50"/>
        <v>3751.488</v>
      </c>
      <c r="K81" s="11">
        <v>1</v>
      </c>
      <c r="L81" s="11">
        <v>2.11</v>
      </c>
      <c r="M81" s="11">
        <v>0.97</v>
      </c>
      <c r="N81" s="39">
        <f t="shared" si="51"/>
        <v>3.0467</v>
      </c>
      <c r="O81" s="11">
        <v>0.9</v>
      </c>
      <c r="P81" s="9">
        <v>0.5</v>
      </c>
      <c r="Q81" s="40">
        <f t="shared" si="52"/>
        <v>5143.34632032</v>
      </c>
      <c r="Y81" s="11">
        <v>2171</v>
      </c>
      <c r="Z81" s="12">
        <v>1.728</v>
      </c>
      <c r="AA81" s="11">
        <v>1</v>
      </c>
      <c r="AB81" s="11">
        <v>0</v>
      </c>
      <c r="AC81" s="13">
        <f t="shared" si="53"/>
        <v>3751.488</v>
      </c>
      <c r="AD81" s="11">
        <v>1</v>
      </c>
      <c r="AE81" s="11">
        <v>2.11</v>
      </c>
      <c r="AF81" s="11">
        <v>0.97</v>
      </c>
      <c r="AG81" s="39">
        <f t="shared" si="54"/>
        <v>3.0467</v>
      </c>
      <c r="AH81" s="11">
        <v>0.9</v>
      </c>
      <c r="AI81" s="9">
        <v>0.5</v>
      </c>
      <c r="AJ81" s="40">
        <f t="shared" si="55"/>
        <v>5143.34632032</v>
      </c>
    </row>
    <row r="82" s="1" customFormat="1" customHeight="1" spans="6:36">
      <c r="F82" s="11">
        <v>2171</v>
      </c>
      <c r="G82" s="12">
        <v>1.728</v>
      </c>
      <c r="H82" s="11">
        <v>1</v>
      </c>
      <c r="I82" s="11">
        <v>0</v>
      </c>
      <c r="J82" s="13">
        <f t="shared" si="50"/>
        <v>3751.488</v>
      </c>
      <c r="K82" s="11">
        <v>1</v>
      </c>
      <c r="L82" s="11">
        <v>2.11</v>
      </c>
      <c r="M82" s="11">
        <v>0.97</v>
      </c>
      <c r="N82" s="39">
        <f t="shared" si="51"/>
        <v>3.0467</v>
      </c>
      <c r="O82" s="11">
        <v>0.9</v>
      </c>
      <c r="P82" s="9">
        <v>0.5</v>
      </c>
      <c r="Q82" s="40">
        <f t="shared" si="52"/>
        <v>5143.34632032</v>
      </c>
      <c r="Y82" s="11">
        <v>2171</v>
      </c>
      <c r="Z82" s="12">
        <v>1.728</v>
      </c>
      <c r="AA82" s="11">
        <v>1</v>
      </c>
      <c r="AB82" s="11">
        <v>0</v>
      </c>
      <c r="AC82" s="13">
        <f t="shared" si="53"/>
        <v>3751.488</v>
      </c>
      <c r="AD82" s="11">
        <v>1</v>
      </c>
      <c r="AE82" s="11">
        <v>2.11</v>
      </c>
      <c r="AF82" s="11">
        <v>0.97</v>
      </c>
      <c r="AG82" s="39">
        <f t="shared" si="54"/>
        <v>3.0467</v>
      </c>
      <c r="AH82" s="11">
        <v>0.9</v>
      </c>
      <c r="AI82" s="9">
        <v>0.5</v>
      </c>
      <c r="AJ82" s="40">
        <f t="shared" si="55"/>
        <v>5143.34632032</v>
      </c>
    </row>
    <row r="83" s="1" customFormat="1" customHeight="1" spans="6:36">
      <c r="F83" s="11">
        <v>2171</v>
      </c>
      <c r="G83" s="12">
        <v>1.55</v>
      </c>
      <c r="H83" s="11">
        <v>1</v>
      </c>
      <c r="I83" s="11">
        <v>0</v>
      </c>
      <c r="J83" s="13">
        <f t="shared" si="50"/>
        <v>3365.05</v>
      </c>
      <c r="K83" s="11">
        <v>1</v>
      </c>
      <c r="L83" s="11">
        <v>2.11</v>
      </c>
      <c r="M83" s="11">
        <v>0.97</v>
      </c>
      <c r="N83" s="39">
        <f t="shared" si="51"/>
        <v>3.0467</v>
      </c>
      <c r="O83" s="11">
        <v>0.9</v>
      </c>
      <c r="P83" s="9">
        <v>0.5</v>
      </c>
      <c r="Q83" s="40">
        <f t="shared" si="52"/>
        <v>4613.53402575</v>
      </c>
      <c r="Y83" s="11">
        <v>2171</v>
      </c>
      <c r="Z83" s="12">
        <v>1.55</v>
      </c>
      <c r="AA83" s="11">
        <v>1</v>
      </c>
      <c r="AB83" s="11">
        <v>0</v>
      </c>
      <c r="AC83" s="13">
        <f t="shared" si="53"/>
        <v>3365.05</v>
      </c>
      <c r="AD83" s="11">
        <v>1</v>
      </c>
      <c r="AE83" s="11">
        <v>2.11</v>
      </c>
      <c r="AF83" s="11">
        <v>0.97</v>
      </c>
      <c r="AG83" s="39">
        <f t="shared" si="54"/>
        <v>3.0467</v>
      </c>
      <c r="AH83" s="11">
        <v>0.9</v>
      </c>
      <c r="AI83" s="9">
        <v>0.5</v>
      </c>
      <c r="AJ83" s="40">
        <f t="shared" si="55"/>
        <v>4613.53402575</v>
      </c>
    </row>
    <row r="84" s="1" customFormat="1" customHeight="1" spans="6:36">
      <c r="F84" s="11">
        <v>2171</v>
      </c>
      <c r="G84" s="12">
        <v>12.18</v>
      </c>
      <c r="H84" s="11">
        <v>1</v>
      </c>
      <c r="I84" s="11">
        <v>0</v>
      </c>
      <c r="J84" s="13">
        <f t="shared" si="50"/>
        <v>26442.78</v>
      </c>
      <c r="K84" s="11">
        <v>1</v>
      </c>
      <c r="L84" s="11">
        <v>2.11</v>
      </c>
      <c r="M84" s="11">
        <v>0.97</v>
      </c>
      <c r="N84" s="39">
        <f t="shared" si="51"/>
        <v>3.0467</v>
      </c>
      <c r="O84" s="11">
        <v>0.9</v>
      </c>
      <c r="P84" s="9">
        <v>0.5</v>
      </c>
      <c r="Q84" s="40">
        <f t="shared" si="52"/>
        <v>36253.4480217</v>
      </c>
      <c r="Y84" s="11">
        <v>2171</v>
      </c>
      <c r="Z84" s="12">
        <v>12.18</v>
      </c>
      <c r="AA84" s="11">
        <v>1</v>
      </c>
      <c r="AB84" s="11">
        <v>0</v>
      </c>
      <c r="AC84" s="13">
        <f t="shared" si="53"/>
        <v>26442.78</v>
      </c>
      <c r="AD84" s="11">
        <v>1</v>
      </c>
      <c r="AE84" s="11">
        <v>2.11</v>
      </c>
      <c r="AF84" s="11">
        <v>0.97</v>
      </c>
      <c r="AG84" s="39">
        <f t="shared" si="54"/>
        <v>3.0467</v>
      </c>
      <c r="AH84" s="11">
        <v>0.9</v>
      </c>
      <c r="AI84" s="9">
        <v>0.5</v>
      </c>
      <c r="AJ84" s="40">
        <f t="shared" si="55"/>
        <v>36253.4480217</v>
      </c>
    </row>
    <row r="85" s="1" customFormat="1" customHeight="1" spans="6:36">
      <c r="F85" s="41" t="s">
        <v>25</v>
      </c>
      <c r="G85" s="42"/>
      <c r="H85" s="42"/>
      <c r="I85" s="42"/>
      <c r="J85" s="42"/>
      <c r="K85" s="42"/>
      <c r="L85" s="42"/>
      <c r="M85" s="43">
        <f>SUM(Q74:Q84)</f>
        <v>94300.63548633</v>
      </c>
      <c r="N85" s="43"/>
      <c r="O85" s="43"/>
      <c r="P85" s="43"/>
      <c r="Q85" s="43"/>
      <c r="Y85" s="41" t="s">
        <v>25</v>
      </c>
      <c r="Z85" s="42"/>
      <c r="AA85" s="42"/>
      <c r="AB85" s="42"/>
      <c r="AC85" s="42"/>
      <c r="AD85" s="42"/>
      <c r="AE85" s="42"/>
      <c r="AF85" s="43">
        <f>SUM(AJ74:AJ84)</f>
        <v>94300.63548633</v>
      </c>
      <c r="AG85" s="43"/>
      <c r="AH85" s="43"/>
      <c r="AI85" s="43"/>
      <c r="AJ85" s="43"/>
    </row>
    <row r="86" s="1" customFormat="1" customHeight="1" spans="6:36">
      <c r="F86" s="42"/>
      <c r="G86" s="42"/>
      <c r="H86" s="42"/>
      <c r="I86" s="42"/>
      <c r="J86" s="42"/>
      <c r="K86" s="42"/>
      <c r="L86" s="42"/>
      <c r="M86" s="43"/>
      <c r="N86" s="43"/>
      <c r="O86" s="43"/>
      <c r="P86" s="43"/>
      <c r="Q86" s="43"/>
      <c r="Y86" s="42"/>
      <c r="Z86" s="42"/>
      <c r="AA86" s="42"/>
      <c r="AB86" s="42"/>
      <c r="AC86" s="42"/>
      <c r="AD86" s="42"/>
      <c r="AE86" s="42"/>
      <c r="AF86" s="43"/>
      <c r="AG86" s="43"/>
      <c r="AH86" s="43"/>
      <c r="AI86" s="43"/>
      <c r="AJ86" s="43"/>
    </row>
    <row r="87" s="1" customFormat="1" customHeight="1" spans="6:36">
      <c r="F87" s="42"/>
      <c r="G87" s="42"/>
      <c r="H87" s="42"/>
      <c r="I87" s="42"/>
      <c r="J87" s="42"/>
      <c r="K87" s="42"/>
      <c r="L87" s="42"/>
      <c r="M87" s="43"/>
      <c r="N87" s="43"/>
      <c r="O87" s="43"/>
      <c r="P87" s="43"/>
      <c r="Q87" s="43"/>
      <c r="Y87" s="42"/>
      <c r="Z87" s="42"/>
      <c r="AA87" s="42"/>
      <c r="AB87" s="42"/>
      <c r="AC87" s="42"/>
      <c r="AD87" s="42"/>
      <c r="AE87" s="42"/>
      <c r="AF87" s="43"/>
      <c r="AG87" s="43"/>
      <c r="AH87" s="43"/>
      <c r="AI87" s="43"/>
      <c r="AJ87" s="43"/>
    </row>
    <row r="88" s="1" customFormat="1" customHeight="1" spans="6:36">
      <c r="F88" s="34" t="s">
        <v>26</v>
      </c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Y88" s="34" t="s">
        <v>26</v>
      </c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</row>
    <row r="89" s="1" customFormat="1" customHeight="1" spans="6:36">
      <c r="F89" s="13" t="s">
        <v>3</v>
      </c>
      <c r="G89" s="13"/>
      <c r="H89" s="13"/>
      <c r="I89" s="13"/>
      <c r="J89" s="13"/>
      <c r="K89" s="8" t="s">
        <v>46</v>
      </c>
      <c r="L89" s="8"/>
      <c r="M89" s="8"/>
      <c r="N89" s="8"/>
      <c r="O89" s="9" t="s">
        <v>31</v>
      </c>
      <c r="P89" s="9"/>
      <c r="Q89" s="38" t="s">
        <v>7</v>
      </c>
      <c r="Y89" s="13" t="s">
        <v>3</v>
      </c>
      <c r="Z89" s="13"/>
      <c r="AA89" s="13"/>
      <c r="AB89" s="13"/>
      <c r="AC89" s="13"/>
      <c r="AD89" s="8" t="s">
        <v>46</v>
      </c>
      <c r="AE89" s="8"/>
      <c r="AF89" s="8"/>
      <c r="AG89" s="8"/>
      <c r="AH89" s="9" t="s">
        <v>31</v>
      </c>
      <c r="AI89" s="9"/>
      <c r="AJ89" s="38" t="s">
        <v>7</v>
      </c>
    </row>
    <row r="90" s="1" customFormat="1" customHeight="1" spans="6:36">
      <c r="F90" s="13" t="s">
        <v>47</v>
      </c>
      <c r="G90" s="13" t="s">
        <v>48</v>
      </c>
      <c r="H90" s="13" t="s">
        <v>49</v>
      </c>
      <c r="I90" s="13" t="s">
        <v>50</v>
      </c>
      <c r="J90" s="13" t="s">
        <v>3</v>
      </c>
      <c r="K90" s="8" t="s">
        <v>51</v>
      </c>
      <c r="L90" s="8" t="s">
        <v>21</v>
      </c>
      <c r="M90" s="8" t="s">
        <v>20</v>
      </c>
      <c r="N90" s="39" t="s">
        <v>22</v>
      </c>
      <c r="O90" s="9" t="s">
        <v>52</v>
      </c>
      <c r="P90" s="9" t="s">
        <v>53</v>
      </c>
      <c r="Q90" s="38"/>
      <c r="Y90" s="13" t="s">
        <v>47</v>
      </c>
      <c r="Z90" s="13" t="s">
        <v>48</v>
      </c>
      <c r="AA90" s="13" t="s">
        <v>49</v>
      </c>
      <c r="AB90" s="13" t="s">
        <v>50</v>
      </c>
      <c r="AC90" s="13" t="s">
        <v>3</v>
      </c>
      <c r="AD90" s="8" t="s">
        <v>51</v>
      </c>
      <c r="AE90" s="8" t="s">
        <v>21</v>
      </c>
      <c r="AF90" s="8" t="s">
        <v>20</v>
      </c>
      <c r="AG90" s="39" t="s">
        <v>22</v>
      </c>
      <c r="AH90" s="9" t="s">
        <v>52</v>
      </c>
      <c r="AI90" s="9" t="s">
        <v>53</v>
      </c>
      <c r="AJ90" s="38"/>
    </row>
    <row r="91" s="1" customFormat="1" customHeight="1" spans="6:36">
      <c r="F91" s="11">
        <v>35728</v>
      </c>
      <c r="G91" s="12">
        <v>0.168</v>
      </c>
      <c r="H91" s="11">
        <v>1</v>
      </c>
      <c r="I91" s="11">
        <v>0</v>
      </c>
      <c r="J91" s="13">
        <f t="shared" ref="J91:J100" si="56">F91*G91*H91+I91</f>
        <v>6002.304</v>
      </c>
      <c r="K91" s="11">
        <v>1</v>
      </c>
      <c r="L91" s="11">
        <v>2.11</v>
      </c>
      <c r="M91" s="11">
        <v>1</v>
      </c>
      <c r="N91" s="39">
        <f t="shared" ref="N91:N100" si="57">L91*M91+1</f>
        <v>3.11</v>
      </c>
      <c r="O91" s="11">
        <v>0.9</v>
      </c>
      <c r="P91" s="9">
        <v>0.5</v>
      </c>
      <c r="Q91" s="40">
        <f t="shared" ref="Q91:Q100" si="58">J91*K91*N91*O91*P91</f>
        <v>8400.224448</v>
      </c>
      <c r="Y91" s="11">
        <v>39548</v>
      </c>
      <c r="Z91" s="12">
        <v>0.168</v>
      </c>
      <c r="AA91" s="11">
        <v>1</v>
      </c>
      <c r="AB91" s="11">
        <v>0</v>
      </c>
      <c r="AC91" s="13">
        <f t="shared" ref="AC91:AC100" si="59">Y91*Z91*AA91+AB91</f>
        <v>6644.064</v>
      </c>
      <c r="AD91" s="11">
        <v>1</v>
      </c>
      <c r="AE91" s="11">
        <v>2.11</v>
      </c>
      <c r="AF91" s="11">
        <v>1</v>
      </c>
      <c r="AG91" s="39">
        <f t="shared" ref="AG91:AG100" si="60">AE91*AF91+1</f>
        <v>3.11</v>
      </c>
      <c r="AH91" s="11">
        <v>0.9</v>
      </c>
      <c r="AI91" s="9">
        <v>0.5</v>
      </c>
      <c r="AJ91" s="40">
        <f t="shared" ref="AJ91:AJ100" si="61">AC91*AD91*AG91*AH91*AI91</f>
        <v>9298.367568</v>
      </c>
    </row>
    <row r="92" s="1" customFormat="1" customHeight="1" spans="6:36">
      <c r="F92" s="11">
        <v>35728</v>
      </c>
      <c r="G92" s="12">
        <v>0.168</v>
      </c>
      <c r="H92" s="11">
        <v>1</v>
      </c>
      <c r="I92" s="11">
        <v>0</v>
      </c>
      <c r="J92" s="13">
        <f t="shared" si="56"/>
        <v>6002.304</v>
      </c>
      <c r="K92" s="11">
        <v>1</v>
      </c>
      <c r="L92" s="11">
        <v>2.11</v>
      </c>
      <c r="M92" s="11">
        <v>1</v>
      </c>
      <c r="N92" s="39">
        <f t="shared" si="57"/>
        <v>3.11</v>
      </c>
      <c r="O92" s="11">
        <v>0.9</v>
      </c>
      <c r="P92" s="9">
        <v>0.5</v>
      </c>
      <c r="Q92" s="40">
        <f t="shared" si="58"/>
        <v>8400.224448</v>
      </c>
      <c r="Y92" s="11">
        <v>39548</v>
      </c>
      <c r="Z92" s="12">
        <v>0.168</v>
      </c>
      <c r="AA92" s="11">
        <v>1</v>
      </c>
      <c r="AB92" s="11">
        <v>0</v>
      </c>
      <c r="AC92" s="13">
        <f t="shared" si="59"/>
        <v>6644.064</v>
      </c>
      <c r="AD92" s="11">
        <v>1</v>
      </c>
      <c r="AE92" s="11">
        <v>2.11</v>
      </c>
      <c r="AF92" s="11">
        <v>1</v>
      </c>
      <c r="AG92" s="39">
        <f t="shared" si="60"/>
        <v>3.11</v>
      </c>
      <c r="AH92" s="11">
        <v>0.9</v>
      </c>
      <c r="AI92" s="9">
        <v>0.5</v>
      </c>
      <c r="AJ92" s="40">
        <f t="shared" si="61"/>
        <v>9298.367568</v>
      </c>
    </row>
    <row r="93" s="1" customFormat="1" customHeight="1" spans="6:36">
      <c r="F93" s="11">
        <v>35728</v>
      </c>
      <c r="G93" s="12">
        <v>0.168</v>
      </c>
      <c r="H93" s="11">
        <v>1</v>
      </c>
      <c r="I93" s="11">
        <v>0</v>
      </c>
      <c r="J93" s="13">
        <f t="shared" si="56"/>
        <v>6002.304</v>
      </c>
      <c r="K93" s="11">
        <v>1</v>
      </c>
      <c r="L93" s="11">
        <v>2.11</v>
      </c>
      <c r="M93" s="11">
        <v>1</v>
      </c>
      <c r="N93" s="39">
        <f t="shared" si="57"/>
        <v>3.11</v>
      </c>
      <c r="O93" s="11">
        <v>0.9</v>
      </c>
      <c r="P93" s="9">
        <v>0.5</v>
      </c>
      <c r="Q93" s="40">
        <f t="shared" si="58"/>
        <v>8400.224448</v>
      </c>
      <c r="Y93" s="11">
        <v>39548</v>
      </c>
      <c r="Z93" s="12">
        <v>0.168</v>
      </c>
      <c r="AA93" s="11">
        <v>1</v>
      </c>
      <c r="AB93" s="11">
        <v>0</v>
      </c>
      <c r="AC93" s="13">
        <f t="shared" si="59"/>
        <v>6644.064</v>
      </c>
      <c r="AD93" s="11">
        <v>1</v>
      </c>
      <c r="AE93" s="11">
        <v>2.11</v>
      </c>
      <c r="AF93" s="11">
        <v>1</v>
      </c>
      <c r="AG93" s="39">
        <f t="shared" si="60"/>
        <v>3.11</v>
      </c>
      <c r="AH93" s="11">
        <v>0.9</v>
      </c>
      <c r="AI93" s="9">
        <v>0.5</v>
      </c>
      <c r="AJ93" s="40">
        <f t="shared" si="61"/>
        <v>9298.367568</v>
      </c>
    </row>
    <row r="94" s="1" customFormat="1" customHeight="1" spans="6:36">
      <c r="F94" s="11">
        <v>35728</v>
      </c>
      <c r="G94" s="12">
        <v>0.168</v>
      </c>
      <c r="H94" s="11">
        <v>1</v>
      </c>
      <c r="I94" s="11">
        <v>0</v>
      </c>
      <c r="J94" s="13">
        <f t="shared" si="56"/>
        <v>6002.304</v>
      </c>
      <c r="K94" s="11">
        <v>1</v>
      </c>
      <c r="L94" s="11">
        <v>2.11</v>
      </c>
      <c r="M94" s="11">
        <v>1</v>
      </c>
      <c r="N94" s="39">
        <f t="shared" si="57"/>
        <v>3.11</v>
      </c>
      <c r="O94" s="11">
        <v>0.9</v>
      </c>
      <c r="P94" s="9">
        <v>0.5</v>
      </c>
      <c r="Q94" s="40">
        <f t="shared" si="58"/>
        <v>8400.224448</v>
      </c>
      <c r="Y94" s="11">
        <v>39548</v>
      </c>
      <c r="Z94" s="12">
        <v>0.168</v>
      </c>
      <c r="AA94" s="11">
        <v>1</v>
      </c>
      <c r="AB94" s="11">
        <v>0</v>
      </c>
      <c r="AC94" s="13">
        <f t="shared" si="59"/>
        <v>6644.064</v>
      </c>
      <c r="AD94" s="11">
        <v>1</v>
      </c>
      <c r="AE94" s="11">
        <v>2.11</v>
      </c>
      <c r="AF94" s="11">
        <v>1</v>
      </c>
      <c r="AG94" s="39">
        <f t="shared" si="60"/>
        <v>3.11</v>
      </c>
      <c r="AH94" s="11">
        <v>0.9</v>
      </c>
      <c r="AI94" s="9">
        <v>0.5</v>
      </c>
      <c r="AJ94" s="40">
        <f t="shared" si="61"/>
        <v>9298.367568</v>
      </c>
    </row>
    <row r="95" s="1" customFormat="1" customHeight="1" spans="6:36">
      <c r="F95" s="11">
        <v>35728</v>
      </c>
      <c r="G95" s="12">
        <v>0.168</v>
      </c>
      <c r="H95" s="11">
        <v>1</v>
      </c>
      <c r="I95" s="11">
        <v>0</v>
      </c>
      <c r="J95" s="13">
        <f t="shared" si="56"/>
        <v>6002.304</v>
      </c>
      <c r="K95" s="11">
        <v>1</v>
      </c>
      <c r="L95" s="11">
        <v>2.11</v>
      </c>
      <c r="M95" s="11">
        <v>1</v>
      </c>
      <c r="N95" s="39">
        <f t="shared" si="57"/>
        <v>3.11</v>
      </c>
      <c r="O95" s="11">
        <v>0.9</v>
      </c>
      <c r="P95" s="9">
        <v>0.5</v>
      </c>
      <c r="Q95" s="40">
        <f t="shared" si="58"/>
        <v>8400.224448</v>
      </c>
      <c r="Y95" s="11">
        <v>39548</v>
      </c>
      <c r="Z95" s="12">
        <v>0.168</v>
      </c>
      <c r="AA95" s="11">
        <v>1</v>
      </c>
      <c r="AB95" s="11">
        <v>0</v>
      </c>
      <c r="AC95" s="13">
        <f t="shared" si="59"/>
        <v>6644.064</v>
      </c>
      <c r="AD95" s="11">
        <v>1</v>
      </c>
      <c r="AE95" s="11">
        <v>2.11</v>
      </c>
      <c r="AF95" s="11">
        <v>1</v>
      </c>
      <c r="AG95" s="39">
        <f t="shared" si="60"/>
        <v>3.11</v>
      </c>
      <c r="AH95" s="11">
        <v>0.9</v>
      </c>
      <c r="AI95" s="9">
        <v>0.5</v>
      </c>
      <c r="AJ95" s="40">
        <f t="shared" si="61"/>
        <v>9298.367568</v>
      </c>
    </row>
    <row r="96" s="1" customFormat="1" customHeight="1" spans="6:36">
      <c r="F96" s="11">
        <v>35728</v>
      </c>
      <c r="G96" s="12">
        <v>0.168</v>
      </c>
      <c r="H96" s="11">
        <v>1</v>
      </c>
      <c r="I96" s="11">
        <v>0</v>
      </c>
      <c r="J96" s="13">
        <f t="shared" si="56"/>
        <v>6002.304</v>
      </c>
      <c r="K96" s="11">
        <v>1</v>
      </c>
      <c r="L96" s="11">
        <v>2.11</v>
      </c>
      <c r="M96" s="11">
        <v>1</v>
      </c>
      <c r="N96" s="39">
        <f t="shared" si="57"/>
        <v>3.11</v>
      </c>
      <c r="O96" s="11">
        <v>0.9</v>
      </c>
      <c r="P96" s="9">
        <v>0.5</v>
      </c>
      <c r="Q96" s="40">
        <f t="shared" si="58"/>
        <v>8400.224448</v>
      </c>
      <c r="Y96" s="11">
        <v>39548</v>
      </c>
      <c r="Z96" s="12">
        <v>0.168</v>
      </c>
      <c r="AA96" s="11">
        <v>1</v>
      </c>
      <c r="AB96" s="11">
        <v>0</v>
      </c>
      <c r="AC96" s="13">
        <f t="shared" si="59"/>
        <v>6644.064</v>
      </c>
      <c r="AD96" s="11">
        <v>1</v>
      </c>
      <c r="AE96" s="11">
        <v>2.11</v>
      </c>
      <c r="AF96" s="11">
        <v>1</v>
      </c>
      <c r="AG96" s="39">
        <f t="shared" si="60"/>
        <v>3.11</v>
      </c>
      <c r="AH96" s="11">
        <v>0.9</v>
      </c>
      <c r="AI96" s="9">
        <v>0.5</v>
      </c>
      <c r="AJ96" s="40">
        <f t="shared" si="61"/>
        <v>9298.367568</v>
      </c>
    </row>
    <row r="97" s="1" customFormat="1" customHeight="1" spans="1:37">
      <c r="F97" s="11">
        <v>35728</v>
      </c>
      <c r="G97" s="12">
        <v>0.168</v>
      </c>
      <c r="H97" s="11">
        <v>1</v>
      </c>
      <c r="I97" s="11">
        <v>0</v>
      </c>
      <c r="J97" s="13">
        <f t="shared" si="56"/>
        <v>6002.304</v>
      </c>
      <c r="K97" s="11">
        <v>1</v>
      </c>
      <c r="L97" s="11">
        <v>2.11</v>
      </c>
      <c r="M97" s="11">
        <v>1</v>
      </c>
      <c r="N97" s="39">
        <f t="shared" si="57"/>
        <v>3.11</v>
      </c>
      <c r="O97" s="11">
        <v>0.9</v>
      </c>
      <c r="P97" s="9">
        <v>0.5</v>
      </c>
      <c r="Q97" s="40">
        <f t="shared" si="58"/>
        <v>8400.224448</v>
      </c>
      <c r="Y97" s="11">
        <v>39548</v>
      </c>
      <c r="Z97" s="12">
        <v>0.168</v>
      </c>
      <c r="AA97" s="11">
        <v>1</v>
      </c>
      <c r="AB97" s="11">
        <v>0</v>
      </c>
      <c r="AC97" s="13">
        <f t="shared" si="59"/>
        <v>6644.064</v>
      </c>
      <c r="AD97" s="11">
        <v>1</v>
      </c>
      <c r="AE97" s="11">
        <v>2.11</v>
      </c>
      <c r="AF97" s="11">
        <v>1</v>
      </c>
      <c r="AG97" s="39">
        <f t="shared" si="60"/>
        <v>3.11</v>
      </c>
      <c r="AH97" s="11">
        <v>0.9</v>
      </c>
      <c r="AI97" s="9">
        <v>0.5</v>
      </c>
      <c r="AJ97" s="40">
        <f t="shared" si="61"/>
        <v>9298.367568</v>
      </c>
    </row>
    <row r="98" s="1" customFormat="1" customHeight="1" spans="1:37">
      <c r="F98" s="11">
        <v>35728</v>
      </c>
      <c r="G98" s="12">
        <v>0.168</v>
      </c>
      <c r="H98" s="11">
        <v>1</v>
      </c>
      <c r="I98" s="11">
        <v>0</v>
      </c>
      <c r="J98" s="13">
        <f t="shared" si="56"/>
        <v>6002.304</v>
      </c>
      <c r="K98" s="11">
        <v>1</v>
      </c>
      <c r="L98" s="11">
        <v>2.11</v>
      </c>
      <c r="M98" s="11">
        <v>1</v>
      </c>
      <c r="N98" s="39">
        <f t="shared" si="57"/>
        <v>3.11</v>
      </c>
      <c r="O98" s="11">
        <v>0.9</v>
      </c>
      <c r="P98" s="9">
        <v>0.5</v>
      </c>
      <c r="Q98" s="40">
        <f t="shared" si="58"/>
        <v>8400.224448</v>
      </c>
      <c r="Y98" s="11">
        <v>39548</v>
      </c>
      <c r="Z98" s="12">
        <v>0.168</v>
      </c>
      <c r="AA98" s="11">
        <v>1</v>
      </c>
      <c r="AB98" s="11">
        <v>0</v>
      </c>
      <c r="AC98" s="13">
        <f t="shared" si="59"/>
        <v>6644.064</v>
      </c>
      <c r="AD98" s="11">
        <v>1</v>
      </c>
      <c r="AE98" s="11">
        <v>2.11</v>
      </c>
      <c r="AF98" s="11">
        <v>1</v>
      </c>
      <c r="AG98" s="39">
        <f t="shared" si="60"/>
        <v>3.11</v>
      </c>
      <c r="AH98" s="11">
        <v>0.9</v>
      </c>
      <c r="AI98" s="9">
        <v>0.5</v>
      </c>
      <c r="AJ98" s="40">
        <f t="shared" si="61"/>
        <v>9298.367568</v>
      </c>
    </row>
    <row r="99" s="1" customFormat="1" customHeight="1" spans="1:37">
      <c r="F99" s="11">
        <v>35728</v>
      </c>
      <c r="G99" s="12">
        <v>0.3</v>
      </c>
      <c r="H99" s="11">
        <v>1</v>
      </c>
      <c r="I99" s="11">
        <v>0</v>
      </c>
      <c r="J99" s="13">
        <f t="shared" si="56"/>
        <v>10718.4</v>
      </c>
      <c r="K99" s="11">
        <v>1</v>
      </c>
      <c r="L99" s="11">
        <v>2.11</v>
      </c>
      <c r="M99" s="11">
        <v>1</v>
      </c>
      <c r="N99" s="39">
        <f t="shared" si="57"/>
        <v>3.11</v>
      </c>
      <c r="O99" s="11">
        <v>0.9</v>
      </c>
      <c r="P99" s="9">
        <v>0.5</v>
      </c>
      <c r="Q99" s="40">
        <f t="shared" si="58"/>
        <v>15000.4008</v>
      </c>
      <c r="Y99" s="11">
        <v>39548</v>
      </c>
      <c r="Z99" s="12">
        <v>0.3</v>
      </c>
      <c r="AA99" s="11">
        <v>1</v>
      </c>
      <c r="AB99" s="11">
        <v>0</v>
      </c>
      <c r="AC99" s="13">
        <f t="shared" si="59"/>
        <v>11864.4</v>
      </c>
      <c r="AD99" s="11">
        <v>1</v>
      </c>
      <c r="AE99" s="11">
        <v>2.11</v>
      </c>
      <c r="AF99" s="11">
        <v>1</v>
      </c>
      <c r="AG99" s="39">
        <f t="shared" si="60"/>
        <v>3.11</v>
      </c>
      <c r="AH99" s="11">
        <v>0.9</v>
      </c>
      <c r="AI99" s="9">
        <v>0.5</v>
      </c>
      <c r="AJ99" s="40">
        <f t="shared" si="61"/>
        <v>16604.2278</v>
      </c>
    </row>
    <row r="100" s="1" customFormat="1" customHeight="1" spans="1:37">
      <c r="F100" s="11">
        <v>35728</v>
      </c>
      <c r="G100" s="12">
        <v>0.58</v>
      </c>
      <c r="H100" s="11">
        <v>1</v>
      </c>
      <c r="I100" s="11">
        <v>0</v>
      </c>
      <c r="J100" s="13">
        <f t="shared" si="56"/>
        <v>20722.24</v>
      </c>
      <c r="K100" s="11">
        <v>1</v>
      </c>
      <c r="L100" s="11">
        <v>2.11</v>
      </c>
      <c r="M100" s="11">
        <v>1</v>
      </c>
      <c r="N100" s="39">
        <f t="shared" si="57"/>
        <v>3.11</v>
      </c>
      <c r="O100" s="11">
        <v>0.9</v>
      </c>
      <c r="P100" s="9">
        <v>0.5</v>
      </c>
      <c r="Q100" s="40">
        <f t="shared" si="58"/>
        <v>29000.77488</v>
      </c>
      <c r="Y100" s="11">
        <v>39548</v>
      </c>
      <c r="Z100" s="12">
        <v>0.58</v>
      </c>
      <c r="AA100" s="11">
        <v>1</v>
      </c>
      <c r="AB100" s="11">
        <v>0</v>
      </c>
      <c r="AC100" s="13">
        <f t="shared" si="59"/>
        <v>22937.84</v>
      </c>
      <c r="AD100" s="11">
        <v>1</v>
      </c>
      <c r="AE100" s="11">
        <v>2.11</v>
      </c>
      <c r="AF100" s="11">
        <v>1</v>
      </c>
      <c r="AG100" s="39">
        <f t="shared" si="60"/>
        <v>3.11</v>
      </c>
      <c r="AH100" s="11">
        <v>0.9</v>
      </c>
      <c r="AI100" s="9">
        <v>0.5</v>
      </c>
      <c r="AJ100" s="40">
        <f t="shared" si="61"/>
        <v>32101.50708</v>
      </c>
    </row>
    <row r="101" s="1" customFormat="1" customHeight="1" spans="1:37">
      <c r="F101" s="44" t="s">
        <v>26</v>
      </c>
      <c r="G101" s="45"/>
      <c r="H101" s="45"/>
      <c r="I101" s="45"/>
      <c r="J101" s="45"/>
      <c r="K101" s="45"/>
      <c r="L101" s="45"/>
      <c r="M101" s="43">
        <f>SUM(Q91:Q100)</f>
        <v>111202.971264</v>
      </c>
      <c r="N101" s="43"/>
      <c r="O101" s="43"/>
      <c r="P101" s="43"/>
      <c r="Q101" s="43"/>
      <c r="Y101" s="44" t="s">
        <v>26</v>
      </c>
      <c r="Z101" s="45"/>
      <c r="AA101" s="45"/>
      <c r="AB101" s="45"/>
      <c r="AC101" s="45"/>
      <c r="AD101" s="45"/>
      <c r="AE101" s="45"/>
      <c r="AF101" s="43">
        <f>SUM(AJ91:AJ100)</f>
        <v>123092.675424</v>
      </c>
      <c r="AG101" s="43"/>
      <c r="AH101" s="43"/>
      <c r="AI101" s="43"/>
      <c r="AJ101" s="43"/>
    </row>
    <row r="102" s="1" customFormat="1" customHeight="1" spans="1:37">
      <c r="F102" s="45"/>
      <c r="G102" s="45"/>
      <c r="H102" s="45"/>
      <c r="I102" s="45"/>
      <c r="J102" s="45"/>
      <c r="K102" s="45"/>
      <c r="L102" s="45"/>
      <c r="M102" s="43"/>
      <c r="N102" s="43"/>
      <c r="O102" s="43"/>
      <c r="P102" s="43"/>
      <c r="Q102" s="43"/>
      <c r="Y102" s="45"/>
      <c r="Z102" s="45"/>
      <c r="AA102" s="45"/>
      <c r="AB102" s="45"/>
      <c r="AC102" s="45"/>
      <c r="AD102" s="45"/>
      <c r="AE102" s="45"/>
      <c r="AF102" s="43"/>
      <c r="AG102" s="43"/>
      <c r="AH102" s="43"/>
      <c r="AI102" s="43"/>
      <c r="AJ102" s="43"/>
    </row>
    <row r="103" s="1" customFormat="1" customHeight="1" spans="1:37">
      <c r="F103" s="45"/>
      <c r="G103" s="45"/>
      <c r="H103" s="45"/>
      <c r="I103" s="45"/>
      <c r="J103" s="45"/>
      <c r="K103" s="45"/>
      <c r="L103" s="45"/>
      <c r="M103" s="43"/>
      <c r="N103" s="43"/>
      <c r="O103" s="43"/>
      <c r="P103" s="43"/>
      <c r="Q103" s="43"/>
      <c r="Y103" s="45"/>
      <c r="Z103" s="45"/>
      <c r="AA103" s="45"/>
      <c r="AB103" s="45"/>
      <c r="AC103" s="45"/>
      <c r="AD103" s="45"/>
      <c r="AE103" s="45"/>
      <c r="AF103" s="43"/>
      <c r="AG103" s="43"/>
      <c r="AH103" s="43"/>
      <c r="AI103" s="43"/>
      <c r="AJ103" s="43"/>
    </row>
    <row r="105" s="1" customFormat="1" customHeight="1" spans="1:37">
      <c r="A105" s="2" t="s">
        <v>54</v>
      </c>
      <c r="B105" s="2"/>
      <c r="C105" s="2"/>
      <c r="D105" s="2"/>
      <c r="E105" s="2"/>
      <c r="F105" s="3" t="s">
        <v>1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T105" s="2" t="s">
        <v>55</v>
      </c>
      <c r="U105" s="2"/>
      <c r="V105" s="2"/>
      <c r="W105" s="2"/>
      <c r="X105" s="2"/>
      <c r="Y105" s="3" t="s">
        <v>1</v>
      </c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="1" customFormat="1" customHeight="1" spans="1:37">
      <c r="A106" s="2"/>
      <c r="B106" s="2"/>
      <c r="C106" s="2"/>
      <c r="D106" s="2"/>
      <c r="E106" s="2"/>
      <c r="F106" s="4" t="s">
        <v>3</v>
      </c>
      <c r="G106" s="5"/>
      <c r="H106" s="5"/>
      <c r="I106" s="6"/>
      <c r="J106" s="7" t="s">
        <v>4</v>
      </c>
      <c r="K106" s="7"/>
      <c r="L106" s="7"/>
      <c r="M106" s="7"/>
      <c r="N106" s="8" t="s">
        <v>5</v>
      </c>
      <c r="O106" s="8"/>
      <c r="P106" s="8"/>
      <c r="Q106" s="9" t="s">
        <v>6</v>
      </c>
      <c r="R106" s="10" t="s">
        <v>7</v>
      </c>
      <c r="T106" s="2"/>
      <c r="U106" s="2"/>
      <c r="V106" s="2"/>
      <c r="W106" s="2"/>
      <c r="X106" s="2"/>
      <c r="Y106" s="4" t="s">
        <v>3</v>
      </c>
      <c r="Z106" s="5"/>
      <c r="AA106" s="5"/>
      <c r="AB106" s="6"/>
      <c r="AC106" s="7" t="s">
        <v>4</v>
      </c>
      <c r="AD106" s="7"/>
      <c r="AE106" s="7"/>
      <c r="AF106" s="7"/>
      <c r="AG106" s="8" t="s">
        <v>5</v>
      </c>
      <c r="AH106" s="8"/>
      <c r="AI106" s="8"/>
      <c r="AJ106" s="9" t="s">
        <v>6</v>
      </c>
      <c r="AK106" s="10" t="s">
        <v>7</v>
      </c>
    </row>
    <row r="107" s="1" customFormat="1" customHeight="1" spans="1:37">
      <c r="A107" s="1" t="s">
        <v>8</v>
      </c>
      <c r="B107" s="1" t="s">
        <v>9</v>
      </c>
      <c r="C107" s="1" t="s">
        <v>10</v>
      </c>
      <c r="D107" s="1" t="s">
        <v>11</v>
      </c>
      <c r="E107" s="1" t="s">
        <v>12</v>
      </c>
      <c r="F107" s="11" t="s">
        <v>13</v>
      </c>
      <c r="G107" s="11" t="s">
        <v>14</v>
      </c>
      <c r="H107" s="12" t="s">
        <v>15</v>
      </c>
      <c r="I107" s="13" t="s">
        <v>3</v>
      </c>
      <c r="J107" s="11" t="s">
        <v>16</v>
      </c>
      <c r="K107" s="11" t="s">
        <v>17</v>
      </c>
      <c r="L107" s="11" t="s">
        <v>18</v>
      </c>
      <c r="M107" s="7" t="s">
        <v>19</v>
      </c>
      <c r="N107" s="11" t="s">
        <v>20</v>
      </c>
      <c r="O107" s="11" t="s">
        <v>21</v>
      </c>
      <c r="P107" s="8" t="s">
        <v>22</v>
      </c>
      <c r="Q107" s="9" t="s">
        <v>23</v>
      </c>
      <c r="R107" s="14"/>
      <c r="T107" s="1" t="s">
        <v>8</v>
      </c>
      <c r="U107" s="1" t="s">
        <v>9</v>
      </c>
      <c r="V107" s="1" t="s">
        <v>10</v>
      </c>
      <c r="W107" s="1" t="s">
        <v>11</v>
      </c>
      <c r="X107" s="1" t="s">
        <v>12</v>
      </c>
      <c r="Y107" s="11" t="s">
        <v>13</v>
      </c>
      <c r="Z107" s="11" t="s">
        <v>14</v>
      </c>
      <c r="AA107" s="12" t="s">
        <v>15</v>
      </c>
      <c r="AB107" s="13" t="s">
        <v>3</v>
      </c>
      <c r="AC107" s="11" t="s">
        <v>16</v>
      </c>
      <c r="AD107" s="11" t="s">
        <v>17</v>
      </c>
      <c r="AE107" s="11" t="s">
        <v>18</v>
      </c>
      <c r="AF107" s="7" t="s">
        <v>19</v>
      </c>
      <c r="AG107" s="11" t="s">
        <v>20</v>
      </c>
      <c r="AH107" s="11" t="s">
        <v>21</v>
      </c>
      <c r="AI107" s="8" t="s">
        <v>22</v>
      </c>
      <c r="AJ107" s="9" t="s">
        <v>23</v>
      </c>
      <c r="AK107" s="14"/>
    </row>
    <row r="108" s="1" customFormat="1" customHeight="1" spans="1:37">
      <c r="A108" s="15">
        <f>M112</f>
        <v>1107208.15325741</v>
      </c>
      <c r="B108" s="15">
        <f>S121+S130</f>
        <v>702694.521675429</v>
      </c>
      <c r="C108" s="15">
        <f>M144</f>
        <v>441038.75601586</v>
      </c>
      <c r="D108" s="15">
        <f>M152</f>
        <v>329993.612271338</v>
      </c>
      <c r="E108" s="15">
        <v>18</v>
      </c>
      <c r="F108" s="11">
        <v>2704</v>
      </c>
      <c r="G108" s="11">
        <v>1.286</v>
      </c>
      <c r="H108" s="12">
        <v>1.35</v>
      </c>
      <c r="I108" s="13">
        <f t="shared" ref="I108:I111" si="62">F108*G108*H108</f>
        <v>4694.4144</v>
      </c>
      <c r="J108" s="11">
        <v>3</v>
      </c>
      <c r="K108" s="11">
        <v>810</v>
      </c>
      <c r="L108" s="11">
        <v>1.39</v>
      </c>
      <c r="M108" s="16">
        <f t="shared" ref="M108:M111" si="63">1+6*K108/(K108+2000)+L108</f>
        <v>4.11953736654804</v>
      </c>
      <c r="N108" s="11">
        <v>1</v>
      </c>
      <c r="O108" s="11">
        <v>2.38</v>
      </c>
      <c r="P108" s="8">
        <f t="shared" ref="P108:P111" si="64">1+N108*O108</f>
        <v>3.38</v>
      </c>
      <c r="Q108" s="9">
        <v>1.15</v>
      </c>
      <c r="R108" s="17">
        <f t="shared" ref="R108:R111" si="65">I108*J108*Q108*P108*M108</f>
        <v>225509.927952017</v>
      </c>
      <c r="T108" s="15">
        <f>AF112</f>
        <v>1107208.15325741</v>
      </c>
      <c r="U108" s="15">
        <f>AL121+AL130</f>
        <v>721453.182130106</v>
      </c>
      <c r="V108" s="15">
        <f>AF144</f>
        <v>441038.75601586</v>
      </c>
      <c r="W108" s="15">
        <f>AF152</f>
        <v>358833.76133813</v>
      </c>
      <c r="X108" s="15">
        <v>18</v>
      </c>
      <c r="Y108" s="11">
        <v>2704</v>
      </c>
      <c r="Z108" s="11">
        <v>1.286</v>
      </c>
      <c r="AA108" s="12">
        <v>1.35</v>
      </c>
      <c r="AB108" s="13">
        <f t="shared" ref="AB108:AB111" si="66">Y108*Z108*AA108</f>
        <v>4694.4144</v>
      </c>
      <c r="AC108" s="11">
        <v>3</v>
      </c>
      <c r="AD108" s="11">
        <v>810</v>
      </c>
      <c r="AE108" s="11">
        <v>1.39</v>
      </c>
      <c r="AF108" s="16">
        <f t="shared" ref="AF108:AF111" si="67">1+6*AD108/(AD108+2000)+AE108</f>
        <v>4.11953736654804</v>
      </c>
      <c r="AG108" s="11">
        <v>1</v>
      </c>
      <c r="AH108" s="11">
        <v>2.38</v>
      </c>
      <c r="AI108" s="8">
        <f t="shared" ref="AI108:AI111" si="68">1+AG108*AH108</f>
        <v>3.38</v>
      </c>
      <c r="AJ108" s="9">
        <v>1.15</v>
      </c>
      <c r="AK108" s="17">
        <f t="shared" ref="AK108:AK111" si="69">AB108*AC108*AJ108*AI108*AF108</f>
        <v>225509.927952017</v>
      </c>
    </row>
    <row r="109" s="1" customFormat="1" customHeight="1" spans="1:37">
      <c r="A109" s="1" t="s">
        <v>24</v>
      </c>
      <c r="B109" s="1" t="s">
        <v>25</v>
      </c>
      <c r="C109" s="1" t="s">
        <v>26</v>
      </c>
      <c r="F109" s="11">
        <v>2704</v>
      </c>
      <c r="G109" s="11">
        <v>1.871</v>
      </c>
      <c r="H109" s="12">
        <v>1.35</v>
      </c>
      <c r="I109" s="13">
        <f t="shared" si="62"/>
        <v>6829.8984</v>
      </c>
      <c r="J109" s="11">
        <v>3</v>
      </c>
      <c r="K109" s="11">
        <v>810</v>
      </c>
      <c r="L109" s="11">
        <v>1.39</v>
      </c>
      <c r="M109" s="16">
        <f t="shared" si="63"/>
        <v>4.11953736654804</v>
      </c>
      <c r="N109" s="11">
        <v>1</v>
      </c>
      <c r="O109" s="11">
        <v>2.38</v>
      </c>
      <c r="P109" s="8">
        <f t="shared" si="64"/>
        <v>3.38</v>
      </c>
      <c r="Q109" s="9">
        <v>1.15</v>
      </c>
      <c r="R109" s="17">
        <f t="shared" si="65"/>
        <v>328094.14867669</v>
      </c>
      <c r="T109" s="1" t="s">
        <v>24</v>
      </c>
      <c r="U109" s="1" t="s">
        <v>25</v>
      </c>
      <c r="V109" s="1" t="s">
        <v>26</v>
      </c>
      <c r="Y109" s="11">
        <v>2704</v>
      </c>
      <c r="Z109" s="11">
        <v>1.871</v>
      </c>
      <c r="AA109" s="12">
        <v>1.35</v>
      </c>
      <c r="AB109" s="13">
        <f t="shared" si="66"/>
        <v>6829.8984</v>
      </c>
      <c r="AC109" s="11">
        <v>3</v>
      </c>
      <c r="AD109" s="11">
        <v>810</v>
      </c>
      <c r="AE109" s="11">
        <v>1.39</v>
      </c>
      <c r="AF109" s="16">
        <f t="shared" si="67"/>
        <v>4.11953736654804</v>
      </c>
      <c r="AG109" s="11">
        <v>1</v>
      </c>
      <c r="AH109" s="11">
        <v>2.38</v>
      </c>
      <c r="AI109" s="8">
        <f t="shared" si="68"/>
        <v>3.38</v>
      </c>
      <c r="AJ109" s="9">
        <v>1.15</v>
      </c>
      <c r="AK109" s="17">
        <f t="shared" si="69"/>
        <v>328094.14867669</v>
      </c>
    </row>
    <row r="110" s="1" customFormat="1" customHeight="1" spans="1:37">
      <c r="A110" s="15">
        <f>M172</f>
        <v>104368.74864</v>
      </c>
      <c r="B110" s="15">
        <f>M189</f>
        <v>94300.63548633</v>
      </c>
      <c r="C110" s="1">
        <f>M205</f>
        <v>86284.962792</v>
      </c>
      <c r="F110" s="11">
        <v>2704</v>
      </c>
      <c r="G110" s="11">
        <v>1.286</v>
      </c>
      <c r="H110" s="12">
        <v>1.35</v>
      </c>
      <c r="I110" s="13">
        <f t="shared" si="62"/>
        <v>4694.4144</v>
      </c>
      <c r="J110" s="11">
        <v>3</v>
      </c>
      <c r="K110" s="11">
        <v>810</v>
      </c>
      <c r="L110" s="11">
        <v>1.39</v>
      </c>
      <c r="M110" s="16">
        <f t="shared" si="63"/>
        <v>4.11953736654804</v>
      </c>
      <c r="N110" s="11">
        <v>1</v>
      </c>
      <c r="O110" s="11">
        <v>2.38</v>
      </c>
      <c r="P110" s="8">
        <f t="shared" si="64"/>
        <v>3.38</v>
      </c>
      <c r="Q110" s="9">
        <v>1.15</v>
      </c>
      <c r="R110" s="17">
        <f t="shared" si="65"/>
        <v>225509.927952017</v>
      </c>
      <c r="T110" s="15">
        <f>AF172</f>
        <v>104368.74864</v>
      </c>
      <c r="U110" s="15">
        <f>AF189</f>
        <v>94300.63548633</v>
      </c>
      <c r="V110" s="1">
        <f>AF205</f>
        <v>91095.9605136</v>
      </c>
      <c r="Y110" s="11">
        <v>2704</v>
      </c>
      <c r="Z110" s="11">
        <v>1.286</v>
      </c>
      <c r="AA110" s="12">
        <v>1.35</v>
      </c>
      <c r="AB110" s="13">
        <f t="shared" si="66"/>
        <v>4694.4144</v>
      </c>
      <c r="AC110" s="11">
        <v>3</v>
      </c>
      <c r="AD110" s="11">
        <v>810</v>
      </c>
      <c r="AE110" s="11">
        <v>1.39</v>
      </c>
      <c r="AF110" s="16">
        <f t="shared" si="67"/>
        <v>4.11953736654804</v>
      </c>
      <c r="AG110" s="11">
        <v>1</v>
      </c>
      <c r="AH110" s="11">
        <v>2.38</v>
      </c>
      <c r="AI110" s="8">
        <f t="shared" si="68"/>
        <v>3.38</v>
      </c>
      <c r="AJ110" s="9">
        <v>1.15</v>
      </c>
      <c r="AK110" s="17">
        <f t="shared" si="69"/>
        <v>225509.927952017</v>
      </c>
    </row>
    <row r="111" s="1" customFormat="1" customHeight="1" spans="1:37">
      <c r="A111" s="18" t="s">
        <v>27</v>
      </c>
      <c r="B111" s="18"/>
      <c r="C111" s="18"/>
      <c r="D111" s="19" t="s">
        <v>28</v>
      </c>
      <c r="E111" s="19"/>
      <c r="F111" s="11">
        <v>2704</v>
      </c>
      <c r="G111" s="11">
        <v>1.871</v>
      </c>
      <c r="H111" s="12">
        <v>1.35</v>
      </c>
      <c r="I111" s="13">
        <f t="shared" si="62"/>
        <v>6829.8984</v>
      </c>
      <c r="J111" s="11">
        <v>3</v>
      </c>
      <c r="K111" s="11">
        <v>810</v>
      </c>
      <c r="L111" s="11">
        <v>1.39</v>
      </c>
      <c r="M111" s="16">
        <f t="shared" si="63"/>
        <v>4.11953736654804</v>
      </c>
      <c r="N111" s="11">
        <v>1</v>
      </c>
      <c r="O111" s="11">
        <v>2.38</v>
      </c>
      <c r="P111" s="8">
        <f t="shared" si="64"/>
        <v>3.38</v>
      </c>
      <c r="Q111" s="9">
        <v>1.15</v>
      </c>
      <c r="R111" s="17">
        <f t="shared" si="65"/>
        <v>328094.14867669</v>
      </c>
      <c r="T111" s="18" t="s">
        <v>27</v>
      </c>
      <c r="U111" s="18"/>
      <c r="V111" s="18"/>
      <c r="W111" s="19" t="s">
        <v>28</v>
      </c>
      <c r="X111" s="19"/>
      <c r="Y111" s="11">
        <v>2704</v>
      </c>
      <c r="Z111" s="11">
        <v>1.871</v>
      </c>
      <c r="AA111" s="12">
        <v>1.35</v>
      </c>
      <c r="AB111" s="13">
        <f t="shared" si="66"/>
        <v>6829.8984</v>
      </c>
      <c r="AC111" s="11">
        <v>3</v>
      </c>
      <c r="AD111" s="11">
        <v>810</v>
      </c>
      <c r="AE111" s="11">
        <v>1.39</v>
      </c>
      <c r="AF111" s="16">
        <f t="shared" si="67"/>
        <v>4.11953736654804</v>
      </c>
      <c r="AG111" s="11">
        <v>1</v>
      </c>
      <c r="AH111" s="11">
        <v>2.38</v>
      </c>
      <c r="AI111" s="8">
        <f t="shared" si="68"/>
        <v>3.38</v>
      </c>
      <c r="AJ111" s="9">
        <v>1.15</v>
      </c>
      <c r="AK111" s="17">
        <f t="shared" si="69"/>
        <v>328094.14867669</v>
      </c>
    </row>
    <row r="112" s="1" customFormat="1" customHeight="1" spans="1:37">
      <c r="A112" s="18"/>
      <c r="B112" s="18"/>
      <c r="C112" s="18"/>
      <c r="D112" s="19"/>
      <c r="E112" s="19"/>
      <c r="F112" s="20" t="s">
        <v>1</v>
      </c>
      <c r="G112" s="21"/>
      <c r="H112" s="21"/>
      <c r="I112" s="21"/>
      <c r="J112" s="21"/>
      <c r="K112" s="21"/>
      <c r="L112" s="21"/>
      <c r="M112" s="22">
        <f>SUM(R108:R111)</f>
        <v>1107208.15325741</v>
      </c>
      <c r="N112" s="22"/>
      <c r="O112" s="22"/>
      <c r="P112" s="22"/>
      <c r="Q112" s="22"/>
      <c r="R112" s="22"/>
      <c r="T112" s="18"/>
      <c r="U112" s="18"/>
      <c r="V112" s="18"/>
      <c r="W112" s="19"/>
      <c r="X112" s="19"/>
      <c r="Y112" s="20" t="s">
        <v>1</v>
      </c>
      <c r="Z112" s="21"/>
      <c r="AA112" s="21"/>
      <c r="AB112" s="21"/>
      <c r="AC112" s="21"/>
      <c r="AD112" s="21"/>
      <c r="AE112" s="21"/>
      <c r="AF112" s="22">
        <f>SUM(AK108:AK111)</f>
        <v>1107208.15325741</v>
      </c>
      <c r="AG112" s="22"/>
      <c r="AH112" s="22"/>
      <c r="AI112" s="22"/>
      <c r="AJ112" s="22"/>
      <c r="AK112" s="22"/>
    </row>
    <row r="113" s="1" customFormat="1" customHeight="1" spans="1:38">
      <c r="A113" s="23">
        <f>A108+B108+C108+D108+A110+B110+C110</f>
        <v>2865889.39013837</v>
      </c>
      <c r="B113" s="23"/>
      <c r="C113" s="23"/>
      <c r="D113" s="24">
        <f>A113/E108</f>
        <v>159216.077229909</v>
      </c>
      <c r="E113" s="24"/>
      <c r="F113" s="21"/>
      <c r="G113" s="21"/>
      <c r="H113" s="21"/>
      <c r="I113" s="21"/>
      <c r="J113" s="21"/>
      <c r="K113" s="21"/>
      <c r="L113" s="21"/>
      <c r="M113" s="22"/>
      <c r="N113" s="22"/>
      <c r="O113" s="22"/>
      <c r="P113" s="22"/>
      <c r="Q113" s="22"/>
      <c r="R113" s="22"/>
      <c r="T113" s="23">
        <f>T108+U108+V108+W108+T110+U110+V110</f>
        <v>2918299.19738144</v>
      </c>
      <c r="U113" s="23"/>
      <c r="V113" s="23"/>
      <c r="W113" s="24">
        <f>T113/X108</f>
        <v>162127.733187858</v>
      </c>
      <c r="X113" s="24"/>
      <c r="Y113" s="21"/>
      <c r="Z113" s="21"/>
      <c r="AA113" s="21"/>
      <c r="AB113" s="21"/>
      <c r="AC113" s="21"/>
      <c r="AD113" s="21"/>
      <c r="AE113" s="21"/>
      <c r="AF113" s="22"/>
      <c r="AG113" s="22"/>
      <c r="AH113" s="22"/>
      <c r="AI113" s="22"/>
      <c r="AJ113" s="22"/>
      <c r="AK113" s="22"/>
    </row>
    <row r="114" s="1" customFormat="1" customHeight="1" spans="1:38">
      <c r="A114" s="23"/>
      <c r="B114" s="23"/>
      <c r="C114" s="23"/>
      <c r="D114" s="24"/>
      <c r="E114" s="24"/>
      <c r="F114" s="3" t="s">
        <v>29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23"/>
      <c r="U114" s="23"/>
      <c r="V114" s="23"/>
      <c r="W114" s="24"/>
      <c r="X114" s="24"/>
      <c r="Y114" s="3" t="s">
        <v>29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="1" customFormat="1" customHeight="1" spans="1:38">
      <c r="A115" s="25"/>
      <c r="B115" s="25"/>
      <c r="C115" s="26"/>
      <c r="D115" s="26"/>
      <c r="E115" s="26"/>
      <c r="F115" s="27" t="s">
        <v>30</v>
      </c>
      <c r="G115" s="13" t="s">
        <v>3</v>
      </c>
      <c r="H115" s="13"/>
      <c r="I115" s="13"/>
      <c r="J115" s="13"/>
      <c r="K115" s="7" t="s">
        <v>19</v>
      </c>
      <c r="L115" s="7"/>
      <c r="M115" s="7"/>
      <c r="N115" s="8" t="s">
        <v>5</v>
      </c>
      <c r="O115" s="8"/>
      <c r="P115" s="8"/>
      <c r="Q115" s="9" t="s">
        <v>31</v>
      </c>
      <c r="R115" s="28" t="s">
        <v>7</v>
      </c>
      <c r="S115" s="11" t="s">
        <v>32</v>
      </c>
      <c r="T115" s="25"/>
      <c r="U115" s="25"/>
      <c r="V115" s="26"/>
      <c r="W115" s="26"/>
      <c r="X115" s="26"/>
      <c r="Y115" s="27" t="s">
        <v>30</v>
      </c>
      <c r="Z115" s="13" t="s">
        <v>3</v>
      </c>
      <c r="AA115" s="13"/>
      <c r="AB115" s="13"/>
      <c r="AC115" s="13"/>
      <c r="AD115" s="7" t="s">
        <v>19</v>
      </c>
      <c r="AE115" s="7"/>
      <c r="AF115" s="7"/>
      <c r="AG115" s="8" t="s">
        <v>5</v>
      </c>
      <c r="AH115" s="8"/>
      <c r="AI115" s="8"/>
      <c r="AJ115" s="9" t="s">
        <v>31</v>
      </c>
      <c r="AK115" s="28" t="s">
        <v>7</v>
      </c>
      <c r="AL115" s="11" t="s">
        <v>32</v>
      </c>
    </row>
    <row r="116" s="1" customFormat="1" customHeight="1" spans="1:38">
      <c r="A116" s="25"/>
      <c r="B116" s="25"/>
      <c r="C116" s="26"/>
      <c r="D116" s="26"/>
      <c r="E116" s="26"/>
      <c r="F116" s="29"/>
      <c r="G116" s="11" t="s">
        <v>33</v>
      </c>
      <c r="H116" s="11" t="s">
        <v>34</v>
      </c>
      <c r="I116" s="11" t="s">
        <v>15</v>
      </c>
      <c r="J116" s="13" t="s">
        <v>3</v>
      </c>
      <c r="K116" s="11" t="s">
        <v>17</v>
      </c>
      <c r="L116" s="11" t="s">
        <v>18</v>
      </c>
      <c r="M116" s="7" t="s">
        <v>19</v>
      </c>
      <c r="N116" s="11" t="s">
        <v>20</v>
      </c>
      <c r="O116" s="11" t="s">
        <v>21</v>
      </c>
      <c r="P116" s="8" t="s">
        <v>22</v>
      </c>
      <c r="Q116" s="9" t="s">
        <v>23</v>
      </c>
      <c r="R116" s="28"/>
      <c r="S116" s="11"/>
      <c r="T116" s="25"/>
      <c r="U116" s="25"/>
      <c r="V116" s="26"/>
      <c r="W116" s="26"/>
      <c r="X116" s="26"/>
      <c r="Y116" s="29"/>
      <c r="Z116" s="11" t="s">
        <v>33</v>
      </c>
      <c r="AA116" s="11" t="s">
        <v>34</v>
      </c>
      <c r="AB116" s="11" t="s">
        <v>15</v>
      </c>
      <c r="AC116" s="13" t="s">
        <v>3</v>
      </c>
      <c r="AD116" s="11" t="s">
        <v>17</v>
      </c>
      <c r="AE116" s="11" t="s">
        <v>18</v>
      </c>
      <c r="AF116" s="7" t="s">
        <v>19</v>
      </c>
      <c r="AG116" s="11" t="s">
        <v>20</v>
      </c>
      <c r="AH116" s="11" t="s">
        <v>21</v>
      </c>
      <c r="AI116" s="8" t="s">
        <v>22</v>
      </c>
      <c r="AJ116" s="9" t="s">
        <v>23</v>
      </c>
      <c r="AK116" s="28"/>
      <c r="AL116" s="11"/>
    </row>
    <row r="117" s="1" customFormat="1" customHeight="1" spans="1:38">
      <c r="A117" s="25"/>
      <c r="B117" s="25"/>
      <c r="C117" s="26"/>
      <c r="D117" s="26"/>
      <c r="E117" s="26"/>
      <c r="F117" s="11">
        <f>_xlfn.RANK.EQ(R117,R117:R120,0)</f>
        <v>3</v>
      </c>
      <c r="G117" s="11">
        <v>0</v>
      </c>
      <c r="H117" s="11">
        <v>1.8</v>
      </c>
      <c r="I117" s="12">
        <v>1.35</v>
      </c>
      <c r="J117" s="13">
        <f t="shared" ref="J117:J120" si="70">G117*H117*I117</f>
        <v>0</v>
      </c>
      <c r="K117" s="11">
        <v>810</v>
      </c>
      <c r="L117" s="11">
        <v>0</v>
      </c>
      <c r="M117" s="30">
        <f t="shared" ref="M117:M120" si="71">1+6*K117/(K117+2000)+L117</f>
        <v>2.72953736654804</v>
      </c>
      <c r="N117" s="11">
        <v>1</v>
      </c>
      <c r="O117" s="11">
        <v>2.38</v>
      </c>
      <c r="P117" s="8">
        <f t="shared" ref="P117:P120" si="72">1+N117*O117</f>
        <v>3.38</v>
      </c>
      <c r="Q117" s="9">
        <v>0.9</v>
      </c>
      <c r="R117" s="17">
        <f t="shared" ref="R117:R120" si="73">J117*M117*Q117*P117</f>
        <v>0</v>
      </c>
      <c r="S117" s="11">
        <f t="shared" ref="S117:S120" si="74">IF(F117=1,1,(IF(F117=2,2,12)))</f>
        <v>12</v>
      </c>
      <c r="T117" s="25"/>
      <c r="U117" s="25"/>
      <c r="V117" s="26"/>
      <c r="W117" s="26"/>
      <c r="X117" s="26"/>
      <c r="Y117" s="11">
        <f>_xlfn.RANK.EQ(AK117,AK117:AK120,0)</f>
        <v>3</v>
      </c>
      <c r="Z117" s="11">
        <v>0</v>
      </c>
      <c r="AA117" s="11">
        <v>1.8</v>
      </c>
      <c r="AB117" s="12">
        <v>1.35</v>
      </c>
      <c r="AC117" s="13">
        <f t="shared" ref="AC117:AC120" si="75">Z117*AA117*AB117</f>
        <v>0</v>
      </c>
      <c r="AD117" s="11">
        <v>810</v>
      </c>
      <c r="AE117" s="11">
        <v>0</v>
      </c>
      <c r="AF117" s="30">
        <f t="shared" ref="AF117:AF120" si="76">1+6*AD117/(AD117+2000)+AE117</f>
        <v>2.72953736654804</v>
      </c>
      <c r="AG117" s="11">
        <v>1</v>
      </c>
      <c r="AH117" s="11">
        <v>2.38</v>
      </c>
      <c r="AI117" s="8">
        <f t="shared" ref="AI117:AI120" si="77">1+AG117*AH117</f>
        <v>3.38</v>
      </c>
      <c r="AJ117" s="9">
        <v>0.9</v>
      </c>
      <c r="AK117" s="17">
        <f t="shared" ref="AK117:AK120" si="78">AC117*AF117*AJ117*AI117</f>
        <v>0</v>
      </c>
      <c r="AL117" s="11">
        <f t="shared" ref="AL117:AL120" si="79">IF(Y117=1,1,(IF(Y117=2,2,12)))</f>
        <v>12</v>
      </c>
    </row>
    <row r="118" s="1" customFormat="1" customHeight="1" spans="1:38">
      <c r="F118" s="11">
        <f>_xlfn.RANK.EQ(R118,R117:R120,0)</f>
        <v>2</v>
      </c>
      <c r="G118" s="11">
        <v>1446.85</v>
      </c>
      <c r="H118" s="11">
        <v>1.8</v>
      </c>
      <c r="I118" s="12">
        <v>1.35</v>
      </c>
      <c r="J118" s="13">
        <f t="shared" si="70"/>
        <v>3515.8455</v>
      </c>
      <c r="K118" s="11">
        <v>196</v>
      </c>
      <c r="L118" s="11">
        <v>0.83</v>
      </c>
      <c r="M118" s="30">
        <f t="shared" si="71"/>
        <v>2.36551912568306</v>
      </c>
      <c r="N118" s="11">
        <v>0.97</v>
      </c>
      <c r="O118" s="11">
        <v>2.11</v>
      </c>
      <c r="P118" s="8">
        <f t="shared" si="72"/>
        <v>3.0467</v>
      </c>
      <c r="Q118" s="9">
        <v>0.9</v>
      </c>
      <c r="R118" s="17">
        <f t="shared" si="73"/>
        <v>22804.9144820986</v>
      </c>
      <c r="S118" s="11">
        <f t="shared" si="74"/>
        <v>2</v>
      </c>
      <c r="Y118" s="11">
        <f>_xlfn.RANK.EQ(AK118,AK117:AK120,0)</f>
        <v>2</v>
      </c>
      <c r="Z118" s="11">
        <v>1446.85</v>
      </c>
      <c r="AA118" s="11">
        <v>1.8</v>
      </c>
      <c r="AB118" s="12">
        <v>1.35</v>
      </c>
      <c r="AC118" s="13">
        <f t="shared" si="75"/>
        <v>3515.8455</v>
      </c>
      <c r="AD118" s="11">
        <v>196</v>
      </c>
      <c r="AE118" s="11">
        <v>0.83</v>
      </c>
      <c r="AF118" s="30">
        <f t="shared" si="76"/>
        <v>2.36551912568306</v>
      </c>
      <c r="AG118" s="11">
        <v>0.97</v>
      </c>
      <c r="AH118" s="11">
        <v>2.11</v>
      </c>
      <c r="AI118" s="8">
        <f t="shared" si="77"/>
        <v>3.0467</v>
      </c>
      <c r="AJ118" s="9">
        <v>0.9</v>
      </c>
      <c r="AK118" s="17">
        <f t="shared" si="78"/>
        <v>22804.9144820986</v>
      </c>
      <c r="AL118" s="11">
        <f t="shared" si="79"/>
        <v>2</v>
      </c>
    </row>
    <row r="119" s="1" customFormat="1" customHeight="1" spans="1:38">
      <c r="F119" s="11">
        <f>_xlfn.RANK.EQ(R119,R117:R120,0)</f>
        <v>1</v>
      </c>
      <c r="G119" s="11">
        <v>1446.85</v>
      </c>
      <c r="H119" s="11">
        <v>1.8</v>
      </c>
      <c r="I119" s="12">
        <v>1.35</v>
      </c>
      <c r="J119" s="13">
        <f t="shared" si="70"/>
        <v>3515.8455</v>
      </c>
      <c r="K119" s="11">
        <v>200</v>
      </c>
      <c r="L119" s="11">
        <v>1.43</v>
      </c>
      <c r="M119" s="30">
        <f t="shared" si="71"/>
        <v>2.97545454545455</v>
      </c>
      <c r="N119" s="11">
        <v>0.85</v>
      </c>
      <c r="O119" s="11">
        <v>1.71</v>
      </c>
      <c r="P119" s="8">
        <f t="shared" si="72"/>
        <v>2.4535</v>
      </c>
      <c r="Q119" s="9">
        <v>0.9</v>
      </c>
      <c r="R119" s="17">
        <f t="shared" si="73"/>
        <v>23099.9837365638</v>
      </c>
      <c r="S119" s="11">
        <f t="shared" si="74"/>
        <v>1</v>
      </c>
      <c r="Y119" s="11">
        <f>_xlfn.RANK.EQ(AK119,AK117:AK120,0)</f>
        <v>1</v>
      </c>
      <c r="Z119" s="11">
        <v>1446.85</v>
      </c>
      <c r="AA119" s="11">
        <v>1.8</v>
      </c>
      <c r="AB119" s="12">
        <v>1.35</v>
      </c>
      <c r="AC119" s="13">
        <f t="shared" si="75"/>
        <v>3515.8455</v>
      </c>
      <c r="AD119" s="11">
        <v>200</v>
      </c>
      <c r="AE119" s="11">
        <v>1.43</v>
      </c>
      <c r="AF119" s="30">
        <f t="shared" si="76"/>
        <v>2.97545454545455</v>
      </c>
      <c r="AG119" s="11">
        <v>0.93</v>
      </c>
      <c r="AH119" s="11">
        <v>1.71</v>
      </c>
      <c r="AI119" s="8">
        <f t="shared" si="77"/>
        <v>2.5903</v>
      </c>
      <c r="AJ119" s="9">
        <v>0.9</v>
      </c>
      <c r="AK119" s="17">
        <f t="shared" si="78"/>
        <v>24387.9714174939</v>
      </c>
      <c r="AL119" s="11">
        <f t="shared" si="79"/>
        <v>1</v>
      </c>
    </row>
    <row r="120" s="1" customFormat="1" customHeight="1" spans="1:38">
      <c r="F120" s="11">
        <f>_xlfn.RANK.EQ(R120,R117:R120,0)</f>
        <v>3</v>
      </c>
      <c r="G120" s="11">
        <v>0</v>
      </c>
      <c r="H120" s="11">
        <v>1.8</v>
      </c>
      <c r="I120" s="12">
        <v>1.35</v>
      </c>
      <c r="J120" s="13">
        <f t="shared" si="70"/>
        <v>0</v>
      </c>
      <c r="K120" s="11">
        <v>0</v>
      </c>
      <c r="L120" s="11">
        <v>0.2</v>
      </c>
      <c r="M120" s="30">
        <f t="shared" si="71"/>
        <v>1.2</v>
      </c>
      <c r="N120" s="27">
        <v>0.7</v>
      </c>
      <c r="O120" s="27">
        <v>1.5</v>
      </c>
      <c r="P120" s="8">
        <f t="shared" si="72"/>
        <v>2.05</v>
      </c>
      <c r="Q120" s="9">
        <v>0.9</v>
      </c>
      <c r="R120" s="17">
        <f t="shared" si="73"/>
        <v>0</v>
      </c>
      <c r="S120" s="27">
        <f t="shared" si="74"/>
        <v>12</v>
      </c>
      <c r="Y120" s="11">
        <f>_xlfn.RANK.EQ(AK120,AK117:AK120,0)</f>
        <v>3</v>
      </c>
      <c r="Z120" s="11">
        <v>0</v>
      </c>
      <c r="AA120" s="11">
        <v>1.8</v>
      </c>
      <c r="AB120" s="12">
        <v>1.35</v>
      </c>
      <c r="AC120" s="13">
        <f t="shared" si="75"/>
        <v>0</v>
      </c>
      <c r="AD120" s="11">
        <v>0</v>
      </c>
      <c r="AE120" s="11">
        <v>0.2</v>
      </c>
      <c r="AF120" s="30">
        <f t="shared" si="76"/>
        <v>1.2</v>
      </c>
      <c r="AG120" s="27">
        <v>0.7</v>
      </c>
      <c r="AH120" s="27">
        <v>1.5</v>
      </c>
      <c r="AI120" s="8">
        <f t="shared" si="77"/>
        <v>2.05</v>
      </c>
      <c r="AJ120" s="9">
        <v>0.9</v>
      </c>
      <c r="AK120" s="17">
        <f t="shared" si="78"/>
        <v>0</v>
      </c>
      <c r="AL120" s="27">
        <f t="shared" si="79"/>
        <v>12</v>
      </c>
    </row>
    <row r="121" s="1" customFormat="1" customHeight="1" spans="1:38">
      <c r="F121" s="31" t="s">
        <v>35</v>
      </c>
      <c r="G121" s="32">
        <f>LARGE(R117:R120,1)/1</f>
        <v>23099.9837365638</v>
      </c>
      <c r="H121" s="31" t="s">
        <v>36</v>
      </c>
      <c r="I121" s="32">
        <f>LARGE(R117:R120,2)/2</f>
        <v>11402.4572410493</v>
      </c>
      <c r="J121" s="31" t="s">
        <v>37</v>
      </c>
      <c r="K121" s="32">
        <f>LARGE(R117:R120,3)/12</f>
        <v>0</v>
      </c>
      <c r="L121" s="31" t="s">
        <v>38</v>
      </c>
      <c r="M121" s="33">
        <f>LARGE(R117:R120,4)/12</f>
        <v>0</v>
      </c>
      <c r="N121" s="34" t="s">
        <v>39</v>
      </c>
      <c r="O121" s="35">
        <f>G121+I121+K121+M121</f>
        <v>34502.4409776132</v>
      </c>
      <c r="P121" s="34" t="s">
        <v>40</v>
      </c>
      <c r="Q121" s="34">
        <v>5.3</v>
      </c>
      <c r="R121" s="34" t="s">
        <v>41</v>
      </c>
      <c r="S121" s="35">
        <f>O121*Q121</f>
        <v>182862.93718135</v>
      </c>
      <c r="Y121" s="31" t="s">
        <v>35</v>
      </c>
      <c r="Z121" s="32">
        <f>LARGE(AK117:AK120,1)/1</f>
        <v>24387.9714174939</v>
      </c>
      <c r="AA121" s="31" t="s">
        <v>36</v>
      </c>
      <c r="AB121" s="32">
        <f>LARGE(AK117:AK120,2)/2</f>
        <v>11402.4572410493</v>
      </c>
      <c r="AC121" s="31" t="s">
        <v>37</v>
      </c>
      <c r="AD121" s="32">
        <f>LARGE(AK117:AK120,3)/12</f>
        <v>0</v>
      </c>
      <c r="AE121" s="31" t="s">
        <v>38</v>
      </c>
      <c r="AF121" s="33">
        <f>LARGE(AK117:AK120,4)/12</f>
        <v>0</v>
      </c>
      <c r="AG121" s="34" t="s">
        <v>39</v>
      </c>
      <c r="AH121" s="35">
        <f>Z121+AB121+AD121+AF121</f>
        <v>35790.4286585432</v>
      </c>
      <c r="AI121" s="34" t="s">
        <v>40</v>
      </c>
      <c r="AJ121" s="34">
        <v>5.3</v>
      </c>
      <c r="AK121" s="34" t="s">
        <v>41</v>
      </c>
      <c r="AL121" s="35">
        <f>AH121*AJ121</f>
        <v>189689.271890279</v>
      </c>
    </row>
    <row r="122" s="1" customFormat="1" customHeight="1" spans="1:38">
      <c r="F122" s="31"/>
      <c r="G122" s="32"/>
      <c r="H122" s="31"/>
      <c r="I122" s="32"/>
      <c r="J122" s="31"/>
      <c r="K122" s="32"/>
      <c r="L122" s="31"/>
      <c r="M122" s="33"/>
      <c r="N122" s="34"/>
      <c r="O122" s="35"/>
      <c r="P122" s="34"/>
      <c r="Q122" s="34"/>
      <c r="R122" s="34"/>
      <c r="S122" s="35"/>
      <c r="Y122" s="31"/>
      <c r="Z122" s="32"/>
      <c r="AA122" s="31"/>
      <c r="AB122" s="32"/>
      <c r="AC122" s="31"/>
      <c r="AD122" s="32"/>
      <c r="AE122" s="31"/>
      <c r="AF122" s="33"/>
      <c r="AG122" s="34"/>
      <c r="AH122" s="35"/>
      <c r="AI122" s="34"/>
      <c r="AJ122" s="34"/>
      <c r="AK122" s="34"/>
      <c r="AL122" s="35"/>
    </row>
    <row r="123" s="1" customFormat="1" customHeight="1" spans="1:38">
      <c r="F123" s="3" t="s">
        <v>42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Y123" s="3" t="s">
        <v>42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="1" customFormat="1" customHeight="1" spans="1:38">
      <c r="F124" s="27" t="s">
        <v>30</v>
      </c>
      <c r="G124" s="13" t="s">
        <v>3</v>
      </c>
      <c r="H124" s="13"/>
      <c r="I124" s="13"/>
      <c r="J124" s="13"/>
      <c r="K124" s="7" t="s">
        <v>19</v>
      </c>
      <c r="L124" s="7"/>
      <c r="M124" s="7"/>
      <c r="N124" s="8" t="s">
        <v>5</v>
      </c>
      <c r="O124" s="8"/>
      <c r="P124" s="8"/>
      <c r="Q124" s="9" t="s">
        <v>31</v>
      </c>
      <c r="R124" s="28" t="s">
        <v>7</v>
      </c>
      <c r="S124" s="11" t="s">
        <v>32</v>
      </c>
      <c r="Y124" s="27" t="s">
        <v>30</v>
      </c>
      <c r="Z124" s="13" t="s">
        <v>3</v>
      </c>
      <c r="AA124" s="13"/>
      <c r="AB124" s="13"/>
      <c r="AC124" s="13"/>
      <c r="AD124" s="7" t="s">
        <v>19</v>
      </c>
      <c r="AE124" s="7"/>
      <c r="AF124" s="7"/>
      <c r="AG124" s="8" t="s">
        <v>5</v>
      </c>
      <c r="AH124" s="8"/>
      <c r="AI124" s="8"/>
      <c r="AJ124" s="9" t="s">
        <v>31</v>
      </c>
      <c r="AK124" s="28" t="s">
        <v>7</v>
      </c>
      <c r="AL124" s="11" t="s">
        <v>32</v>
      </c>
    </row>
    <row r="125" s="1" customFormat="1" customHeight="1" spans="1:38">
      <c r="F125" s="29"/>
      <c r="G125" s="11" t="s">
        <v>33</v>
      </c>
      <c r="H125" s="11" t="s">
        <v>34</v>
      </c>
      <c r="I125" s="11" t="s">
        <v>15</v>
      </c>
      <c r="J125" s="13" t="s">
        <v>3</v>
      </c>
      <c r="K125" s="11" t="s">
        <v>17</v>
      </c>
      <c r="L125" s="11" t="s">
        <v>18</v>
      </c>
      <c r="M125" s="7" t="s">
        <v>19</v>
      </c>
      <c r="N125" s="11" t="s">
        <v>20</v>
      </c>
      <c r="O125" s="11" t="s">
        <v>21</v>
      </c>
      <c r="P125" s="8" t="s">
        <v>22</v>
      </c>
      <c r="Q125" s="9" t="s">
        <v>23</v>
      </c>
      <c r="R125" s="28"/>
      <c r="S125" s="11"/>
      <c r="Y125" s="29"/>
      <c r="Z125" s="11" t="s">
        <v>33</v>
      </c>
      <c r="AA125" s="11" t="s">
        <v>34</v>
      </c>
      <c r="AB125" s="11" t="s">
        <v>15</v>
      </c>
      <c r="AC125" s="13" t="s">
        <v>3</v>
      </c>
      <c r="AD125" s="11" t="s">
        <v>17</v>
      </c>
      <c r="AE125" s="11" t="s">
        <v>18</v>
      </c>
      <c r="AF125" s="7" t="s">
        <v>19</v>
      </c>
      <c r="AG125" s="11" t="s">
        <v>20</v>
      </c>
      <c r="AH125" s="11" t="s">
        <v>21</v>
      </c>
      <c r="AI125" s="8" t="s">
        <v>22</v>
      </c>
      <c r="AJ125" s="9" t="s">
        <v>23</v>
      </c>
      <c r="AK125" s="28"/>
      <c r="AL125" s="11"/>
    </row>
    <row r="126" s="1" customFormat="1" customHeight="1" spans="1:38">
      <c r="F126" s="11">
        <f>_xlfn.RANK.EQ(R126,R126:R129,0)</f>
        <v>1</v>
      </c>
      <c r="G126" s="11">
        <v>1446.85</v>
      </c>
      <c r="H126" s="11">
        <v>1.8</v>
      </c>
      <c r="I126" s="12">
        <v>1.35</v>
      </c>
      <c r="J126" s="13">
        <f t="shared" ref="J126:J129" si="80">G126*H126*I126</f>
        <v>3515.8455</v>
      </c>
      <c r="K126" s="11">
        <v>810</v>
      </c>
      <c r="L126" s="11">
        <v>1.39</v>
      </c>
      <c r="M126" s="30">
        <f t="shared" ref="M126:M129" si="81">1+6*K126/(K126+2000)+L126</f>
        <v>4.11953736654804</v>
      </c>
      <c r="N126" s="11">
        <v>1</v>
      </c>
      <c r="O126" s="11">
        <v>2.38</v>
      </c>
      <c r="P126" s="8">
        <f t="shared" ref="P126:P129" si="82">1+N126*O126</f>
        <v>3.38</v>
      </c>
      <c r="Q126" s="9">
        <v>1.15</v>
      </c>
      <c r="R126" s="17">
        <f t="shared" ref="R126:R129" si="83">J126*M126*Q126*P126</f>
        <v>56297.9744179538</v>
      </c>
      <c r="S126" s="11">
        <f t="shared" ref="S126:S129" si="84">IF(F126=1,1,(IF(F126=2,2,12)))</f>
        <v>1</v>
      </c>
      <c r="Y126" s="11">
        <f>_xlfn.RANK.EQ(AK126,AK126:AK129,0)</f>
        <v>1</v>
      </c>
      <c r="Z126" s="11">
        <v>1446.85</v>
      </c>
      <c r="AA126" s="11">
        <v>1.8</v>
      </c>
      <c r="AB126" s="12">
        <v>1.35</v>
      </c>
      <c r="AC126" s="13">
        <f t="shared" ref="AC126:AC129" si="85">Z126*AA126*AB126</f>
        <v>3515.8455</v>
      </c>
      <c r="AD126" s="11">
        <v>810</v>
      </c>
      <c r="AE126" s="11">
        <v>1.39</v>
      </c>
      <c r="AF126" s="30">
        <f t="shared" ref="AF126:AF129" si="86">1+6*AD126/(AD126+2000)+AE126</f>
        <v>4.11953736654804</v>
      </c>
      <c r="AG126" s="11">
        <v>1</v>
      </c>
      <c r="AH126" s="11">
        <v>2.38</v>
      </c>
      <c r="AI126" s="8">
        <f t="shared" ref="AI126:AI129" si="87">1+AG126*AH126</f>
        <v>3.38</v>
      </c>
      <c r="AJ126" s="9">
        <v>1.15</v>
      </c>
      <c r="AK126" s="17">
        <f t="shared" ref="AK126:AK129" si="88">AC126*AF126*AJ126*AI126</f>
        <v>56297.9744179538</v>
      </c>
      <c r="AL126" s="11">
        <f t="shared" ref="AL126:AL129" si="89">IF(Y126=1,1,(IF(Y126=2,2,12)))</f>
        <v>1</v>
      </c>
    </row>
    <row r="127" s="1" customFormat="1" customHeight="1" spans="1:38">
      <c r="F127" s="11">
        <f>_xlfn.RANK.EQ(R127,R126:R129,0)</f>
        <v>3</v>
      </c>
      <c r="G127" s="11">
        <v>1446.85</v>
      </c>
      <c r="H127" s="11">
        <v>1.8</v>
      </c>
      <c r="I127" s="12">
        <v>1.35</v>
      </c>
      <c r="J127" s="13">
        <f t="shared" si="80"/>
        <v>3515.8455</v>
      </c>
      <c r="K127" s="11">
        <v>446</v>
      </c>
      <c r="L127" s="11">
        <v>0.83</v>
      </c>
      <c r="M127" s="30">
        <f t="shared" si="81"/>
        <v>2.92403107113655</v>
      </c>
      <c r="N127" s="11">
        <v>0.97</v>
      </c>
      <c r="O127" s="11">
        <v>2.11</v>
      </c>
      <c r="P127" s="8">
        <f t="shared" si="82"/>
        <v>3.0467</v>
      </c>
      <c r="Q127" s="9">
        <v>1.15</v>
      </c>
      <c r="R127" s="17">
        <f t="shared" si="83"/>
        <v>36019.6342273003</v>
      </c>
      <c r="S127" s="11">
        <f t="shared" si="84"/>
        <v>12</v>
      </c>
      <c r="Y127" s="11">
        <f>_xlfn.RANK.EQ(AK127,AK126:AK129,0)</f>
        <v>3</v>
      </c>
      <c r="Z127" s="11">
        <v>1446.85</v>
      </c>
      <c r="AA127" s="11">
        <v>1.8</v>
      </c>
      <c r="AB127" s="12">
        <v>1.35</v>
      </c>
      <c r="AC127" s="13">
        <f t="shared" si="85"/>
        <v>3515.8455</v>
      </c>
      <c r="AD127" s="11">
        <v>446</v>
      </c>
      <c r="AE127" s="11">
        <v>0.83</v>
      </c>
      <c r="AF127" s="30">
        <f t="shared" si="86"/>
        <v>2.92403107113655</v>
      </c>
      <c r="AG127" s="11">
        <v>0.97</v>
      </c>
      <c r="AH127" s="11">
        <v>2.11</v>
      </c>
      <c r="AI127" s="8">
        <f t="shared" si="87"/>
        <v>3.0467</v>
      </c>
      <c r="AJ127" s="9">
        <v>1.15</v>
      </c>
      <c r="AK127" s="17">
        <f t="shared" si="88"/>
        <v>36019.6342273003</v>
      </c>
      <c r="AL127" s="11">
        <f t="shared" si="89"/>
        <v>12</v>
      </c>
    </row>
    <row r="128" s="1" customFormat="1" customHeight="1" spans="1:38">
      <c r="F128" s="11">
        <f>_xlfn.RANK.EQ(R128,R126:R129,0)</f>
        <v>2</v>
      </c>
      <c r="G128" s="11">
        <v>1446.85</v>
      </c>
      <c r="H128" s="11">
        <v>1.8</v>
      </c>
      <c r="I128" s="12">
        <v>1.35</v>
      </c>
      <c r="J128" s="13">
        <f t="shared" si="80"/>
        <v>3515.8455</v>
      </c>
      <c r="K128" s="11">
        <v>530</v>
      </c>
      <c r="L128" s="11">
        <v>1.43</v>
      </c>
      <c r="M128" s="30">
        <f t="shared" si="81"/>
        <v>3.68691699604743</v>
      </c>
      <c r="N128" s="11">
        <v>0.85</v>
      </c>
      <c r="O128" s="11">
        <v>1.71</v>
      </c>
      <c r="P128" s="8">
        <f t="shared" si="82"/>
        <v>2.4535</v>
      </c>
      <c r="Q128" s="9">
        <v>1.15</v>
      </c>
      <c r="R128" s="17">
        <f t="shared" si="83"/>
        <v>36574.3861045412</v>
      </c>
      <c r="S128" s="11">
        <f t="shared" si="84"/>
        <v>2</v>
      </c>
      <c r="Y128" s="11">
        <f>_xlfn.RANK.EQ(AK128,AK126:AK129,0)</f>
        <v>2</v>
      </c>
      <c r="Z128" s="11">
        <v>1446.85</v>
      </c>
      <c r="AA128" s="11">
        <v>1.8</v>
      </c>
      <c r="AB128" s="12">
        <v>1.35</v>
      </c>
      <c r="AC128" s="13">
        <f t="shared" si="85"/>
        <v>3515.8455</v>
      </c>
      <c r="AD128" s="11">
        <v>610</v>
      </c>
      <c r="AE128" s="11">
        <v>1.43</v>
      </c>
      <c r="AF128" s="30">
        <f t="shared" si="86"/>
        <v>3.83229885057471</v>
      </c>
      <c r="AG128" s="11">
        <v>0.93</v>
      </c>
      <c r="AH128" s="11">
        <v>1.71</v>
      </c>
      <c r="AI128" s="8">
        <f t="shared" si="87"/>
        <v>2.5903</v>
      </c>
      <c r="AJ128" s="9">
        <v>1.15</v>
      </c>
      <c r="AK128" s="17">
        <f t="shared" si="88"/>
        <v>40136.2743868538</v>
      </c>
      <c r="AL128" s="11">
        <f t="shared" si="89"/>
        <v>2</v>
      </c>
    </row>
    <row r="129" s="1" customFormat="1" customHeight="1" spans="6:38">
      <c r="F129" s="11">
        <f>_xlfn.RANK.EQ(R129,R126:R129,0)</f>
        <v>4</v>
      </c>
      <c r="G129" s="11">
        <v>0</v>
      </c>
      <c r="H129" s="11">
        <v>1.8</v>
      </c>
      <c r="I129" s="12">
        <v>1.35</v>
      </c>
      <c r="J129" s="13">
        <f t="shared" si="80"/>
        <v>0</v>
      </c>
      <c r="K129" s="11">
        <v>0</v>
      </c>
      <c r="L129" s="11">
        <v>0.2</v>
      </c>
      <c r="M129" s="30">
        <f t="shared" si="81"/>
        <v>1.2</v>
      </c>
      <c r="N129" s="27">
        <v>0.7</v>
      </c>
      <c r="O129" s="27">
        <v>1.5</v>
      </c>
      <c r="P129" s="8">
        <f t="shared" si="82"/>
        <v>2.05</v>
      </c>
      <c r="Q129" s="9">
        <v>1.15</v>
      </c>
      <c r="R129" s="17">
        <f t="shared" si="83"/>
        <v>0</v>
      </c>
      <c r="S129" s="27">
        <f t="shared" si="84"/>
        <v>12</v>
      </c>
      <c r="Y129" s="11">
        <f>_xlfn.RANK.EQ(AK129,AK126:AK129,0)</f>
        <v>4</v>
      </c>
      <c r="Z129" s="11">
        <v>0</v>
      </c>
      <c r="AA129" s="11">
        <v>1.8</v>
      </c>
      <c r="AB129" s="12">
        <v>1.35</v>
      </c>
      <c r="AC129" s="13">
        <f t="shared" si="85"/>
        <v>0</v>
      </c>
      <c r="AD129" s="11">
        <v>0</v>
      </c>
      <c r="AE129" s="11">
        <v>0.2</v>
      </c>
      <c r="AF129" s="30">
        <f t="shared" si="86"/>
        <v>1.2</v>
      </c>
      <c r="AG129" s="27">
        <v>0.7</v>
      </c>
      <c r="AH129" s="27">
        <v>1.5</v>
      </c>
      <c r="AI129" s="8">
        <f t="shared" si="87"/>
        <v>2.05</v>
      </c>
      <c r="AJ129" s="9">
        <v>1.15</v>
      </c>
      <c r="AK129" s="17">
        <f t="shared" si="88"/>
        <v>0</v>
      </c>
      <c r="AL129" s="27">
        <f t="shared" si="89"/>
        <v>12</v>
      </c>
    </row>
    <row r="130" s="1" customFormat="1" customHeight="1" spans="6:38">
      <c r="F130" s="31" t="s">
        <v>35</v>
      </c>
      <c r="G130" s="32">
        <f>LARGE(R126:R129,1)/1</f>
        <v>56297.9744179538</v>
      </c>
      <c r="H130" s="31" t="s">
        <v>36</v>
      </c>
      <c r="I130" s="32">
        <f>LARGE(R126:R129,2)/2</f>
        <v>18287.1930522706</v>
      </c>
      <c r="J130" s="31" t="s">
        <v>37</v>
      </c>
      <c r="K130" s="32">
        <f>LARGE(R126:R129,3)/12</f>
        <v>3001.63618560836</v>
      </c>
      <c r="L130" s="31" t="s">
        <v>38</v>
      </c>
      <c r="M130" s="33">
        <f>LARGE(R126:R129,4)/12</f>
        <v>0</v>
      </c>
      <c r="N130" s="34" t="s">
        <v>39</v>
      </c>
      <c r="O130" s="35">
        <f>G130+I130+K130+M130</f>
        <v>77586.8036558327</v>
      </c>
      <c r="P130" s="34" t="s">
        <v>40</v>
      </c>
      <c r="Q130" s="34">
        <v>6.7</v>
      </c>
      <c r="R130" s="34" t="s">
        <v>41</v>
      </c>
      <c r="S130" s="35">
        <f>O130*Q130</f>
        <v>519831.584494079</v>
      </c>
      <c r="Y130" s="31" t="s">
        <v>35</v>
      </c>
      <c r="Z130" s="32">
        <f>LARGE(AK126:AK129,1)/1</f>
        <v>56297.9744179538</v>
      </c>
      <c r="AA130" s="31" t="s">
        <v>36</v>
      </c>
      <c r="AB130" s="32">
        <f>LARGE(AK126:AK129,2)/2</f>
        <v>20068.1371934269</v>
      </c>
      <c r="AC130" s="31" t="s">
        <v>37</v>
      </c>
      <c r="AD130" s="32">
        <f>LARGE(AK126:AK129,3)/12</f>
        <v>3001.63618560836</v>
      </c>
      <c r="AE130" s="31" t="s">
        <v>38</v>
      </c>
      <c r="AF130" s="33">
        <f>LARGE(AK126:AK129,4)/12</f>
        <v>0</v>
      </c>
      <c r="AG130" s="34" t="s">
        <v>39</v>
      </c>
      <c r="AH130" s="35">
        <f>Z130+AB130+AD130+AF130</f>
        <v>79367.7477969891</v>
      </c>
      <c r="AI130" s="34" t="s">
        <v>40</v>
      </c>
      <c r="AJ130" s="34">
        <v>6.7</v>
      </c>
      <c r="AK130" s="34" t="s">
        <v>41</v>
      </c>
      <c r="AL130" s="35">
        <f>AH130*AJ130</f>
        <v>531763.910239827</v>
      </c>
    </row>
    <row r="131" s="1" customFormat="1" customHeight="1" spans="6:38">
      <c r="F131" s="31"/>
      <c r="G131" s="32"/>
      <c r="H131" s="31"/>
      <c r="I131" s="32"/>
      <c r="J131" s="31"/>
      <c r="K131" s="32"/>
      <c r="L131" s="31"/>
      <c r="M131" s="33"/>
      <c r="N131" s="34"/>
      <c r="O131" s="35"/>
      <c r="P131" s="34"/>
      <c r="Q131" s="34"/>
      <c r="R131" s="34"/>
      <c r="S131" s="35"/>
      <c r="Y131" s="31"/>
      <c r="Z131" s="32"/>
      <c r="AA131" s="31"/>
      <c r="AB131" s="32"/>
      <c r="AC131" s="31"/>
      <c r="AD131" s="32"/>
      <c r="AE131" s="31"/>
      <c r="AF131" s="33"/>
      <c r="AG131" s="34"/>
      <c r="AH131" s="35"/>
      <c r="AI131" s="34"/>
      <c r="AJ131" s="34"/>
      <c r="AK131" s="34"/>
      <c r="AL131" s="35"/>
    </row>
    <row r="132" s="1" customFormat="1" customHeight="1" spans="6:38">
      <c r="F132" s="3" t="s">
        <v>43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Y132" s="3" t="s">
        <v>43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="1" customFormat="1" customHeight="1" spans="6:38">
      <c r="F133" s="4" t="s">
        <v>3</v>
      </c>
      <c r="G133" s="5"/>
      <c r="H133" s="5"/>
      <c r="I133" s="6"/>
      <c r="J133" s="7" t="s">
        <v>4</v>
      </c>
      <c r="K133" s="7"/>
      <c r="L133" s="7"/>
      <c r="M133" s="7"/>
      <c r="N133" s="8" t="s">
        <v>5</v>
      </c>
      <c r="O133" s="8"/>
      <c r="P133" s="8"/>
      <c r="Q133" s="9" t="s">
        <v>6</v>
      </c>
      <c r="R133" s="10" t="s">
        <v>7</v>
      </c>
      <c r="Y133" s="4" t="s">
        <v>3</v>
      </c>
      <c r="Z133" s="5"/>
      <c r="AA133" s="5"/>
      <c r="AB133" s="6"/>
      <c r="AC133" s="7" t="s">
        <v>4</v>
      </c>
      <c r="AD133" s="7"/>
      <c r="AE133" s="7"/>
      <c r="AF133" s="7"/>
      <c r="AG133" s="8" t="s">
        <v>5</v>
      </c>
      <c r="AH133" s="8"/>
      <c r="AI133" s="8"/>
      <c r="AJ133" s="9" t="s">
        <v>6</v>
      </c>
      <c r="AK133" s="10" t="s">
        <v>7</v>
      </c>
    </row>
    <row r="134" s="1" customFormat="1" customHeight="1" spans="6:38">
      <c r="F134" s="11" t="s">
        <v>13</v>
      </c>
      <c r="G134" s="11" t="s">
        <v>14</v>
      </c>
      <c r="H134" s="12" t="s">
        <v>15</v>
      </c>
      <c r="I134" s="13" t="s">
        <v>3</v>
      </c>
      <c r="J134" s="11" t="s">
        <v>16</v>
      </c>
      <c r="K134" s="11" t="s">
        <v>17</v>
      </c>
      <c r="L134" s="11" t="s">
        <v>18</v>
      </c>
      <c r="M134" s="7" t="s">
        <v>19</v>
      </c>
      <c r="N134" s="11" t="s">
        <v>20</v>
      </c>
      <c r="O134" s="11" t="s">
        <v>21</v>
      </c>
      <c r="P134" s="8" t="s">
        <v>22</v>
      </c>
      <c r="Q134" s="9" t="s">
        <v>23</v>
      </c>
      <c r="R134" s="14"/>
      <c r="Y134" s="11" t="s">
        <v>13</v>
      </c>
      <c r="Z134" s="11" t="s">
        <v>14</v>
      </c>
      <c r="AA134" s="12" t="s">
        <v>15</v>
      </c>
      <c r="AB134" s="13" t="s">
        <v>3</v>
      </c>
      <c r="AC134" s="11" t="s">
        <v>16</v>
      </c>
      <c r="AD134" s="11" t="s">
        <v>17</v>
      </c>
      <c r="AE134" s="11" t="s">
        <v>18</v>
      </c>
      <c r="AF134" s="7" t="s">
        <v>19</v>
      </c>
      <c r="AG134" s="11" t="s">
        <v>20</v>
      </c>
      <c r="AH134" s="11" t="s">
        <v>21</v>
      </c>
      <c r="AI134" s="8" t="s">
        <v>22</v>
      </c>
      <c r="AJ134" s="9" t="s">
        <v>23</v>
      </c>
      <c r="AK134" s="14"/>
    </row>
    <row r="135" s="1" customFormat="1" customHeight="1" spans="6:38">
      <c r="F135" s="11">
        <v>2171</v>
      </c>
      <c r="G135" s="11">
        <v>0.65</v>
      </c>
      <c r="H135" s="12">
        <v>1.35</v>
      </c>
      <c r="I135" s="13">
        <f t="shared" ref="I135:I143" si="90">F135*G135*H135</f>
        <v>1905.0525</v>
      </c>
      <c r="J135" s="11">
        <v>3</v>
      </c>
      <c r="K135" s="11">
        <v>446</v>
      </c>
      <c r="L135" s="11">
        <v>0.83</v>
      </c>
      <c r="M135" s="16">
        <f t="shared" ref="M135:M143" si="91">1+6*K135/(K135+2000)+L135</f>
        <v>2.92403107113655</v>
      </c>
      <c r="N135" s="11">
        <v>0.97</v>
      </c>
      <c r="O135" s="11">
        <v>2.11</v>
      </c>
      <c r="P135" s="8">
        <f t="shared" ref="P135:P143" si="92">1+N135*O135</f>
        <v>3.0467</v>
      </c>
      <c r="Q135" s="9">
        <v>1.15</v>
      </c>
      <c r="R135" s="17">
        <f t="shared" ref="R135:R143" si="93">I135*J135*Q135*P135*M135</f>
        <v>58551.4587320212</v>
      </c>
      <c r="Y135" s="11">
        <v>2171</v>
      </c>
      <c r="Z135" s="11">
        <v>0.65</v>
      </c>
      <c r="AA135" s="12">
        <v>1.35</v>
      </c>
      <c r="AB135" s="13">
        <f t="shared" ref="AB135:AB143" si="94">Y135*Z135*AA135</f>
        <v>1905.0525</v>
      </c>
      <c r="AC135" s="11">
        <v>3</v>
      </c>
      <c r="AD135" s="11">
        <v>446</v>
      </c>
      <c r="AE135" s="11">
        <v>0.83</v>
      </c>
      <c r="AF135" s="16">
        <f t="shared" ref="AF135:AF143" si="95">1+6*AD135/(AD135+2000)+AE135</f>
        <v>2.92403107113655</v>
      </c>
      <c r="AG135" s="11">
        <v>0.97</v>
      </c>
      <c r="AH135" s="11">
        <v>2.11</v>
      </c>
      <c r="AI135" s="8">
        <f t="shared" ref="AI135:AI143" si="96">1+AG135*AH135</f>
        <v>3.0467</v>
      </c>
      <c r="AJ135" s="9">
        <v>1.15</v>
      </c>
      <c r="AK135" s="17">
        <f t="shared" ref="AK135:AK143" si="97">AB135*AC135*AJ135*AI135*AF135</f>
        <v>58551.4587320212</v>
      </c>
    </row>
    <row r="136" s="1" customFormat="1" customHeight="1" spans="6:38">
      <c r="F136" s="11">
        <v>2171</v>
      </c>
      <c r="G136" s="11">
        <v>0.65</v>
      </c>
      <c r="H136" s="12">
        <v>1.35</v>
      </c>
      <c r="I136" s="13">
        <f t="shared" si="90"/>
        <v>1905.0525</v>
      </c>
      <c r="J136" s="11">
        <v>3</v>
      </c>
      <c r="K136" s="11">
        <v>446</v>
      </c>
      <c r="L136" s="11">
        <v>0.83</v>
      </c>
      <c r="M136" s="16">
        <f t="shared" si="91"/>
        <v>2.92403107113655</v>
      </c>
      <c r="N136" s="11">
        <v>0.97</v>
      </c>
      <c r="O136" s="11">
        <v>2.11</v>
      </c>
      <c r="P136" s="8">
        <f t="shared" si="92"/>
        <v>3.0467</v>
      </c>
      <c r="Q136" s="9">
        <v>1.15</v>
      </c>
      <c r="R136" s="17">
        <f t="shared" si="93"/>
        <v>58551.4587320212</v>
      </c>
      <c r="Y136" s="11">
        <v>2171</v>
      </c>
      <c r="Z136" s="11">
        <v>0.65</v>
      </c>
      <c r="AA136" s="12">
        <v>1.35</v>
      </c>
      <c r="AB136" s="13">
        <f t="shared" si="94"/>
        <v>1905.0525</v>
      </c>
      <c r="AC136" s="11">
        <v>3</v>
      </c>
      <c r="AD136" s="11">
        <v>446</v>
      </c>
      <c r="AE136" s="11">
        <v>0.83</v>
      </c>
      <c r="AF136" s="16">
        <f t="shared" si="95"/>
        <v>2.92403107113655</v>
      </c>
      <c r="AG136" s="11">
        <v>0.97</v>
      </c>
      <c r="AH136" s="11">
        <v>2.11</v>
      </c>
      <c r="AI136" s="8">
        <f t="shared" si="96"/>
        <v>3.0467</v>
      </c>
      <c r="AJ136" s="9">
        <v>1.15</v>
      </c>
      <c r="AK136" s="17">
        <f t="shared" si="97"/>
        <v>58551.4587320212</v>
      </c>
    </row>
    <row r="137" s="1" customFormat="1" customHeight="1" spans="6:38">
      <c r="F137" s="11">
        <v>2171</v>
      </c>
      <c r="G137" s="11">
        <v>0.65</v>
      </c>
      <c r="H137" s="12">
        <v>1.35</v>
      </c>
      <c r="I137" s="13">
        <f t="shared" si="90"/>
        <v>1905.0525</v>
      </c>
      <c r="J137" s="11">
        <v>3</v>
      </c>
      <c r="K137" s="11">
        <v>446</v>
      </c>
      <c r="L137" s="11">
        <v>0.83</v>
      </c>
      <c r="M137" s="16">
        <f t="shared" si="91"/>
        <v>2.92403107113655</v>
      </c>
      <c r="N137" s="11">
        <v>0.97</v>
      </c>
      <c r="O137" s="11">
        <v>2.11</v>
      </c>
      <c r="P137" s="8">
        <f t="shared" si="92"/>
        <v>3.0467</v>
      </c>
      <c r="Q137" s="9">
        <v>1.15</v>
      </c>
      <c r="R137" s="17">
        <f t="shared" si="93"/>
        <v>58551.4587320212</v>
      </c>
      <c r="Y137" s="11">
        <v>2171</v>
      </c>
      <c r="Z137" s="11">
        <v>0.65</v>
      </c>
      <c r="AA137" s="12">
        <v>1.35</v>
      </c>
      <c r="AB137" s="13">
        <f t="shared" si="94"/>
        <v>1905.0525</v>
      </c>
      <c r="AC137" s="11">
        <v>3</v>
      </c>
      <c r="AD137" s="11">
        <v>446</v>
      </c>
      <c r="AE137" s="11">
        <v>0.83</v>
      </c>
      <c r="AF137" s="16">
        <f t="shared" si="95"/>
        <v>2.92403107113655</v>
      </c>
      <c r="AG137" s="11">
        <v>0.97</v>
      </c>
      <c r="AH137" s="11">
        <v>2.11</v>
      </c>
      <c r="AI137" s="8">
        <f t="shared" si="96"/>
        <v>3.0467</v>
      </c>
      <c r="AJ137" s="9">
        <v>1.15</v>
      </c>
      <c r="AK137" s="17">
        <f t="shared" si="97"/>
        <v>58551.4587320212</v>
      </c>
    </row>
    <row r="138" s="1" customFormat="1" customHeight="1" spans="6:38">
      <c r="F138" s="11">
        <v>2171</v>
      </c>
      <c r="G138" s="11">
        <v>0.65</v>
      </c>
      <c r="H138" s="12">
        <v>1.35</v>
      </c>
      <c r="I138" s="13">
        <f t="shared" si="90"/>
        <v>1905.0525</v>
      </c>
      <c r="J138" s="11">
        <v>3</v>
      </c>
      <c r="K138" s="11">
        <v>446</v>
      </c>
      <c r="L138" s="11">
        <v>0.83</v>
      </c>
      <c r="M138" s="16">
        <f t="shared" si="91"/>
        <v>2.92403107113655</v>
      </c>
      <c r="N138" s="11">
        <v>0.97</v>
      </c>
      <c r="O138" s="11">
        <v>2.11</v>
      </c>
      <c r="P138" s="8">
        <f t="shared" si="92"/>
        <v>3.0467</v>
      </c>
      <c r="Q138" s="9">
        <v>1.15</v>
      </c>
      <c r="R138" s="17">
        <f t="shared" si="93"/>
        <v>58551.4587320212</v>
      </c>
      <c r="Y138" s="11">
        <v>2171</v>
      </c>
      <c r="Z138" s="11">
        <v>0.65</v>
      </c>
      <c r="AA138" s="12">
        <v>1.35</v>
      </c>
      <c r="AB138" s="13">
        <f t="shared" si="94"/>
        <v>1905.0525</v>
      </c>
      <c r="AC138" s="11">
        <v>3</v>
      </c>
      <c r="AD138" s="11">
        <v>446</v>
      </c>
      <c r="AE138" s="11">
        <v>0.83</v>
      </c>
      <c r="AF138" s="16">
        <f t="shared" si="95"/>
        <v>2.92403107113655</v>
      </c>
      <c r="AG138" s="11">
        <v>0.97</v>
      </c>
      <c r="AH138" s="11">
        <v>2.11</v>
      </c>
      <c r="AI138" s="8">
        <f t="shared" si="96"/>
        <v>3.0467</v>
      </c>
      <c r="AJ138" s="9">
        <v>1.15</v>
      </c>
      <c r="AK138" s="17">
        <f t="shared" si="97"/>
        <v>58551.4587320212</v>
      </c>
    </row>
    <row r="139" s="1" customFormat="1" customHeight="1" spans="6:38">
      <c r="F139" s="11">
        <v>2171</v>
      </c>
      <c r="G139" s="11">
        <v>0.65</v>
      </c>
      <c r="H139" s="12">
        <v>1.35</v>
      </c>
      <c r="I139" s="13">
        <f t="shared" si="90"/>
        <v>1905.0525</v>
      </c>
      <c r="J139" s="11">
        <v>3</v>
      </c>
      <c r="K139" s="11">
        <v>446</v>
      </c>
      <c r="L139" s="11">
        <v>0.83</v>
      </c>
      <c r="M139" s="16">
        <f t="shared" si="91"/>
        <v>2.92403107113655</v>
      </c>
      <c r="N139" s="11">
        <v>0.97</v>
      </c>
      <c r="O139" s="11">
        <v>2.11</v>
      </c>
      <c r="P139" s="8">
        <f t="shared" si="92"/>
        <v>3.0467</v>
      </c>
      <c r="Q139" s="9">
        <v>1.15</v>
      </c>
      <c r="R139" s="17">
        <f t="shared" si="93"/>
        <v>58551.4587320212</v>
      </c>
      <c r="Y139" s="11">
        <v>2171</v>
      </c>
      <c r="Z139" s="11">
        <v>0.65</v>
      </c>
      <c r="AA139" s="12">
        <v>1.35</v>
      </c>
      <c r="AB139" s="13">
        <f t="shared" si="94"/>
        <v>1905.0525</v>
      </c>
      <c r="AC139" s="11">
        <v>3</v>
      </c>
      <c r="AD139" s="11">
        <v>446</v>
      </c>
      <c r="AE139" s="11">
        <v>0.83</v>
      </c>
      <c r="AF139" s="16">
        <f t="shared" si="95"/>
        <v>2.92403107113655</v>
      </c>
      <c r="AG139" s="11">
        <v>0.97</v>
      </c>
      <c r="AH139" s="11">
        <v>2.11</v>
      </c>
      <c r="AI139" s="8">
        <f t="shared" si="96"/>
        <v>3.0467</v>
      </c>
      <c r="AJ139" s="9">
        <v>1.15</v>
      </c>
      <c r="AK139" s="17">
        <f t="shared" si="97"/>
        <v>58551.4587320212</v>
      </c>
    </row>
    <row r="140" s="1" customFormat="1" customHeight="1" spans="6:38">
      <c r="F140" s="11">
        <v>2171</v>
      </c>
      <c r="G140" s="11">
        <v>0.65</v>
      </c>
      <c r="H140" s="12">
        <v>1.35</v>
      </c>
      <c r="I140" s="13">
        <f t="shared" si="90"/>
        <v>1905.0525</v>
      </c>
      <c r="J140" s="11">
        <v>3</v>
      </c>
      <c r="K140" s="11">
        <v>196</v>
      </c>
      <c r="L140" s="11">
        <v>0.83</v>
      </c>
      <c r="M140" s="16">
        <f t="shared" si="91"/>
        <v>2.36551912568306</v>
      </c>
      <c r="N140" s="11">
        <v>0.97</v>
      </c>
      <c r="O140" s="11">
        <v>2.11</v>
      </c>
      <c r="P140" s="8">
        <f t="shared" si="92"/>
        <v>3.0467</v>
      </c>
      <c r="Q140" s="9">
        <v>0.9</v>
      </c>
      <c r="R140" s="17">
        <f t="shared" si="93"/>
        <v>37070.3655889386</v>
      </c>
      <c r="Y140" s="11">
        <v>2171</v>
      </c>
      <c r="Z140" s="11">
        <v>0.65</v>
      </c>
      <c r="AA140" s="12">
        <v>1.35</v>
      </c>
      <c r="AB140" s="13">
        <f t="shared" si="94"/>
        <v>1905.0525</v>
      </c>
      <c r="AC140" s="11">
        <v>3</v>
      </c>
      <c r="AD140" s="11">
        <v>196</v>
      </c>
      <c r="AE140" s="11">
        <v>0.83</v>
      </c>
      <c r="AF140" s="16">
        <f t="shared" si="95"/>
        <v>2.36551912568306</v>
      </c>
      <c r="AG140" s="11">
        <v>0.97</v>
      </c>
      <c r="AH140" s="11">
        <v>2.11</v>
      </c>
      <c r="AI140" s="8">
        <f t="shared" si="96"/>
        <v>3.0467</v>
      </c>
      <c r="AJ140" s="9">
        <v>0.9</v>
      </c>
      <c r="AK140" s="17">
        <f t="shared" si="97"/>
        <v>37070.3655889386</v>
      </c>
    </row>
    <row r="141" s="1" customFormat="1" customHeight="1" spans="6:38">
      <c r="F141" s="11">
        <v>2171</v>
      </c>
      <c r="G141" s="11">
        <v>0.65</v>
      </c>
      <c r="H141" s="12">
        <v>1.35</v>
      </c>
      <c r="I141" s="13">
        <f t="shared" si="90"/>
        <v>1905.0525</v>
      </c>
      <c r="J141" s="11">
        <v>3</v>
      </c>
      <c r="K141" s="11">
        <v>196</v>
      </c>
      <c r="L141" s="11">
        <v>0.83</v>
      </c>
      <c r="M141" s="16">
        <f t="shared" si="91"/>
        <v>2.36551912568306</v>
      </c>
      <c r="N141" s="11">
        <v>0.97</v>
      </c>
      <c r="O141" s="11">
        <v>2.11</v>
      </c>
      <c r="P141" s="8">
        <f t="shared" si="92"/>
        <v>3.0467</v>
      </c>
      <c r="Q141" s="9">
        <v>0.9</v>
      </c>
      <c r="R141" s="17">
        <f t="shared" si="93"/>
        <v>37070.3655889386</v>
      </c>
      <c r="Y141" s="11">
        <v>2171</v>
      </c>
      <c r="Z141" s="11">
        <v>0.65</v>
      </c>
      <c r="AA141" s="12">
        <v>1.35</v>
      </c>
      <c r="AB141" s="13">
        <f t="shared" si="94"/>
        <v>1905.0525</v>
      </c>
      <c r="AC141" s="11">
        <v>3</v>
      </c>
      <c r="AD141" s="11">
        <v>196</v>
      </c>
      <c r="AE141" s="11">
        <v>0.83</v>
      </c>
      <c r="AF141" s="16">
        <f t="shared" si="95"/>
        <v>2.36551912568306</v>
      </c>
      <c r="AG141" s="11">
        <v>0.97</v>
      </c>
      <c r="AH141" s="11">
        <v>2.11</v>
      </c>
      <c r="AI141" s="8">
        <f t="shared" si="96"/>
        <v>3.0467</v>
      </c>
      <c r="AJ141" s="9">
        <v>0.9</v>
      </c>
      <c r="AK141" s="17">
        <f t="shared" si="97"/>
        <v>37070.3655889386</v>
      </c>
    </row>
    <row r="142" s="1" customFormat="1" customHeight="1" spans="6:38">
      <c r="F142" s="11">
        <v>2171</v>
      </c>
      <c r="G142" s="11">
        <v>0.65</v>
      </c>
      <c r="H142" s="12">
        <v>1.35</v>
      </c>
      <c r="I142" s="13">
        <f t="shared" si="90"/>
        <v>1905.0525</v>
      </c>
      <c r="J142" s="11">
        <v>3</v>
      </c>
      <c r="K142" s="11">
        <v>196</v>
      </c>
      <c r="L142" s="11">
        <v>0.83</v>
      </c>
      <c r="M142" s="16">
        <f t="shared" si="91"/>
        <v>2.36551912568306</v>
      </c>
      <c r="N142" s="11">
        <v>0.97</v>
      </c>
      <c r="O142" s="11">
        <v>2.11</v>
      </c>
      <c r="P142" s="8">
        <f t="shared" si="92"/>
        <v>3.0467</v>
      </c>
      <c r="Q142" s="9">
        <v>0.9</v>
      </c>
      <c r="R142" s="17">
        <f t="shared" si="93"/>
        <v>37070.3655889386</v>
      </c>
      <c r="Y142" s="11">
        <v>2171</v>
      </c>
      <c r="Z142" s="11">
        <v>0.65</v>
      </c>
      <c r="AA142" s="12">
        <v>1.35</v>
      </c>
      <c r="AB142" s="13">
        <f t="shared" si="94"/>
        <v>1905.0525</v>
      </c>
      <c r="AC142" s="11">
        <v>3</v>
      </c>
      <c r="AD142" s="11">
        <v>196</v>
      </c>
      <c r="AE142" s="11">
        <v>0.83</v>
      </c>
      <c r="AF142" s="16">
        <f t="shared" si="95"/>
        <v>2.36551912568306</v>
      </c>
      <c r="AG142" s="11">
        <v>0.97</v>
      </c>
      <c r="AH142" s="11">
        <v>2.11</v>
      </c>
      <c r="AI142" s="8">
        <f t="shared" si="96"/>
        <v>3.0467</v>
      </c>
      <c r="AJ142" s="9">
        <v>0.9</v>
      </c>
      <c r="AK142" s="17">
        <f t="shared" si="97"/>
        <v>37070.3655889386</v>
      </c>
    </row>
    <row r="143" s="1" customFormat="1" customHeight="1" spans="6:38">
      <c r="F143" s="11">
        <v>2171</v>
      </c>
      <c r="G143" s="11">
        <v>0.65</v>
      </c>
      <c r="H143" s="12">
        <v>1.35</v>
      </c>
      <c r="I143" s="13">
        <f t="shared" si="90"/>
        <v>1905.0525</v>
      </c>
      <c r="J143" s="11">
        <v>3</v>
      </c>
      <c r="K143" s="11">
        <v>196</v>
      </c>
      <c r="L143" s="11">
        <v>0.83</v>
      </c>
      <c r="M143" s="16">
        <f t="shared" si="91"/>
        <v>2.36551912568306</v>
      </c>
      <c r="N143" s="11">
        <v>0.97</v>
      </c>
      <c r="O143" s="11">
        <v>2.11</v>
      </c>
      <c r="P143" s="8">
        <f t="shared" si="92"/>
        <v>3.0467</v>
      </c>
      <c r="Q143" s="9">
        <v>0.9</v>
      </c>
      <c r="R143" s="17">
        <f t="shared" si="93"/>
        <v>37070.3655889386</v>
      </c>
      <c r="Y143" s="11">
        <v>2171</v>
      </c>
      <c r="Z143" s="11">
        <v>0.65</v>
      </c>
      <c r="AA143" s="12">
        <v>1.35</v>
      </c>
      <c r="AB143" s="13">
        <f t="shared" si="94"/>
        <v>1905.0525</v>
      </c>
      <c r="AC143" s="11">
        <v>3</v>
      </c>
      <c r="AD143" s="11">
        <v>196</v>
      </c>
      <c r="AE143" s="11">
        <v>0.83</v>
      </c>
      <c r="AF143" s="16">
        <f t="shared" si="95"/>
        <v>2.36551912568306</v>
      </c>
      <c r="AG143" s="11">
        <v>0.97</v>
      </c>
      <c r="AH143" s="11">
        <v>2.11</v>
      </c>
      <c r="AI143" s="8">
        <f t="shared" si="96"/>
        <v>3.0467</v>
      </c>
      <c r="AJ143" s="9">
        <v>0.9</v>
      </c>
      <c r="AK143" s="17">
        <f t="shared" si="97"/>
        <v>37070.3655889386</v>
      </c>
    </row>
    <row r="144" s="1" customFormat="1" customHeight="1" spans="6:38">
      <c r="F144" s="20" t="s">
        <v>43</v>
      </c>
      <c r="G144" s="21"/>
      <c r="H144" s="21"/>
      <c r="I144" s="21"/>
      <c r="J144" s="21"/>
      <c r="K144" s="21"/>
      <c r="L144" s="21"/>
      <c r="M144" s="22">
        <f>SUM(R135:R143)</f>
        <v>441038.75601586</v>
      </c>
      <c r="N144" s="22"/>
      <c r="O144" s="22"/>
      <c r="P144" s="22"/>
      <c r="Q144" s="22"/>
      <c r="R144" s="22"/>
      <c r="Y144" s="20" t="s">
        <v>43</v>
      </c>
      <c r="Z144" s="21"/>
      <c r="AA144" s="21"/>
      <c r="AB144" s="21"/>
      <c r="AC144" s="21"/>
      <c r="AD144" s="21"/>
      <c r="AE144" s="21"/>
      <c r="AF144" s="22">
        <f>SUM(AK135:AK143)</f>
        <v>441038.75601586</v>
      </c>
      <c r="AG144" s="22"/>
      <c r="AH144" s="22"/>
      <c r="AI144" s="22"/>
      <c r="AJ144" s="22"/>
      <c r="AK144" s="22"/>
    </row>
    <row r="145" s="1" customFormat="1" customHeight="1" spans="6:37">
      <c r="F145" s="21"/>
      <c r="G145" s="21"/>
      <c r="H145" s="21"/>
      <c r="I145" s="21"/>
      <c r="J145" s="21"/>
      <c r="K145" s="21"/>
      <c r="L145" s="21"/>
      <c r="M145" s="22"/>
      <c r="N145" s="22"/>
      <c r="O145" s="22"/>
      <c r="P145" s="22"/>
      <c r="Q145" s="22"/>
      <c r="R145" s="22"/>
      <c r="Y145" s="21"/>
      <c r="Z145" s="21"/>
      <c r="AA145" s="21"/>
      <c r="AB145" s="21"/>
      <c r="AC145" s="21"/>
      <c r="AD145" s="21"/>
      <c r="AE145" s="21"/>
      <c r="AF145" s="22"/>
      <c r="AG145" s="22"/>
      <c r="AH145" s="22"/>
      <c r="AI145" s="22"/>
      <c r="AJ145" s="22"/>
      <c r="AK145" s="22"/>
    </row>
    <row r="146" s="1" customFormat="1" customHeight="1" spans="6:37">
      <c r="F146" s="3" t="s">
        <v>44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Y146" s="3" t="s">
        <v>44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="1" customFormat="1" customHeight="1" spans="6:37">
      <c r="F147" s="4" t="s">
        <v>3</v>
      </c>
      <c r="G147" s="5"/>
      <c r="H147" s="5"/>
      <c r="I147" s="6"/>
      <c r="J147" s="7" t="s">
        <v>4</v>
      </c>
      <c r="K147" s="7"/>
      <c r="L147" s="7"/>
      <c r="M147" s="7"/>
      <c r="N147" s="8" t="s">
        <v>5</v>
      </c>
      <c r="O147" s="8"/>
      <c r="P147" s="8"/>
      <c r="Q147" s="9" t="s">
        <v>6</v>
      </c>
      <c r="R147" s="10" t="s">
        <v>7</v>
      </c>
      <c r="Y147" s="4" t="s">
        <v>3</v>
      </c>
      <c r="Z147" s="5"/>
      <c r="AA147" s="5"/>
      <c r="AB147" s="6"/>
      <c r="AC147" s="7" t="s">
        <v>4</v>
      </c>
      <c r="AD147" s="7"/>
      <c r="AE147" s="7"/>
      <c r="AF147" s="7"/>
      <c r="AG147" s="8" t="s">
        <v>5</v>
      </c>
      <c r="AH147" s="8"/>
      <c r="AI147" s="8"/>
      <c r="AJ147" s="9" t="s">
        <v>6</v>
      </c>
      <c r="AK147" s="10" t="s">
        <v>7</v>
      </c>
    </row>
    <row r="148" s="1" customFormat="1" customHeight="1" spans="6:37">
      <c r="F148" s="11" t="s">
        <v>45</v>
      </c>
      <c r="G148" s="11" t="s">
        <v>14</v>
      </c>
      <c r="H148" s="12" t="s">
        <v>15</v>
      </c>
      <c r="I148" s="13" t="s">
        <v>3</v>
      </c>
      <c r="J148" s="11" t="s">
        <v>16</v>
      </c>
      <c r="K148" s="11" t="s">
        <v>17</v>
      </c>
      <c r="L148" s="11" t="s">
        <v>18</v>
      </c>
      <c r="M148" s="7" t="s">
        <v>19</v>
      </c>
      <c r="N148" s="11" t="s">
        <v>20</v>
      </c>
      <c r="O148" s="11" t="s">
        <v>21</v>
      </c>
      <c r="P148" s="8" t="s">
        <v>22</v>
      </c>
      <c r="Q148" s="9" t="s">
        <v>23</v>
      </c>
      <c r="R148" s="14"/>
      <c r="Y148" s="11" t="s">
        <v>45</v>
      </c>
      <c r="Z148" s="11" t="s">
        <v>14</v>
      </c>
      <c r="AA148" s="12" t="s">
        <v>15</v>
      </c>
      <c r="AB148" s="13" t="s">
        <v>3</v>
      </c>
      <c r="AC148" s="11" t="s">
        <v>16</v>
      </c>
      <c r="AD148" s="11" t="s">
        <v>17</v>
      </c>
      <c r="AE148" s="11" t="s">
        <v>18</v>
      </c>
      <c r="AF148" s="7" t="s">
        <v>19</v>
      </c>
      <c r="AG148" s="11" t="s">
        <v>20</v>
      </c>
      <c r="AH148" s="11" t="s">
        <v>21</v>
      </c>
      <c r="AI148" s="8" t="s">
        <v>22</v>
      </c>
      <c r="AJ148" s="9" t="s">
        <v>23</v>
      </c>
      <c r="AK148" s="14"/>
    </row>
    <row r="149" s="1" customFormat="1" customHeight="1" spans="6:37">
      <c r="F149" s="11">
        <v>35140</v>
      </c>
      <c r="G149" s="11">
        <v>0.0847</v>
      </c>
      <c r="H149" s="12">
        <v>1.35</v>
      </c>
      <c r="I149" s="13">
        <f t="shared" ref="I149:I151" si="98">F149*G149*H149</f>
        <v>4018.0833</v>
      </c>
      <c r="J149" s="11">
        <v>3</v>
      </c>
      <c r="K149" s="11">
        <v>530</v>
      </c>
      <c r="L149" s="11">
        <v>1.43</v>
      </c>
      <c r="M149" s="16">
        <f t="shared" ref="M149:M151" si="99">1+6*K149/(K149+2000)+L149</f>
        <v>3.68691699604743</v>
      </c>
      <c r="N149" s="11">
        <v>0.85</v>
      </c>
      <c r="O149" s="11">
        <v>1.71</v>
      </c>
      <c r="P149" s="8">
        <f t="shared" ref="P149:P151" si="100">1+N149*O149</f>
        <v>2.4535</v>
      </c>
      <c r="Q149" s="9">
        <v>1.15</v>
      </c>
      <c r="R149" s="17">
        <f t="shared" ref="R149:R151" si="101">I149*J149*Q149*P149*M149</f>
        <v>125397.088706892</v>
      </c>
      <c r="Y149" s="11">
        <v>35140</v>
      </c>
      <c r="Z149" s="11">
        <v>0.0847</v>
      </c>
      <c r="AA149" s="12">
        <v>1.35</v>
      </c>
      <c r="AB149" s="13">
        <f t="shared" ref="AB149:AB151" si="102">Y149*Z149*AA149</f>
        <v>4018.0833</v>
      </c>
      <c r="AC149" s="11">
        <v>3</v>
      </c>
      <c r="AD149" s="11">
        <v>610</v>
      </c>
      <c r="AE149" s="11">
        <v>1.43</v>
      </c>
      <c r="AF149" s="16">
        <f t="shared" ref="AF149:AF151" si="103">1+6*AD149/(AD149+2000)+AE149</f>
        <v>3.83229885057471</v>
      </c>
      <c r="AG149" s="11">
        <v>0.93</v>
      </c>
      <c r="AH149" s="11">
        <v>1.71</v>
      </c>
      <c r="AI149" s="8">
        <f t="shared" ref="AI149:AI151" si="104">1+AG149*AH149</f>
        <v>2.5903</v>
      </c>
      <c r="AJ149" s="9">
        <v>1.15</v>
      </c>
      <c r="AK149" s="17">
        <f t="shared" ref="AK149:AK151" si="105">AB149*AC149*AJ149*AI149*AF149</f>
        <v>137609.198559523</v>
      </c>
    </row>
    <row r="150" s="1" customFormat="1" customHeight="1" spans="6:37">
      <c r="F150" s="11">
        <v>35140</v>
      </c>
      <c r="G150" s="11">
        <v>0.0847</v>
      </c>
      <c r="H150" s="12">
        <v>1.35</v>
      </c>
      <c r="I150" s="13">
        <f t="shared" si="98"/>
        <v>4018.0833</v>
      </c>
      <c r="J150" s="11">
        <v>3</v>
      </c>
      <c r="K150" s="11">
        <v>530</v>
      </c>
      <c r="L150" s="11">
        <v>1.43</v>
      </c>
      <c r="M150" s="16">
        <f t="shared" si="99"/>
        <v>3.68691699604743</v>
      </c>
      <c r="N150" s="11">
        <v>0.85</v>
      </c>
      <c r="O150" s="11">
        <v>1.71</v>
      </c>
      <c r="P150" s="8">
        <f t="shared" si="100"/>
        <v>2.4535</v>
      </c>
      <c r="Q150" s="9">
        <v>1.15</v>
      </c>
      <c r="R150" s="17">
        <f t="shared" si="101"/>
        <v>125397.088706892</v>
      </c>
      <c r="Y150" s="11">
        <v>35140</v>
      </c>
      <c r="Z150" s="11">
        <v>0.0847</v>
      </c>
      <c r="AA150" s="12">
        <v>1.35</v>
      </c>
      <c r="AB150" s="13">
        <f t="shared" si="102"/>
        <v>4018.0833</v>
      </c>
      <c r="AC150" s="11">
        <v>3</v>
      </c>
      <c r="AD150" s="11">
        <v>610</v>
      </c>
      <c r="AE150" s="11">
        <v>1.43</v>
      </c>
      <c r="AF150" s="16">
        <f t="shared" si="103"/>
        <v>3.83229885057471</v>
      </c>
      <c r="AG150" s="11">
        <v>0.93</v>
      </c>
      <c r="AH150" s="11">
        <v>1.71</v>
      </c>
      <c r="AI150" s="8">
        <f t="shared" si="104"/>
        <v>2.5903</v>
      </c>
      <c r="AJ150" s="9">
        <v>1.15</v>
      </c>
      <c r="AK150" s="17">
        <f t="shared" si="105"/>
        <v>137609.198559523</v>
      </c>
    </row>
    <row r="151" s="1" customFormat="1" customHeight="1" spans="6:37">
      <c r="F151" s="11">
        <v>35140</v>
      </c>
      <c r="G151" s="11">
        <v>0.0847</v>
      </c>
      <c r="H151" s="12">
        <v>1.35</v>
      </c>
      <c r="I151" s="13">
        <f t="shared" si="98"/>
        <v>4018.0833</v>
      </c>
      <c r="J151" s="11">
        <v>3</v>
      </c>
      <c r="K151" s="11">
        <v>200</v>
      </c>
      <c r="L151" s="11">
        <v>1.43</v>
      </c>
      <c r="M151" s="16">
        <f t="shared" si="99"/>
        <v>2.97545454545455</v>
      </c>
      <c r="N151" s="11">
        <v>0.85</v>
      </c>
      <c r="O151" s="11">
        <v>1.71</v>
      </c>
      <c r="P151" s="8">
        <f t="shared" si="100"/>
        <v>2.4535</v>
      </c>
      <c r="Q151" s="9">
        <v>0.9</v>
      </c>
      <c r="R151" s="17">
        <f t="shared" si="101"/>
        <v>79199.4348575546</v>
      </c>
      <c r="Y151" s="11">
        <v>35140</v>
      </c>
      <c r="Z151" s="11">
        <v>0.0847</v>
      </c>
      <c r="AA151" s="12">
        <v>1.35</v>
      </c>
      <c r="AB151" s="13">
        <f t="shared" si="102"/>
        <v>4018.0833</v>
      </c>
      <c r="AC151" s="11">
        <v>3</v>
      </c>
      <c r="AD151" s="11">
        <v>200</v>
      </c>
      <c r="AE151" s="11">
        <v>1.43</v>
      </c>
      <c r="AF151" s="16">
        <f t="shared" si="103"/>
        <v>2.97545454545455</v>
      </c>
      <c r="AG151" s="11">
        <v>0.93</v>
      </c>
      <c r="AH151" s="11">
        <v>1.71</v>
      </c>
      <c r="AI151" s="8">
        <f t="shared" si="104"/>
        <v>2.5903</v>
      </c>
      <c r="AJ151" s="9">
        <v>0.9</v>
      </c>
      <c r="AK151" s="17">
        <f t="shared" si="105"/>
        <v>83615.3642190844</v>
      </c>
    </row>
    <row r="152" s="1" customFormat="1" customHeight="1" spans="6:37">
      <c r="F152" s="36" t="s">
        <v>44</v>
      </c>
      <c r="G152" s="37"/>
      <c r="H152" s="37"/>
      <c r="I152" s="37"/>
      <c r="J152" s="37"/>
      <c r="K152" s="37"/>
      <c r="L152" s="37"/>
      <c r="M152" s="22">
        <f>SUM(R149:R151)</f>
        <v>329993.612271338</v>
      </c>
      <c r="N152" s="22"/>
      <c r="O152" s="22"/>
      <c r="P152" s="22"/>
      <c r="Q152" s="22"/>
      <c r="R152" s="22"/>
      <c r="Y152" s="36" t="s">
        <v>44</v>
      </c>
      <c r="Z152" s="37"/>
      <c r="AA152" s="37"/>
      <c r="AB152" s="37"/>
      <c r="AC152" s="37"/>
      <c r="AD152" s="37"/>
      <c r="AE152" s="37"/>
      <c r="AF152" s="22">
        <f>SUM(AK149:AK151)</f>
        <v>358833.76133813</v>
      </c>
      <c r="AG152" s="22"/>
      <c r="AH152" s="22"/>
      <c r="AI152" s="22"/>
      <c r="AJ152" s="22"/>
      <c r="AK152" s="22"/>
    </row>
    <row r="153" s="1" customFormat="1" customHeight="1" spans="6:37">
      <c r="F153" s="37"/>
      <c r="G153" s="37"/>
      <c r="H153" s="37"/>
      <c r="I153" s="37"/>
      <c r="J153" s="37"/>
      <c r="K153" s="37"/>
      <c r="L153" s="37"/>
      <c r="M153" s="22"/>
      <c r="N153" s="22"/>
      <c r="O153" s="22"/>
      <c r="P153" s="22"/>
      <c r="Q153" s="22"/>
      <c r="R153" s="22"/>
      <c r="Y153" s="37"/>
      <c r="Z153" s="37"/>
      <c r="AA153" s="37"/>
      <c r="AB153" s="37"/>
      <c r="AC153" s="37"/>
      <c r="AD153" s="37"/>
      <c r="AE153" s="37"/>
      <c r="AF153" s="22"/>
      <c r="AG153" s="22"/>
      <c r="AH153" s="22"/>
      <c r="AI153" s="22"/>
      <c r="AJ153" s="22"/>
      <c r="AK153" s="22"/>
    </row>
    <row r="154" s="1" customFormat="1" customHeight="1" spans="6:37">
      <c r="F154" s="34" t="s">
        <v>24</v>
      </c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Y154" s="34" t="s">
        <v>24</v>
      </c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</row>
    <row r="155" s="1" customFormat="1" customHeight="1" spans="6:37">
      <c r="F155" s="13" t="s">
        <v>3</v>
      </c>
      <c r="G155" s="13"/>
      <c r="H155" s="13"/>
      <c r="I155" s="13"/>
      <c r="J155" s="13"/>
      <c r="K155" s="8" t="s">
        <v>46</v>
      </c>
      <c r="L155" s="8"/>
      <c r="M155" s="8"/>
      <c r="N155" s="8"/>
      <c r="O155" s="9" t="s">
        <v>31</v>
      </c>
      <c r="P155" s="9"/>
      <c r="Q155" s="38" t="s">
        <v>7</v>
      </c>
      <c r="Y155" s="13" t="s">
        <v>3</v>
      </c>
      <c r="Z155" s="13"/>
      <c r="AA155" s="13"/>
      <c r="AB155" s="13"/>
      <c r="AC155" s="13"/>
      <c r="AD155" s="8" t="s">
        <v>46</v>
      </c>
      <c r="AE155" s="8"/>
      <c r="AF155" s="8"/>
      <c r="AG155" s="8"/>
      <c r="AH155" s="9" t="s">
        <v>31</v>
      </c>
      <c r="AI155" s="9"/>
      <c r="AJ155" s="38" t="s">
        <v>7</v>
      </c>
    </row>
    <row r="156" s="1" customFormat="1" customHeight="1" spans="6:37">
      <c r="F156" s="13" t="s">
        <v>47</v>
      </c>
      <c r="G156" s="13" t="s">
        <v>48</v>
      </c>
      <c r="H156" s="13" t="s">
        <v>49</v>
      </c>
      <c r="I156" s="13" t="s">
        <v>50</v>
      </c>
      <c r="J156" s="13" t="s">
        <v>3</v>
      </c>
      <c r="K156" s="8" t="s">
        <v>51</v>
      </c>
      <c r="L156" s="8" t="s">
        <v>21</v>
      </c>
      <c r="M156" s="8" t="s">
        <v>20</v>
      </c>
      <c r="N156" s="39" t="s">
        <v>22</v>
      </c>
      <c r="O156" s="9" t="s">
        <v>52</v>
      </c>
      <c r="P156" s="9" t="s">
        <v>53</v>
      </c>
      <c r="Q156" s="38"/>
      <c r="Y156" s="13" t="s">
        <v>47</v>
      </c>
      <c r="Z156" s="13" t="s">
        <v>48</v>
      </c>
      <c r="AA156" s="13" t="s">
        <v>49</v>
      </c>
      <c r="AB156" s="13" t="s">
        <v>50</v>
      </c>
      <c r="AC156" s="13" t="s">
        <v>3</v>
      </c>
      <c r="AD156" s="8" t="s">
        <v>51</v>
      </c>
      <c r="AE156" s="8" t="s">
        <v>21</v>
      </c>
      <c r="AF156" s="8" t="s">
        <v>20</v>
      </c>
      <c r="AG156" s="39" t="s">
        <v>22</v>
      </c>
      <c r="AH156" s="9" t="s">
        <v>52</v>
      </c>
      <c r="AI156" s="9" t="s">
        <v>53</v>
      </c>
      <c r="AJ156" s="38"/>
    </row>
    <row r="157" s="1" customFormat="1" customHeight="1" spans="6:37">
      <c r="F157" s="11">
        <v>2704</v>
      </c>
      <c r="G157" s="12">
        <v>1.05</v>
      </c>
      <c r="H157" s="11">
        <v>1</v>
      </c>
      <c r="I157" s="11">
        <v>0</v>
      </c>
      <c r="J157" s="13">
        <f t="shared" ref="J157:J171" si="106">F157*G157*H157+I157</f>
        <v>2839.2</v>
      </c>
      <c r="K157" s="11">
        <v>1</v>
      </c>
      <c r="L157" s="11">
        <v>2.38</v>
      </c>
      <c r="M157" s="11">
        <v>1</v>
      </c>
      <c r="N157" s="39">
        <f t="shared" ref="N157:N171" si="107">L157*M157+1</f>
        <v>3.38</v>
      </c>
      <c r="O157" s="11">
        <v>1.15</v>
      </c>
      <c r="P157" s="9">
        <v>0.5</v>
      </c>
      <c r="Q157" s="40">
        <f t="shared" ref="Q157:Q171" si="108">J157*K157*N157*O157*P157</f>
        <v>5517.9852</v>
      </c>
      <c r="Y157" s="11">
        <v>2704</v>
      </c>
      <c r="Z157" s="12">
        <v>1.05</v>
      </c>
      <c r="AA157" s="11">
        <v>1</v>
      </c>
      <c r="AB157" s="11">
        <v>0</v>
      </c>
      <c r="AC157" s="13">
        <f t="shared" ref="AC157:AC171" si="109">Y157*Z157*AA157+AB157</f>
        <v>2839.2</v>
      </c>
      <c r="AD157" s="11">
        <v>1</v>
      </c>
      <c r="AE157" s="11">
        <v>2.38</v>
      </c>
      <c r="AF157" s="11">
        <v>1</v>
      </c>
      <c r="AG157" s="39">
        <f t="shared" ref="AG157:AG171" si="110">AE157*AF157+1</f>
        <v>3.38</v>
      </c>
      <c r="AH157" s="11">
        <v>1.15</v>
      </c>
      <c r="AI157" s="9">
        <v>0.5</v>
      </c>
      <c r="AJ157" s="40">
        <f t="shared" ref="AJ157:AJ171" si="111">AC157*AD157*AG157*AH157*AI157</f>
        <v>5517.9852</v>
      </c>
    </row>
    <row r="158" s="1" customFormat="1" customHeight="1" spans="6:37">
      <c r="F158" s="11">
        <v>2704</v>
      </c>
      <c r="G158" s="12">
        <v>1.06</v>
      </c>
      <c r="H158" s="11">
        <v>1</v>
      </c>
      <c r="I158" s="11">
        <v>0</v>
      </c>
      <c r="J158" s="13">
        <f t="shared" si="106"/>
        <v>2866.24</v>
      </c>
      <c r="K158" s="11">
        <v>1</v>
      </c>
      <c r="L158" s="11">
        <v>2.38</v>
      </c>
      <c r="M158" s="11">
        <v>1</v>
      </c>
      <c r="N158" s="39">
        <f t="shared" si="107"/>
        <v>3.38</v>
      </c>
      <c r="O158" s="11">
        <v>1.15</v>
      </c>
      <c r="P158" s="9">
        <v>0.5</v>
      </c>
      <c r="Q158" s="40">
        <f t="shared" si="108"/>
        <v>5570.53744</v>
      </c>
      <c r="Y158" s="11">
        <v>2704</v>
      </c>
      <c r="Z158" s="12">
        <v>1.06</v>
      </c>
      <c r="AA158" s="11">
        <v>1</v>
      </c>
      <c r="AB158" s="11">
        <v>0</v>
      </c>
      <c r="AC158" s="13">
        <f t="shared" si="109"/>
        <v>2866.24</v>
      </c>
      <c r="AD158" s="11">
        <v>1</v>
      </c>
      <c r="AE158" s="11">
        <v>2.38</v>
      </c>
      <c r="AF158" s="11">
        <v>1</v>
      </c>
      <c r="AG158" s="39">
        <f t="shared" si="110"/>
        <v>3.38</v>
      </c>
      <c r="AH158" s="11">
        <v>1.15</v>
      </c>
      <c r="AI158" s="9">
        <v>0.5</v>
      </c>
      <c r="AJ158" s="40">
        <f t="shared" si="111"/>
        <v>5570.53744</v>
      </c>
    </row>
    <row r="159" s="1" customFormat="1" customHeight="1" spans="6:37">
      <c r="F159" s="11">
        <v>2704</v>
      </c>
      <c r="G159" s="12">
        <v>1.31</v>
      </c>
      <c r="H159" s="11">
        <v>1</v>
      </c>
      <c r="I159" s="11">
        <v>0</v>
      </c>
      <c r="J159" s="13">
        <f t="shared" si="106"/>
        <v>3542.24</v>
      </c>
      <c r="K159" s="11">
        <v>1</v>
      </c>
      <c r="L159" s="11">
        <v>2.38</v>
      </c>
      <c r="M159" s="11">
        <v>1</v>
      </c>
      <c r="N159" s="39">
        <f t="shared" si="107"/>
        <v>3.38</v>
      </c>
      <c r="O159" s="11">
        <v>1.15</v>
      </c>
      <c r="P159" s="9">
        <v>0.5</v>
      </c>
      <c r="Q159" s="40">
        <f t="shared" si="108"/>
        <v>6884.34344</v>
      </c>
      <c r="Y159" s="11">
        <v>2704</v>
      </c>
      <c r="Z159" s="12">
        <v>1.31</v>
      </c>
      <c r="AA159" s="11">
        <v>1</v>
      </c>
      <c r="AB159" s="11">
        <v>0</v>
      </c>
      <c r="AC159" s="13">
        <f t="shared" si="109"/>
        <v>3542.24</v>
      </c>
      <c r="AD159" s="11">
        <v>1</v>
      </c>
      <c r="AE159" s="11">
        <v>2.38</v>
      </c>
      <c r="AF159" s="11">
        <v>1</v>
      </c>
      <c r="AG159" s="39">
        <f t="shared" si="110"/>
        <v>3.38</v>
      </c>
      <c r="AH159" s="11">
        <v>1.15</v>
      </c>
      <c r="AI159" s="9">
        <v>0.5</v>
      </c>
      <c r="AJ159" s="40">
        <f t="shared" si="111"/>
        <v>6884.34344</v>
      </c>
    </row>
    <row r="160" s="1" customFormat="1" customHeight="1" spans="6:37">
      <c r="F160" s="11">
        <v>2704</v>
      </c>
      <c r="G160" s="12">
        <v>0.75</v>
      </c>
      <c r="H160" s="11">
        <v>1</v>
      </c>
      <c r="I160" s="11">
        <v>0</v>
      </c>
      <c r="J160" s="13">
        <f t="shared" si="106"/>
        <v>2028</v>
      </c>
      <c r="K160" s="11">
        <v>1</v>
      </c>
      <c r="L160" s="11">
        <v>2.38</v>
      </c>
      <c r="M160" s="11">
        <v>1</v>
      </c>
      <c r="N160" s="39">
        <f t="shared" si="107"/>
        <v>3.38</v>
      </c>
      <c r="O160" s="11">
        <v>1.15</v>
      </c>
      <c r="P160" s="9">
        <v>0.5</v>
      </c>
      <c r="Q160" s="40">
        <f t="shared" si="108"/>
        <v>3941.418</v>
      </c>
      <c r="Y160" s="11">
        <v>2704</v>
      </c>
      <c r="Z160" s="12">
        <v>0.75</v>
      </c>
      <c r="AA160" s="11">
        <v>1</v>
      </c>
      <c r="AB160" s="11">
        <v>0</v>
      </c>
      <c r="AC160" s="13">
        <f t="shared" si="109"/>
        <v>2028</v>
      </c>
      <c r="AD160" s="11">
        <v>1</v>
      </c>
      <c r="AE160" s="11">
        <v>2.38</v>
      </c>
      <c r="AF160" s="11">
        <v>1</v>
      </c>
      <c r="AG160" s="39">
        <f t="shared" si="110"/>
        <v>3.38</v>
      </c>
      <c r="AH160" s="11">
        <v>1.15</v>
      </c>
      <c r="AI160" s="9">
        <v>0.5</v>
      </c>
      <c r="AJ160" s="40">
        <f t="shared" si="111"/>
        <v>3941.418</v>
      </c>
    </row>
    <row r="161" s="1" customFormat="1" customHeight="1" spans="6:36">
      <c r="F161" s="11">
        <v>2704</v>
      </c>
      <c r="G161" s="12">
        <v>0.75</v>
      </c>
      <c r="H161" s="11">
        <v>1</v>
      </c>
      <c r="I161" s="11">
        <v>0</v>
      </c>
      <c r="J161" s="13">
        <f t="shared" si="106"/>
        <v>2028</v>
      </c>
      <c r="K161" s="11">
        <v>1</v>
      </c>
      <c r="L161" s="11">
        <v>2.38</v>
      </c>
      <c r="M161" s="11">
        <v>1</v>
      </c>
      <c r="N161" s="39">
        <f t="shared" si="107"/>
        <v>3.38</v>
      </c>
      <c r="O161" s="11">
        <v>1.15</v>
      </c>
      <c r="P161" s="9">
        <v>0.5</v>
      </c>
      <c r="Q161" s="40">
        <f t="shared" si="108"/>
        <v>3941.418</v>
      </c>
      <c r="Y161" s="11">
        <v>2704</v>
      </c>
      <c r="Z161" s="12">
        <v>0.75</v>
      </c>
      <c r="AA161" s="11">
        <v>1</v>
      </c>
      <c r="AB161" s="11">
        <v>0</v>
      </c>
      <c r="AC161" s="13">
        <f t="shared" si="109"/>
        <v>2028</v>
      </c>
      <c r="AD161" s="11">
        <v>1</v>
      </c>
      <c r="AE161" s="11">
        <v>2.38</v>
      </c>
      <c r="AF161" s="11">
        <v>1</v>
      </c>
      <c r="AG161" s="39">
        <f t="shared" si="110"/>
        <v>3.38</v>
      </c>
      <c r="AH161" s="11">
        <v>1.15</v>
      </c>
      <c r="AI161" s="9">
        <v>0.5</v>
      </c>
      <c r="AJ161" s="40">
        <f t="shared" si="111"/>
        <v>3941.418</v>
      </c>
    </row>
    <row r="162" s="1" customFormat="1" customHeight="1" spans="6:36">
      <c r="F162" s="11">
        <v>2704</v>
      </c>
      <c r="G162" s="12">
        <v>1.8</v>
      </c>
      <c r="H162" s="11">
        <v>1</v>
      </c>
      <c r="I162" s="11">
        <v>0</v>
      </c>
      <c r="J162" s="13">
        <f t="shared" si="106"/>
        <v>4867.2</v>
      </c>
      <c r="K162" s="11">
        <v>1</v>
      </c>
      <c r="L162" s="11">
        <v>2.38</v>
      </c>
      <c r="M162" s="11">
        <v>1</v>
      </c>
      <c r="N162" s="39">
        <f t="shared" si="107"/>
        <v>3.38</v>
      </c>
      <c r="O162" s="11">
        <v>1.15</v>
      </c>
      <c r="P162" s="9">
        <v>0.5</v>
      </c>
      <c r="Q162" s="40">
        <f t="shared" si="108"/>
        <v>9459.4032</v>
      </c>
      <c r="Y162" s="11">
        <v>2704</v>
      </c>
      <c r="Z162" s="12">
        <v>1.8</v>
      </c>
      <c r="AA162" s="11">
        <v>1</v>
      </c>
      <c r="AB162" s="11">
        <v>0</v>
      </c>
      <c r="AC162" s="13">
        <f t="shared" si="109"/>
        <v>4867.2</v>
      </c>
      <c r="AD162" s="11">
        <v>1</v>
      </c>
      <c r="AE162" s="11">
        <v>2.38</v>
      </c>
      <c r="AF162" s="11">
        <v>1</v>
      </c>
      <c r="AG162" s="39">
        <f t="shared" si="110"/>
        <v>3.38</v>
      </c>
      <c r="AH162" s="11">
        <v>1.15</v>
      </c>
      <c r="AI162" s="9">
        <v>0.5</v>
      </c>
      <c r="AJ162" s="40">
        <f t="shared" si="111"/>
        <v>9459.4032</v>
      </c>
    </row>
    <row r="163" s="1" customFormat="1" customHeight="1" spans="6:36">
      <c r="F163" s="11">
        <v>2704</v>
      </c>
      <c r="G163" s="12">
        <v>1.05</v>
      </c>
      <c r="H163" s="11">
        <v>1</v>
      </c>
      <c r="I163" s="11">
        <v>0</v>
      </c>
      <c r="J163" s="13">
        <f t="shared" si="106"/>
        <v>2839.2</v>
      </c>
      <c r="K163" s="11">
        <v>1</v>
      </c>
      <c r="L163" s="11">
        <v>2.38</v>
      </c>
      <c r="M163" s="11">
        <v>1</v>
      </c>
      <c r="N163" s="39">
        <f t="shared" si="107"/>
        <v>3.38</v>
      </c>
      <c r="O163" s="11">
        <v>1.15</v>
      </c>
      <c r="P163" s="9">
        <v>0.5</v>
      </c>
      <c r="Q163" s="40">
        <f t="shared" si="108"/>
        <v>5517.9852</v>
      </c>
      <c r="Y163" s="11">
        <v>2704</v>
      </c>
      <c r="Z163" s="12">
        <v>1.05</v>
      </c>
      <c r="AA163" s="11">
        <v>1</v>
      </c>
      <c r="AB163" s="11">
        <v>0</v>
      </c>
      <c r="AC163" s="13">
        <f t="shared" si="109"/>
        <v>2839.2</v>
      </c>
      <c r="AD163" s="11">
        <v>1</v>
      </c>
      <c r="AE163" s="11">
        <v>2.38</v>
      </c>
      <c r="AF163" s="11">
        <v>1</v>
      </c>
      <c r="AG163" s="39">
        <f t="shared" si="110"/>
        <v>3.38</v>
      </c>
      <c r="AH163" s="11">
        <v>1.15</v>
      </c>
      <c r="AI163" s="9">
        <v>0.5</v>
      </c>
      <c r="AJ163" s="40">
        <f t="shared" si="111"/>
        <v>5517.9852</v>
      </c>
    </row>
    <row r="164" s="1" customFormat="1" customHeight="1" spans="6:36">
      <c r="F164" s="11">
        <v>2704</v>
      </c>
      <c r="G164" s="12">
        <v>1.06</v>
      </c>
      <c r="H164" s="11">
        <v>1</v>
      </c>
      <c r="I164" s="11">
        <v>0</v>
      </c>
      <c r="J164" s="13">
        <f t="shared" si="106"/>
        <v>2866.24</v>
      </c>
      <c r="K164" s="11">
        <v>1</v>
      </c>
      <c r="L164" s="11">
        <v>2.38</v>
      </c>
      <c r="M164" s="11">
        <v>1</v>
      </c>
      <c r="N164" s="39">
        <f t="shared" si="107"/>
        <v>3.38</v>
      </c>
      <c r="O164" s="11">
        <v>1.15</v>
      </c>
      <c r="P164" s="9">
        <v>0.5</v>
      </c>
      <c r="Q164" s="40">
        <f t="shared" si="108"/>
        <v>5570.53744</v>
      </c>
      <c r="Y164" s="11">
        <v>2704</v>
      </c>
      <c r="Z164" s="12">
        <v>1.06</v>
      </c>
      <c r="AA164" s="11">
        <v>1</v>
      </c>
      <c r="AB164" s="11">
        <v>0</v>
      </c>
      <c r="AC164" s="13">
        <f t="shared" si="109"/>
        <v>2866.24</v>
      </c>
      <c r="AD164" s="11">
        <v>1</v>
      </c>
      <c r="AE164" s="11">
        <v>2.38</v>
      </c>
      <c r="AF164" s="11">
        <v>1</v>
      </c>
      <c r="AG164" s="39">
        <f t="shared" si="110"/>
        <v>3.38</v>
      </c>
      <c r="AH164" s="11">
        <v>1.15</v>
      </c>
      <c r="AI164" s="9">
        <v>0.5</v>
      </c>
      <c r="AJ164" s="40">
        <f t="shared" si="111"/>
        <v>5570.53744</v>
      </c>
    </row>
    <row r="165" s="1" customFormat="1" customHeight="1" spans="6:36">
      <c r="F165" s="11">
        <v>2704</v>
      </c>
      <c r="G165" s="12">
        <v>1.31</v>
      </c>
      <c r="H165" s="11">
        <v>1</v>
      </c>
      <c r="I165" s="11">
        <v>0</v>
      </c>
      <c r="J165" s="13">
        <f t="shared" si="106"/>
        <v>3542.24</v>
      </c>
      <c r="K165" s="11">
        <v>1</v>
      </c>
      <c r="L165" s="11">
        <v>2.38</v>
      </c>
      <c r="M165" s="11">
        <v>1</v>
      </c>
      <c r="N165" s="39">
        <f t="shared" si="107"/>
        <v>3.38</v>
      </c>
      <c r="O165" s="11">
        <v>1.15</v>
      </c>
      <c r="P165" s="9">
        <v>0.5</v>
      </c>
      <c r="Q165" s="40">
        <f t="shared" si="108"/>
        <v>6884.34344</v>
      </c>
      <c r="Y165" s="11">
        <v>2704</v>
      </c>
      <c r="Z165" s="12">
        <v>1.31</v>
      </c>
      <c r="AA165" s="11">
        <v>1</v>
      </c>
      <c r="AB165" s="11">
        <v>0</v>
      </c>
      <c r="AC165" s="13">
        <f t="shared" si="109"/>
        <v>3542.24</v>
      </c>
      <c r="AD165" s="11">
        <v>1</v>
      </c>
      <c r="AE165" s="11">
        <v>2.38</v>
      </c>
      <c r="AF165" s="11">
        <v>1</v>
      </c>
      <c r="AG165" s="39">
        <f t="shared" si="110"/>
        <v>3.38</v>
      </c>
      <c r="AH165" s="11">
        <v>1.15</v>
      </c>
      <c r="AI165" s="9">
        <v>0.5</v>
      </c>
      <c r="AJ165" s="40">
        <f t="shared" si="111"/>
        <v>6884.34344</v>
      </c>
    </row>
    <row r="166" s="1" customFormat="1" customHeight="1" spans="6:36">
      <c r="F166" s="11">
        <v>2704</v>
      </c>
      <c r="G166" s="12">
        <v>0.75</v>
      </c>
      <c r="H166" s="11">
        <v>1</v>
      </c>
      <c r="I166" s="11">
        <v>0</v>
      </c>
      <c r="J166" s="13">
        <f t="shared" si="106"/>
        <v>2028</v>
      </c>
      <c r="K166" s="11">
        <v>1</v>
      </c>
      <c r="L166" s="11">
        <v>2.38</v>
      </c>
      <c r="M166" s="11">
        <v>1</v>
      </c>
      <c r="N166" s="39">
        <f t="shared" si="107"/>
        <v>3.38</v>
      </c>
      <c r="O166" s="11">
        <v>1.15</v>
      </c>
      <c r="P166" s="9">
        <v>0.5</v>
      </c>
      <c r="Q166" s="40">
        <f t="shared" si="108"/>
        <v>3941.418</v>
      </c>
      <c r="Y166" s="11">
        <v>2704</v>
      </c>
      <c r="Z166" s="12">
        <v>0.75</v>
      </c>
      <c r="AA166" s="11">
        <v>1</v>
      </c>
      <c r="AB166" s="11">
        <v>0</v>
      </c>
      <c r="AC166" s="13">
        <f t="shared" si="109"/>
        <v>2028</v>
      </c>
      <c r="AD166" s="11">
        <v>1</v>
      </c>
      <c r="AE166" s="11">
        <v>2.38</v>
      </c>
      <c r="AF166" s="11">
        <v>1</v>
      </c>
      <c r="AG166" s="39">
        <f t="shared" si="110"/>
        <v>3.38</v>
      </c>
      <c r="AH166" s="11">
        <v>1.15</v>
      </c>
      <c r="AI166" s="9">
        <v>0.5</v>
      </c>
      <c r="AJ166" s="40">
        <f t="shared" si="111"/>
        <v>3941.418</v>
      </c>
    </row>
    <row r="167" s="1" customFormat="1" customHeight="1" spans="6:36">
      <c r="F167" s="11">
        <v>2704</v>
      </c>
      <c r="G167" s="12">
        <v>0.75</v>
      </c>
      <c r="H167" s="11">
        <v>1</v>
      </c>
      <c r="I167" s="11">
        <v>0</v>
      </c>
      <c r="J167" s="13">
        <f t="shared" si="106"/>
        <v>2028</v>
      </c>
      <c r="K167" s="11">
        <v>1</v>
      </c>
      <c r="L167" s="11">
        <v>2.38</v>
      </c>
      <c r="M167" s="11">
        <v>1</v>
      </c>
      <c r="N167" s="39">
        <f t="shared" si="107"/>
        <v>3.38</v>
      </c>
      <c r="O167" s="11">
        <v>1.15</v>
      </c>
      <c r="P167" s="9">
        <v>0.5</v>
      </c>
      <c r="Q167" s="40">
        <f t="shared" si="108"/>
        <v>3941.418</v>
      </c>
      <c r="Y167" s="11">
        <v>2704</v>
      </c>
      <c r="Z167" s="12">
        <v>0.75</v>
      </c>
      <c r="AA167" s="11">
        <v>1</v>
      </c>
      <c r="AB167" s="11">
        <v>0</v>
      </c>
      <c r="AC167" s="13">
        <f t="shared" si="109"/>
        <v>2028</v>
      </c>
      <c r="AD167" s="11">
        <v>1</v>
      </c>
      <c r="AE167" s="11">
        <v>2.38</v>
      </c>
      <c r="AF167" s="11">
        <v>1</v>
      </c>
      <c r="AG167" s="39">
        <f t="shared" si="110"/>
        <v>3.38</v>
      </c>
      <c r="AH167" s="11">
        <v>1.15</v>
      </c>
      <c r="AI167" s="9">
        <v>0.5</v>
      </c>
      <c r="AJ167" s="40">
        <f t="shared" si="111"/>
        <v>3941.418</v>
      </c>
    </row>
    <row r="168" s="1" customFormat="1" customHeight="1" spans="6:36">
      <c r="F168" s="11">
        <v>2704</v>
      </c>
      <c r="G168" s="12">
        <v>1.8</v>
      </c>
      <c r="H168" s="11">
        <v>1</v>
      </c>
      <c r="I168" s="11">
        <v>0</v>
      </c>
      <c r="J168" s="13">
        <f t="shared" si="106"/>
        <v>4867.2</v>
      </c>
      <c r="K168" s="11">
        <v>1</v>
      </c>
      <c r="L168" s="11">
        <v>2.38</v>
      </c>
      <c r="M168" s="11">
        <v>1</v>
      </c>
      <c r="N168" s="39">
        <f t="shared" si="107"/>
        <v>3.38</v>
      </c>
      <c r="O168" s="11">
        <v>1.15</v>
      </c>
      <c r="P168" s="9">
        <v>0.5</v>
      </c>
      <c r="Q168" s="40">
        <f t="shared" si="108"/>
        <v>9459.4032</v>
      </c>
      <c r="Y168" s="11">
        <v>2704</v>
      </c>
      <c r="Z168" s="12">
        <v>1.8</v>
      </c>
      <c r="AA168" s="11">
        <v>1</v>
      </c>
      <c r="AB168" s="11">
        <v>0</v>
      </c>
      <c r="AC168" s="13">
        <f t="shared" si="109"/>
        <v>4867.2</v>
      </c>
      <c r="AD168" s="11">
        <v>1</v>
      </c>
      <c r="AE168" s="11">
        <v>2.38</v>
      </c>
      <c r="AF168" s="11">
        <v>1</v>
      </c>
      <c r="AG168" s="39">
        <f t="shared" si="110"/>
        <v>3.38</v>
      </c>
      <c r="AH168" s="11">
        <v>1.15</v>
      </c>
      <c r="AI168" s="9">
        <v>0.5</v>
      </c>
      <c r="AJ168" s="40">
        <f t="shared" si="111"/>
        <v>9459.4032</v>
      </c>
    </row>
    <row r="169" s="1" customFormat="1" customHeight="1" spans="6:36">
      <c r="F169" s="11">
        <v>2704</v>
      </c>
      <c r="G169" s="12">
        <v>3.21</v>
      </c>
      <c r="H169" s="11">
        <v>1</v>
      </c>
      <c r="I169" s="11">
        <v>0</v>
      </c>
      <c r="J169" s="13">
        <f t="shared" si="106"/>
        <v>8679.84</v>
      </c>
      <c r="K169" s="11">
        <v>1</v>
      </c>
      <c r="L169" s="11">
        <v>2.38</v>
      </c>
      <c r="M169" s="11">
        <v>1</v>
      </c>
      <c r="N169" s="39">
        <f t="shared" si="107"/>
        <v>3.38</v>
      </c>
      <c r="O169" s="11">
        <v>1.15</v>
      </c>
      <c r="P169" s="9">
        <v>0.5</v>
      </c>
      <c r="Q169" s="40">
        <f t="shared" si="108"/>
        <v>16869.26904</v>
      </c>
      <c r="Y169" s="11">
        <v>2704</v>
      </c>
      <c r="Z169" s="12">
        <v>3.21</v>
      </c>
      <c r="AA169" s="11">
        <v>1</v>
      </c>
      <c r="AB169" s="11">
        <v>0</v>
      </c>
      <c r="AC169" s="13">
        <f t="shared" si="109"/>
        <v>8679.84</v>
      </c>
      <c r="AD169" s="11">
        <v>1</v>
      </c>
      <c r="AE169" s="11">
        <v>2.38</v>
      </c>
      <c r="AF169" s="11">
        <v>1</v>
      </c>
      <c r="AG169" s="39">
        <f t="shared" si="110"/>
        <v>3.38</v>
      </c>
      <c r="AH169" s="11">
        <v>1.15</v>
      </c>
      <c r="AI169" s="9">
        <v>0.5</v>
      </c>
      <c r="AJ169" s="40">
        <f t="shared" si="111"/>
        <v>16869.26904</v>
      </c>
    </row>
    <row r="170" s="1" customFormat="1" customHeight="1" spans="6:36">
      <c r="F170" s="11">
        <v>2704</v>
      </c>
      <c r="G170" s="12">
        <v>3.21</v>
      </c>
      <c r="H170" s="11">
        <v>1</v>
      </c>
      <c r="I170" s="11">
        <v>0</v>
      </c>
      <c r="J170" s="13">
        <f t="shared" si="106"/>
        <v>8679.84</v>
      </c>
      <c r="K170" s="11">
        <v>1</v>
      </c>
      <c r="L170" s="11">
        <v>2.38</v>
      </c>
      <c r="M170" s="11">
        <v>1</v>
      </c>
      <c r="N170" s="39">
        <f t="shared" si="107"/>
        <v>3.38</v>
      </c>
      <c r="O170" s="11">
        <v>1.15</v>
      </c>
      <c r="P170" s="9">
        <v>0.5</v>
      </c>
      <c r="Q170" s="40">
        <f t="shared" si="108"/>
        <v>16869.26904</v>
      </c>
      <c r="Y170" s="11">
        <v>2704</v>
      </c>
      <c r="Z170" s="12">
        <v>3.21</v>
      </c>
      <c r="AA170" s="11">
        <v>1</v>
      </c>
      <c r="AB170" s="11">
        <v>0</v>
      </c>
      <c r="AC170" s="13">
        <f t="shared" si="109"/>
        <v>8679.84</v>
      </c>
      <c r="AD170" s="11">
        <v>1</v>
      </c>
      <c r="AE170" s="11">
        <v>2.38</v>
      </c>
      <c r="AF170" s="11">
        <v>1</v>
      </c>
      <c r="AG170" s="39">
        <f t="shared" si="110"/>
        <v>3.38</v>
      </c>
      <c r="AH170" s="11">
        <v>1.15</v>
      </c>
      <c r="AI170" s="9">
        <v>0.5</v>
      </c>
      <c r="AJ170" s="40">
        <f t="shared" si="111"/>
        <v>16869.26904</v>
      </c>
    </row>
    <row r="171" s="1" customFormat="1" customHeight="1" spans="6:36">
      <c r="F171" s="11">
        <v>2704</v>
      </c>
      <c r="G171" s="12">
        <v>0</v>
      </c>
      <c r="H171" s="11">
        <v>1</v>
      </c>
      <c r="I171" s="11">
        <v>0</v>
      </c>
      <c r="J171" s="13">
        <f t="shared" si="106"/>
        <v>0</v>
      </c>
      <c r="K171" s="11">
        <v>1</v>
      </c>
      <c r="L171" s="11">
        <v>2.38</v>
      </c>
      <c r="M171" s="11">
        <v>1</v>
      </c>
      <c r="N171" s="39">
        <f t="shared" si="107"/>
        <v>3.38</v>
      </c>
      <c r="O171" s="11">
        <v>1.15</v>
      </c>
      <c r="P171" s="9">
        <v>0.5</v>
      </c>
      <c r="Q171" s="40">
        <f t="shared" si="108"/>
        <v>0</v>
      </c>
      <c r="Y171" s="11">
        <v>2704</v>
      </c>
      <c r="Z171" s="12">
        <v>0</v>
      </c>
      <c r="AA171" s="11">
        <v>1</v>
      </c>
      <c r="AB171" s="11">
        <v>0</v>
      </c>
      <c r="AC171" s="13">
        <f t="shared" si="109"/>
        <v>0</v>
      </c>
      <c r="AD171" s="11">
        <v>1</v>
      </c>
      <c r="AE171" s="11">
        <v>2.38</v>
      </c>
      <c r="AF171" s="11">
        <v>1</v>
      </c>
      <c r="AG171" s="39">
        <f t="shared" si="110"/>
        <v>3.38</v>
      </c>
      <c r="AH171" s="11">
        <v>1.15</v>
      </c>
      <c r="AI171" s="9">
        <v>0.5</v>
      </c>
      <c r="AJ171" s="40">
        <f t="shared" si="111"/>
        <v>0</v>
      </c>
    </row>
    <row r="172" s="1" customFormat="1" customHeight="1" spans="6:36">
      <c r="F172" s="41" t="s">
        <v>24</v>
      </c>
      <c r="G172" s="42"/>
      <c r="H172" s="42"/>
      <c r="I172" s="42"/>
      <c r="J172" s="42"/>
      <c r="K172" s="42"/>
      <c r="L172" s="42"/>
      <c r="M172" s="43">
        <f>SUM(Q157:Q171)</f>
        <v>104368.74864</v>
      </c>
      <c r="N172" s="43"/>
      <c r="O172" s="43"/>
      <c r="P172" s="43"/>
      <c r="Q172" s="43"/>
      <c r="Y172" s="41" t="s">
        <v>24</v>
      </c>
      <c r="Z172" s="42"/>
      <c r="AA172" s="42"/>
      <c r="AB172" s="42"/>
      <c r="AC172" s="42"/>
      <c r="AD172" s="42"/>
      <c r="AE172" s="42"/>
      <c r="AF172" s="43">
        <f>SUM(AJ157:AJ171)</f>
        <v>104368.74864</v>
      </c>
      <c r="AG172" s="43"/>
      <c r="AH172" s="43"/>
      <c r="AI172" s="43"/>
      <c r="AJ172" s="43"/>
    </row>
    <row r="173" s="1" customFormat="1" customHeight="1" spans="6:36">
      <c r="F173" s="42"/>
      <c r="G173" s="42"/>
      <c r="H173" s="42"/>
      <c r="I173" s="42"/>
      <c r="J173" s="42"/>
      <c r="K173" s="42"/>
      <c r="L173" s="42"/>
      <c r="M173" s="43"/>
      <c r="N173" s="43"/>
      <c r="O173" s="43"/>
      <c r="P173" s="43"/>
      <c r="Q173" s="43"/>
      <c r="Y173" s="42"/>
      <c r="Z173" s="42"/>
      <c r="AA173" s="42"/>
      <c r="AB173" s="42"/>
      <c r="AC173" s="42"/>
      <c r="AD173" s="42"/>
      <c r="AE173" s="42"/>
      <c r="AF173" s="43"/>
      <c r="AG173" s="43"/>
      <c r="AH173" s="43"/>
      <c r="AI173" s="43"/>
      <c r="AJ173" s="43"/>
    </row>
    <row r="174" s="1" customFormat="1" customHeight="1" spans="6:36">
      <c r="F174" s="42"/>
      <c r="G174" s="42"/>
      <c r="H174" s="42"/>
      <c r="I174" s="42"/>
      <c r="J174" s="42"/>
      <c r="K174" s="42"/>
      <c r="L174" s="42"/>
      <c r="M174" s="43"/>
      <c r="N174" s="43"/>
      <c r="O174" s="43"/>
      <c r="P174" s="43"/>
      <c r="Q174" s="43"/>
      <c r="Y174" s="42"/>
      <c r="Z174" s="42"/>
      <c r="AA174" s="42"/>
      <c r="AB174" s="42"/>
      <c r="AC174" s="42"/>
      <c r="AD174" s="42"/>
      <c r="AE174" s="42"/>
      <c r="AF174" s="43"/>
      <c r="AG174" s="43"/>
      <c r="AH174" s="43"/>
      <c r="AI174" s="43"/>
      <c r="AJ174" s="43"/>
    </row>
    <row r="175" s="1" customFormat="1" customHeight="1" spans="6:36">
      <c r="F175" s="34" t="s">
        <v>25</v>
      </c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Y175" s="34" t="s">
        <v>25</v>
      </c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</row>
    <row r="176" s="1" customFormat="1" customHeight="1" spans="6:36">
      <c r="F176" s="13" t="s">
        <v>3</v>
      </c>
      <c r="G176" s="13"/>
      <c r="H176" s="13"/>
      <c r="I176" s="13"/>
      <c r="J176" s="13"/>
      <c r="K176" s="8" t="s">
        <v>46</v>
      </c>
      <c r="L176" s="8"/>
      <c r="M176" s="8"/>
      <c r="N176" s="8"/>
      <c r="O176" s="9" t="s">
        <v>31</v>
      </c>
      <c r="P176" s="9"/>
      <c r="Q176" s="38" t="s">
        <v>7</v>
      </c>
      <c r="Y176" s="13" t="s">
        <v>3</v>
      </c>
      <c r="Z176" s="13"/>
      <c r="AA176" s="13"/>
      <c r="AB176" s="13"/>
      <c r="AC176" s="13"/>
      <c r="AD176" s="8" t="s">
        <v>46</v>
      </c>
      <c r="AE176" s="8"/>
      <c r="AF176" s="8"/>
      <c r="AG176" s="8"/>
      <c r="AH176" s="9" t="s">
        <v>31</v>
      </c>
      <c r="AI176" s="9"/>
      <c r="AJ176" s="38" t="s">
        <v>7</v>
      </c>
    </row>
    <row r="177" s="1" customFormat="1" customHeight="1" spans="6:36">
      <c r="F177" s="13" t="s">
        <v>47</v>
      </c>
      <c r="G177" s="13" t="s">
        <v>48</v>
      </c>
      <c r="H177" s="13" t="s">
        <v>49</v>
      </c>
      <c r="I177" s="13" t="s">
        <v>50</v>
      </c>
      <c r="J177" s="13" t="s">
        <v>3</v>
      </c>
      <c r="K177" s="8" t="s">
        <v>51</v>
      </c>
      <c r="L177" s="8" t="s">
        <v>21</v>
      </c>
      <c r="M177" s="8" t="s">
        <v>20</v>
      </c>
      <c r="N177" s="39" t="s">
        <v>22</v>
      </c>
      <c r="O177" s="9" t="s">
        <v>52</v>
      </c>
      <c r="P177" s="9" t="s">
        <v>53</v>
      </c>
      <c r="Q177" s="38"/>
      <c r="Y177" s="13" t="s">
        <v>47</v>
      </c>
      <c r="Z177" s="13" t="s">
        <v>48</v>
      </c>
      <c r="AA177" s="13" t="s">
        <v>49</v>
      </c>
      <c r="AB177" s="13" t="s">
        <v>50</v>
      </c>
      <c r="AC177" s="13" t="s">
        <v>3</v>
      </c>
      <c r="AD177" s="8" t="s">
        <v>51</v>
      </c>
      <c r="AE177" s="8" t="s">
        <v>21</v>
      </c>
      <c r="AF177" s="8" t="s">
        <v>20</v>
      </c>
      <c r="AG177" s="39" t="s">
        <v>22</v>
      </c>
      <c r="AH177" s="9" t="s">
        <v>52</v>
      </c>
      <c r="AI177" s="9" t="s">
        <v>53</v>
      </c>
      <c r="AJ177" s="38"/>
    </row>
    <row r="178" s="1" customFormat="1" customHeight="1" spans="6:36">
      <c r="F178" s="11">
        <v>2171</v>
      </c>
      <c r="G178" s="12">
        <v>1.728</v>
      </c>
      <c r="H178" s="11">
        <v>1</v>
      </c>
      <c r="I178" s="11">
        <v>0</v>
      </c>
      <c r="J178" s="13">
        <f t="shared" ref="J178:J188" si="112">F178*G178*H178+I178</f>
        <v>3751.488</v>
      </c>
      <c r="K178" s="11">
        <v>1</v>
      </c>
      <c r="L178" s="11">
        <v>2.11</v>
      </c>
      <c r="M178" s="11">
        <v>0.97</v>
      </c>
      <c r="N178" s="39">
        <f t="shared" ref="N178:N188" si="113">L178*M178+1</f>
        <v>3.0467</v>
      </c>
      <c r="O178" s="11">
        <v>1.15</v>
      </c>
      <c r="P178" s="9">
        <v>0.5</v>
      </c>
      <c r="Q178" s="40">
        <f t="shared" ref="Q178:Q188" si="114">J178*K178*N178*O178*P178</f>
        <v>6572.05363152</v>
      </c>
      <c r="Y178" s="11">
        <v>2171</v>
      </c>
      <c r="Z178" s="12">
        <v>1.728</v>
      </c>
      <c r="AA178" s="11">
        <v>1</v>
      </c>
      <c r="AB178" s="11">
        <v>0</v>
      </c>
      <c r="AC178" s="13">
        <f t="shared" ref="AC178:AC188" si="115">Y178*Z178*AA178+AB178</f>
        <v>3751.488</v>
      </c>
      <c r="AD178" s="11">
        <v>1</v>
      </c>
      <c r="AE178" s="11">
        <v>2.11</v>
      </c>
      <c r="AF178" s="11">
        <v>0.97</v>
      </c>
      <c r="AG178" s="39">
        <f t="shared" ref="AG178:AG188" si="116">AE178*AF178+1</f>
        <v>3.0467</v>
      </c>
      <c r="AH178" s="11">
        <v>1.15</v>
      </c>
      <c r="AI178" s="9">
        <v>0.5</v>
      </c>
      <c r="AJ178" s="40">
        <f t="shared" ref="AJ178:AJ188" si="117">AC178*AD178*AG178*AH178*AI178</f>
        <v>6572.05363152</v>
      </c>
    </row>
    <row r="179" s="1" customFormat="1" customHeight="1" spans="6:36">
      <c r="F179" s="11">
        <v>2171</v>
      </c>
      <c r="G179" s="12">
        <v>1.728</v>
      </c>
      <c r="H179" s="11">
        <v>1</v>
      </c>
      <c r="I179" s="11">
        <v>0</v>
      </c>
      <c r="J179" s="13">
        <f t="shared" si="112"/>
        <v>3751.488</v>
      </c>
      <c r="K179" s="11">
        <v>1</v>
      </c>
      <c r="L179" s="11">
        <v>2.11</v>
      </c>
      <c r="M179" s="11">
        <v>0.97</v>
      </c>
      <c r="N179" s="39">
        <f t="shared" si="113"/>
        <v>3.0467</v>
      </c>
      <c r="O179" s="11">
        <v>1.15</v>
      </c>
      <c r="P179" s="9">
        <v>0.5</v>
      </c>
      <c r="Q179" s="40">
        <f t="shared" si="114"/>
        <v>6572.05363152</v>
      </c>
      <c r="Y179" s="11">
        <v>2171</v>
      </c>
      <c r="Z179" s="12">
        <v>1.728</v>
      </c>
      <c r="AA179" s="11">
        <v>1</v>
      </c>
      <c r="AB179" s="11">
        <v>0</v>
      </c>
      <c r="AC179" s="13">
        <f t="shared" si="115"/>
        <v>3751.488</v>
      </c>
      <c r="AD179" s="11">
        <v>1</v>
      </c>
      <c r="AE179" s="11">
        <v>2.11</v>
      </c>
      <c r="AF179" s="11">
        <v>0.97</v>
      </c>
      <c r="AG179" s="39">
        <f t="shared" si="116"/>
        <v>3.0467</v>
      </c>
      <c r="AH179" s="11">
        <v>1.15</v>
      </c>
      <c r="AI179" s="9">
        <v>0.5</v>
      </c>
      <c r="AJ179" s="40">
        <f t="shared" si="117"/>
        <v>6572.05363152</v>
      </c>
    </row>
    <row r="180" s="1" customFormat="1" customHeight="1" spans="6:36">
      <c r="F180" s="11">
        <v>2171</v>
      </c>
      <c r="G180" s="12">
        <v>1.728</v>
      </c>
      <c r="H180" s="11">
        <v>1</v>
      </c>
      <c r="I180" s="11">
        <v>0</v>
      </c>
      <c r="J180" s="13">
        <f t="shared" si="112"/>
        <v>3751.488</v>
      </c>
      <c r="K180" s="11">
        <v>1</v>
      </c>
      <c r="L180" s="11">
        <v>2.11</v>
      </c>
      <c r="M180" s="11">
        <v>0.97</v>
      </c>
      <c r="N180" s="39">
        <f t="shared" si="113"/>
        <v>3.0467</v>
      </c>
      <c r="O180" s="11">
        <v>1.15</v>
      </c>
      <c r="P180" s="9">
        <v>0.5</v>
      </c>
      <c r="Q180" s="40">
        <f t="shared" si="114"/>
        <v>6572.05363152</v>
      </c>
      <c r="Y180" s="11">
        <v>2171</v>
      </c>
      <c r="Z180" s="12">
        <v>1.728</v>
      </c>
      <c r="AA180" s="11">
        <v>1</v>
      </c>
      <c r="AB180" s="11">
        <v>0</v>
      </c>
      <c r="AC180" s="13">
        <f t="shared" si="115"/>
        <v>3751.488</v>
      </c>
      <c r="AD180" s="11">
        <v>1</v>
      </c>
      <c r="AE180" s="11">
        <v>2.11</v>
      </c>
      <c r="AF180" s="11">
        <v>0.97</v>
      </c>
      <c r="AG180" s="39">
        <f t="shared" si="116"/>
        <v>3.0467</v>
      </c>
      <c r="AH180" s="11">
        <v>1.15</v>
      </c>
      <c r="AI180" s="9">
        <v>0.5</v>
      </c>
      <c r="AJ180" s="40">
        <f t="shared" si="117"/>
        <v>6572.05363152</v>
      </c>
    </row>
    <row r="181" s="1" customFormat="1" customHeight="1" spans="6:36">
      <c r="F181" s="11">
        <v>2171</v>
      </c>
      <c r="G181" s="12">
        <v>1.728</v>
      </c>
      <c r="H181" s="11">
        <v>1</v>
      </c>
      <c r="I181" s="11">
        <v>0</v>
      </c>
      <c r="J181" s="13">
        <f t="shared" si="112"/>
        <v>3751.488</v>
      </c>
      <c r="K181" s="11">
        <v>1</v>
      </c>
      <c r="L181" s="11">
        <v>2.11</v>
      </c>
      <c r="M181" s="11">
        <v>0.97</v>
      </c>
      <c r="N181" s="39">
        <f t="shared" si="113"/>
        <v>3.0467</v>
      </c>
      <c r="O181" s="11">
        <v>1.15</v>
      </c>
      <c r="P181" s="9">
        <v>0.5</v>
      </c>
      <c r="Q181" s="40">
        <f t="shared" si="114"/>
        <v>6572.05363152</v>
      </c>
      <c r="Y181" s="11">
        <v>2171</v>
      </c>
      <c r="Z181" s="12">
        <v>1.728</v>
      </c>
      <c r="AA181" s="11">
        <v>1</v>
      </c>
      <c r="AB181" s="11">
        <v>0</v>
      </c>
      <c r="AC181" s="13">
        <f t="shared" si="115"/>
        <v>3751.488</v>
      </c>
      <c r="AD181" s="11">
        <v>1</v>
      </c>
      <c r="AE181" s="11">
        <v>2.11</v>
      </c>
      <c r="AF181" s="11">
        <v>0.97</v>
      </c>
      <c r="AG181" s="39">
        <f t="shared" si="116"/>
        <v>3.0467</v>
      </c>
      <c r="AH181" s="11">
        <v>1.15</v>
      </c>
      <c r="AI181" s="9">
        <v>0.5</v>
      </c>
      <c r="AJ181" s="40">
        <f t="shared" si="117"/>
        <v>6572.05363152</v>
      </c>
    </row>
    <row r="182" s="1" customFormat="1" customHeight="1" spans="6:36">
      <c r="F182" s="11">
        <v>2171</v>
      </c>
      <c r="G182" s="12">
        <v>1.728</v>
      </c>
      <c r="H182" s="11">
        <v>1</v>
      </c>
      <c r="I182" s="11">
        <v>0</v>
      </c>
      <c r="J182" s="13">
        <f t="shared" si="112"/>
        <v>3751.488</v>
      </c>
      <c r="K182" s="11">
        <v>1</v>
      </c>
      <c r="L182" s="11">
        <v>2.11</v>
      </c>
      <c r="M182" s="11">
        <v>0.97</v>
      </c>
      <c r="N182" s="39">
        <f t="shared" si="113"/>
        <v>3.0467</v>
      </c>
      <c r="O182" s="11">
        <v>1.15</v>
      </c>
      <c r="P182" s="9">
        <v>0.5</v>
      </c>
      <c r="Q182" s="40">
        <f t="shared" si="114"/>
        <v>6572.05363152</v>
      </c>
      <c r="Y182" s="11">
        <v>2171</v>
      </c>
      <c r="Z182" s="12">
        <v>1.728</v>
      </c>
      <c r="AA182" s="11">
        <v>1</v>
      </c>
      <c r="AB182" s="11">
        <v>0</v>
      </c>
      <c r="AC182" s="13">
        <f t="shared" si="115"/>
        <v>3751.488</v>
      </c>
      <c r="AD182" s="11">
        <v>1</v>
      </c>
      <c r="AE182" s="11">
        <v>2.11</v>
      </c>
      <c r="AF182" s="11">
        <v>0.97</v>
      </c>
      <c r="AG182" s="39">
        <f t="shared" si="116"/>
        <v>3.0467</v>
      </c>
      <c r="AH182" s="11">
        <v>1.15</v>
      </c>
      <c r="AI182" s="9">
        <v>0.5</v>
      </c>
      <c r="AJ182" s="40">
        <f t="shared" si="117"/>
        <v>6572.05363152</v>
      </c>
    </row>
    <row r="183" s="1" customFormat="1" customHeight="1" spans="6:36">
      <c r="F183" s="11">
        <v>2171</v>
      </c>
      <c r="G183" s="12">
        <v>1.728</v>
      </c>
      <c r="H183" s="11">
        <v>1</v>
      </c>
      <c r="I183" s="11">
        <v>0</v>
      </c>
      <c r="J183" s="13">
        <f t="shared" si="112"/>
        <v>3751.488</v>
      </c>
      <c r="K183" s="11">
        <v>1</v>
      </c>
      <c r="L183" s="11">
        <v>2.11</v>
      </c>
      <c r="M183" s="11">
        <v>0.97</v>
      </c>
      <c r="N183" s="39">
        <f t="shared" si="113"/>
        <v>3.0467</v>
      </c>
      <c r="O183" s="11">
        <v>0.9</v>
      </c>
      <c r="P183" s="9">
        <v>0.5</v>
      </c>
      <c r="Q183" s="40">
        <f t="shared" si="114"/>
        <v>5143.34632032</v>
      </c>
      <c r="Y183" s="11">
        <v>2171</v>
      </c>
      <c r="Z183" s="12">
        <v>1.728</v>
      </c>
      <c r="AA183" s="11">
        <v>1</v>
      </c>
      <c r="AB183" s="11">
        <v>0</v>
      </c>
      <c r="AC183" s="13">
        <f t="shared" si="115"/>
        <v>3751.488</v>
      </c>
      <c r="AD183" s="11">
        <v>1</v>
      </c>
      <c r="AE183" s="11">
        <v>2.11</v>
      </c>
      <c r="AF183" s="11">
        <v>0.97</v>
      </c>
      <c r="AG183" s="39">
        <f t="shared" si="116"/>
        <v>3.0467</v>
      </c>
      <c r="AH183" s="11">
        <v>0.9</v>
      </c>
      <c r="AI183" s="9">
        <v>0.5</v>
      </c>
      <c r="AJ183" s="40">
        <f t="shared" si="117"/>
        <v>5143.34632032</v>
      </c>
    </row>
    <row r="184" s="1" customFormat="1" customHeight="1" spans="6:36">
      <c r="F184" s="11">
        <v>2171</v>
      </c>
      <c r="G184" s="12">
        <v>1.728</v>
      </c>
      <c r="H184" s="11">
        <v>1</v>
      </c>
      <c r="I184" s="11">
        <v>0</v>
      </c>
      <c r="J184" s="13">
        <f t="shared" si="112"/>
        <v>3751.488</v>
      </c>
      <c r="K184" s="11">
        <v>1</v>
      </c>
      <c r="L184" s="11">
        <v>2.11</v>
      </c>
      <c r="M184" s="11">
        <v>0.97</v>
      </c>
      <c r="N184" s="39">
        <f t="shared" si="113"/>
        <v>3.0467</v>
      </c>
      <c r="O184" s="11">
        <v>0.9</v>
      </c>
      <c r="P184" s="9">
        <v>0.5</v>
      </c>
      <c r="Q184" s="40">
        <f t="shared" si="114"/>
        <v>5143.34632032</v>
      </c>
      <c r="Y184" s="11">
        <v>2171</v>
      </c>
      <c r="Z184" s="12">
        <v>1.728</v>
      </c>
      <c r="AA184" s="11">
        <v>1</v>
      </c>
      <c r="AB184" s="11">
        <v>0</v>
      </c>
      <c r="AC184" s="13">
        <f t="shared" si="115"/>
        <v>3751.488</v>
      </c>
      <c r="AD184" s="11">
        <v>1</v>
      </c>
      <c r="AE184" s="11">
        <v>2.11</v>
      </c>
      <c r="AF184" s="11">
        <v>0.97</v>
      </c>
      <c r="AG184" s="39">
        <f t="shared" si="116"/>
        <v>3.0467</v>
      </c>
      <c r="AH184" s="11">
        <v>0.9</v>
      </c>
      <c r="AI184" s="9">
        <v>0.5</v>
      </c>
      <c r="AJ184" s="40">
        <f t="shared" si="117"/>
        <v>5143.34632032</v>
      </c>
    </row>
    <row r="185" s="1" customFormat="1" customHeight="1" spans="6:36">
      <c r="F185" s="11">
        <v>2171</v>
      </c>
      <c r="G185" s="12">
        <v>1.728</v>
      </c>
      <c r="H185" s="11">
        <v>1</v>
      </c>
      <c r="I185" s="11">
        <v>0</v>
      </c>
      <c r="J185" s="13">
        <f t="shared" si="112"/>
        <v>3751.488</v>
      </c>
      <c r="K185" s="11">
        <v>1</v>
      </c>
      <c r="L185" s="11">
        <v>2.11</v>
      </c>
      <c r="M185" s="11">
        <v>0.97</v>
      </c>
      <c r="N185" s="39">
        <f t="shared" si="113"/>
        <v>3.0467</v>
      </c>
      <c r="O185" s="11">
        <v>0.9</v>
      </c>
      <c r="P185" s="9">
        <v>0.5</v>
      </c>
      <c r="Q185" s="40">
        <f t="shared" si="114"/>
        <v>5143.34632032</v>
      </c>
      <c r="Y185" s="11">
        <v>2171</v>
      </c>
      <c r="Z185" s="12">
        <v>1.728</v>
      </c>
      <c r="AA185" s="11">
        <v>1</v>
      </c>
      <c r="AB185" s="11">
        <v>0</v>
      </c>
      <c r="AC185" s="13">
        <f t="shared" si="115"/>
        <v>3751.488</v>
      </c>
      <c r="AD185" s="11">
        <v>1</v>
      </c>
      <c r="AE185" s="11">
        <v>2.11</v>
      </c>
      <c r="AF185" s="11">
        <v>0.97</v>
      </c>
      <c r="AG185" s="39">
        <f t="shared" si="116"/>
        <v>3.0467</v>
      </c>
      <c r="AH185" s="11">
        <v>0.9</v>
      </c>
      <c r="AI185" s="9">
        <v>0.5</v>
      </c>
      <c r="AJ185" s="40">
        <f t="shared" si="117"/>
        <v>5143.34632032</v>
      </c>
    </row>
    <row r="186" s="1" customFormat="1" customHeight="1" spans="6:36">
      <c r="F186" s="11">
        <v>2171</v>
      </c>
      <c r="G186" s="12">
        <v>1.728</v>
      </c>
      <c r="H186" s="11">
        <v>1</v>
      </c>
      <c r="I186" s="11">
        <v>0</v>
      </c>
      <c r="J186" s="13">
        <f t="shared" si="112"/>
        <v>3751.488</v>
      </c>
      <c r="K186" s="11">
        <v>1</v>
      </c>
      <c r="L186" s="11">
        <v>2.11</v>
      </c>
      <c r="M186" s="11">
        <v>0.97</v>
      </c>
      <c r="N186" s="39">
        <f t="shared" si="113"/>
        <v>3.0467</v>
      </c>
      <c r="O186" s="11">
        <v>0.9</v>
      </c>
      <c r="P186" s="9">
        <v>0.5</v>
      </c>
      <c r="Q186" s="40">
        <f t="shared" si="114"/>
        <v>5143.34632032</v>
      </c>
      <c r="Y186" s="11">
        <v>2171</v>
      </c>
      <c r="Z186" s="12">
        <v>1.728</v>
      </c>
      <c r="AA186" s="11">
        <v>1</v>
      </c>
      <c r="AB186" s="11">
        <v>0</v>
      </c>
      <c r="AC186" s="13">
        <f t="shared" si="115"/>
        <v>3751.488</v>
      </c>
      <c r="AD186" s="11">
        <v>1</v>
      </c>
      <c r="AE186" s="11">
        <v>2.11</v>
      </c>
      <c r="AF186" s="11">
        <v>0.97</v>
      </c>
      <c r="AG186" s="39">
        <f t="shared" si="116"/>
        <v>3.0467</v>
      </c>
      <c r="AH186" s="11">
        <v>0.9</v>
      </c>
      <c r="AI186" s="9">
        <v>0.5</v>
      </c>
      <c r="AJ186" s="40">
        <f t="shared" si="117"/>
        <v>5143.34632032</v>
      </c>
    </row>
    <row r="187" s="1" customFormat="1" customHeight="1" spans="6:36">
      <c r="F187" s="11">
        <v>2171</v>
      </c>
      <c r="G187" s="12">
        <v>1.55</v>
      </c>
      <c r="H187" s="11">
        <v>1</v>
      </c>
      <c r="I187" s="11">
        <v>0</v>
      </c>
      <c r="J187" s="13">
        <f t="shared" si="112"/>
        <v>3365.05</v>
      </c>
      <c r="K187" s="11">
        <v>1</v>
      </c>
      <c r="L187" s="11">
        <v>2.11</v>
      </c>
      <c r="M187" s="11">
        <v>0.97</v>
      </c>
      <c r="N187" s="39">
        <f t="shared" si="113"/>
        <v>3.0467</v>
      </c>
      <c r="O187" s="11">
        <v>0.9</v>
      </c>
      <c r="P187" s="9">
        <v>0.5</v>
      </c>
      <c r="Q187" s="40">
        <f t="shared" si="114"/>
        <v>4613.53402575</v>
      </c>
      <c r="Y187" s="11">
        <v>2171</v>
      </c>
      <c r="Z187" s="12">
        <v>1.55</v>
      </c>
      <c r="AA187" s="11">
        <v>1</v>
      </c>
      <c r="AB187" s="11">
        <v>0</v>
      </c>
      <c r="AC187" s="13">
        <f t="shared" si="115"/>
        <v>3365.05</v>
      </c>
      <c r="AD187" s="11">
        <v>1</v>
      </c>
      <c r="AE187" s="11">
        <v>2.11</v>
      </c>
      <c r="AF187" s="11">
        <v>0.97</v>
      </c>
      <c r="AG187" s="39">
        <f t="shared" si="116"/>
        <v>3.0467</v>
      </c>
      <c r="AH187" s="11">
        <v>0.9</v>
      </c>
      <c r="AI187" s="9">
        <v>0.5</v>
      </c>
      <c r="AJ187" s="40">
        <f t="shared" si="117"/>
        <v>4613.53402575</v>
      </c>
    </row>
    <row r="188" s="1" customFormat="1" customHeight="1" spans="6:36">
      <c r="F188" s="11">
        <v>2171</v>
      </c>
      <c r="G188" s="12">
        <v>12.18</v>
      </c>
      <c r="H188" s="11">
        <v>1</v>
      </c>
      <c r="I188" s="11">
        <v>0</v>
      </c>
      <c r="J188" s="13">
        <f t="shared" si="112"/>
        <v>26442.78</v>
      </c>
      <c r="K188" s="11">
        <v>1</v>
      </c>
      <c r="L188" s="11">
        <v>2.11</v>
      </c>
      <c r="M188" s="11">
        <v>0.97</v>
      </c>
      <c r="N188" s="39">
        <f t="shared" si="113"/>
        <v>3.0467</v>
      </c>
      <c r="O188" s="11">
        <v>0.9</v>
      </c>
      <c r="P188" s="9">
        <v>0.5</v>
      </c>
      <c r="Q188" s="40">
        <f t="shared" si="114"/>
        <v>36253.4480217</v>
      </c>
      <c r="Y188" s="11">
        <v>2171</v>
      </c>
      <c r="Z188" s="12">
        <v>12.18</v>
      </c>
      <c r="AA188" s="11">
        <v>1</v>
      </c>
      <c r="AB188" s="11">
        <v>0</v>
      </c>
      <c r="AC188" s="13">
        <f t="shared" si="115"/>
        <v>26442.78</v>
      </c>
      <c r="AD188" s="11">
        <v>1</v>
      </c>
      <c r="AE188" s="11">
        <v>2.11</v>
      </c>
      <c r="AF188" s="11">
        <v>0.97</v>
      </c>
      <c r="AG188" s="39">
        <f t="shared" si="116"/>
        <v>3.0467</v>
      </c>
      <c r="AH188" s="11">
        <v>0.9</v>
      </c>
      <c r="AI188" s="9">
        <v>0.5</v>
      </c>
      <c r="AJ188" s="40">
        <f t="shared" si="117"/>
        <v>36253.4480217</v>
      </c>
    </row>
    <row r="189" s="1" customFormat="1" customHeight="1" spans="6:36">
      <c r="F189" s="41" t="s">
        <v>25</v>
      </c>
      <c r="G189" s="42"/>
      <c r="H189" s="42"/>
      <c r="I189" s="42"/>
      <c r="J189" s="42"/>
      <c r="K189" s="42"/>
      <c r="L189" s="42"/>
      <c r="M189" s="43">
        <f>SUM(Q178:Q188)</f>
        <v>94300.63548633</v>
      </c>
      <c r="N189" s="43"/>
      <c r="O189" s="43"/>
      <c r="P189" s="43"/>
      <c r="Q189" s="43"/>
      <c r="Y189" s="41" t="s">
        <v>25</v>
      </c>
      <c r="Z189" s="42"/>
      <c r="AA189" s="42"/>
      <c r="AB189" s="42"/>
      <c r="AC189" s="42"/>
      <c r="AD189" s="42"/>
      <c r="AE189" s="42"/>
      <c r="AF189" s="43">
        <f>SUM(AJ178:AJ188)</f>
        <v>94300.63548633</v>
      </c>
      <c r="AG189" s="43"/>
      <c r="AH189" s="43"/>
      <c r="AI189" s="43"/>
      <c r="AJ189" s="43"/>
    </row>
    <row r="190" s="1" customFormat="1" customHeight="1" spans="6:36">
      <c r="F190" s="42"/>
      <c r="G190" s="42"/>
      <c r="H190" s="42"/>
      <c r="I190" s="42"/>
      <c r="J190" s="42"/>
      <c r="K190" s="42"/>
      <c r="L190" s="42"/>
      <c r="M190" s="43"/>
      <c r="N190" s="43"/>
      <c r="O190" s="43"/>
      <c r="P190" s="43"/>
      <c r="Q190" s="43"/>
      <c r="Y190" s="42"/>
      <c r="Z190" s="42"/>
      <c r="AA190" s="42"/>
      <c r="AB190" s="42"/>
      <c r="AC190" s="42"/>
      <c r="AD190" s="42"/>
      <c r="AE190" s="42"/>
      <c r="AF190" s="43"/>
      <c r="AG190" s="43"/>
      <c r="AH190" s="43"/>
      <c r="AI190" s="43"/>
      <c r="AJ190" s="43"/>
    </row>
    <row r="191" s="1" customFormat="1" customHeight="1" spans="6:36">
      <c r="F191" s="42"/>
      <c r="G191" s="42"/>
      <c r="H191" s="42"/>
      <c r="I191" s="42"/>
      <c r="J191" s="42"/>
      <c r="K191" s="42"/>
      <c r="L191" s="42"/>
      <c r="M191" s="43"/>
      <c r="N191" s="43"/>
      <c r="O191" s="43"/>
      <c r="P191" s="43"/>
      <c r="Q191" s="43"/>
      <c r="Y191" s="42"/>
      <c r="Z191" s="42"/>
      <c r="AA191" s="42"/>
      <c r="AB191" s="42"/>
      <c r="AC191" s="42"/>
      <c r="AD191" s="42"/>
      <c r="AE191" s="42"/>
      <c r="AF191" s="43"/>
      <c r="AG191" s="43"/>
      <c r="AH191" s="43"/>
      <c r="AI191" s="43"/>
      <c r="AJ191" s="43"/>
    </row>
    <row r="192" s="1" customFormat="1" customHeight="1" spans="6:36">
      <c r="F192" s="34" t="s">
        <v>26</v>
      </c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Y192" s="34" t="s">
        <v>26</v>
      </c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</row>
    <row r="193" s="1" customFormat="1" customHeight="1" spans="6:36">
      <c r="F193" s="13" t="s">
        <v>3</v>
      </c>
      <c r="G193" s="13"/>
      <c r="H193" s="13"/>
      <c r="I193" s="13"/>
      <c r="J193" s="13"/>
      <c r="K193" s="8" t="s">
        <v>46</v>
      </c>
      <c r="L193" s="8"/>
      <c r="M193" s="8"/>
      <c r="N193" s="8"/>
      <c r="O193" s="9" t="s">
        <v>31</v>
      </c>
      <c r="P193" s="9"/>
      <c r="Q193" s="38" t="s">
        <v>7</v>
      </c>
      <c r="Y193" s="13" t="s">
        <v>3</v>
      </c>
      <c r="Z193" s="13"/>
      <c r="AA193" s="13"/>
      <c r="AB193" s="13"/>
      <c r="AC193" s="13"/>
      <c r="AD193" s="8" t="s">
        <v>46</v>
      </c>
      <c r="AE193" s="8"/>
      <c r="AF193" s="8"/>
      <c r="AG193" s="8"/>
      <c r="AH193" s="9" t="s">
        <v>31</v>
      </c>
      <c r="AI193" s="9"/>
      <c r="AJ193" s="38" t="s">
        <v>7</v>
      </c>
    </row>
    <row r="194" s="1" customFormat="1" customHeight="1" spans="6:36">
      <c r="F194" s="13" t="s">
        <v>47</v>
      </c>
      <c r="G194" s="13" t="s">
        <v>48</v>
      </c>
      <c r="H194" s="13" t="s">
        <v>49</v>
      </c>
      <c r="I194" s="13" t="s">
        <v>50</v>
      </c>
      <c r="J194" s="13" t="s">
        <v>3</v>
      </c>
      <c r="K194" s="8" t="s">
        <v>51</v>
      </c>
      <c r="L194" s="8" t="s">
        <v>21</v>
      </c>
      <c r="M194" s="8" t="s">
        <v>20</v>
      </c>
      <c r="N194" s="39" t="s">
        <v>22</v>
      </c>
      <c r="O194" s="9" t="s">
        <v>52</v>
      </c>
      <c r="P194" s="9" t="s">
        <v>53</v>
      </c>
      <c r="Q194" s="38"/>
      <c r="Y194" s="13" t="s">
        <v>47</v>
      </c>
      <c r="Z194" s="13" t="s">
        <v>48</v>
      </c>
      <c r="AA194" s="13" t="s">
        <v>49</v>
      </c>
      <c r="AB194" s="13" t="s">
        <v>50</v>
      </c>
      <c r="AC194" s="13" t="s">
        <v>3</v>
      </c>
      <c r="AD194" s="8" t="s">
        <v>51</v>
      </c>
      <c r="AE194" s="8" t="s">
        <v>21</v>
      </c>
      <c r="AF194" s="8" t="s">
        <v>20</v>
      </c>
      <c r="AG194" s="39" t="s">
        <v>22</v>
      </c>
      <c r="AH194" s="9" t="s">
        <v>52</v>
      </c>
      <c r="AI194" s="9" t="s">
        <v>53</v>
      </c>
      <c r="AJ194" s="38"/>
    </row>
    <row r="195" s="1" customFormat="1" customHeight="1" spans="6:36">
      <c r="F195" s="11">
        <v>35140</v>
      </c>
      <c r="G195" s="12">
        <v>0.168</v>
      </c>
      <c r="H195" s="11">
        <v>1</v>
      </c>
      <c r="I195" s="11">
        <v>0</v>
      </c>
      <c r="J195" s="13">
        <f t="shared" ref="J195:J204" si="118">F195*G195*H195+I195</f>
        <v>5903.52</v>
      </c>
      <c r="K195" s="11">
        <v>1</v>
      </c>
      <c r="L195" s="11">
        <v>1.71</v>
      </c>
      <c r="M195" s="11">
        <v>0.85</v>
      </c>
      <c r="N195" s="39">
        <f t="shared" ref="N195:N204" si="119">L195*M195+1</f>
        <v>2.4535</v>
      </c>
      <c r="O195" s="11">
        <v>0.9</v>
      </c>
      <c r="P195" s="9">
        <v>0.5</v>
      </c>
      <c r="Q195" s="40">
        <f t="shared" ref="Q195:Q204" si="120">J195*K195*N195*O195*P195</f>
        <v>6517.928844</v>
      </c>
      <c r="Y195" s="11">
        <v>35140</v>
      </c>
      <c r="Z195" s="12">
        <v>0.168</v>
      </c>
      <c r="AA195" s="11">
        <v>1</v>
      </c>
      <c r="AB195" s="11">
        <v>0</v>
      </c>
      <c r="AC195" s="13">
        <f t="shared" ref="AC195:AC204" si="121">Y195*Z195*AA195+AB195</f>
        <v>5903.52</v>
      </c>
      <c r="AD195" s="11">
        <v>1</v>
      </c>
      <c r="AE195" s="11">
        <v>1.71</v>
      </c>
      <c r="AF195" s="11">
        <v>0.93</v>
      </c>
      <c r="AG195" s="39">
        <f t="shared" ref="AG195:AG204" si="122">AE195*AF195+1</f>
        <v>2.5903</v>
      </c>
      <c r="AH195" s="11">
        <v>0.9</v>
      </c>
      <c r="AI195" s="9">
        <v>0.5</v>
      </c>
      <c r="AJ195" s="40">
        <f t="shared" ref="AJ195:AJ204" si="123">AC195*AD195*AG195*AH195*AI195</f>
        <v>6881.3495352</v>
      </c>
    </row>
    <row r="196" s="1" customFormat="1" customHeight="1" spans="6:36">
      <c r="F196" s="11">
        <v>35140</v>
      </c>
      <c r="G196" s="12">
        <v>0.168</v>
      </c>
      <c r="H196" s="11">
        <v>1</v>
      </c>
      <c r="I196" s="11">
        <v>0</v>
      </c>
      <c r="J196" s="13">
        <f t="shared" si="118"/>
        <v>5903.52</v>
      </c>
      <c r="K196" s="11">
        <v>1</v>
      </c>
      <c r="L196" s="11">
        <v>1.71</v>
      </c>
      <c r="M196" s="11">
        <v>0.85</v>
      </c>
      <c r="N196" s="39">
        <f t="shared" si="119"/>
        <v>2.4535</v>
      </c>
      <c r="O196" s="11">
        <v>0.9</v>
      </c>
      <c r="P196" s="9">
        <v>0.5</v>
      </c>
      <c r="Q196" s="40">
        <f t="shared" si="120"/>
        <v>6517.928844</v>
      </c>
      <c r="Y196" s="11">
        <v>35140</v>
      </c>
      <c r="Z196" s="12">
        <v>0.168</v>
      </c>
      <c r="AA196" s="11">
        <v>1</v>
      </c>
      <c r="AB196" s="11">
        <v>0</v>
      </c>
      <c r="AC196" s="13">
        <f t="shared" si="121"/>
        <v>5903.52</v>
      </c>
      <c r="AD196" s="11">
        <v>1</v>
      </c>
      <c r="AE196" s="11">
        <v>1.71</v>
      </c>
      <c r="AF196" s="11">
        <v>0.93</v>
      </c>
      <c r="AG196" s="39">
        <f t="shared" si="122"/>
        <v>2.5903</v>
      </c>
      <c r="AH196" s="11">
        <v>0.9</v>
      </c>
      <c r="AI196" s="9">
        <v>0.5</v>
      </c>
      <c r="AJ196" s="40">
        <f t="shared" si="123"/>
        <v>6881.3495352</v>
      </c>
    </row>
    <row r="197" s="1" customFormat="1" customHeight="1" spans="6:36">
      <c r="F197" s="11">
        <v>35140</v>
      </c>
      <c r="G197" s="12">
        <v>0.168</v>
      </c>
      <c r="H197" s="11">
        <v>1</v>
      </c>
      <c r="I197" s="11">
        <v>0</v>
      </c>
      <c r="J197" s="13">
        <f t="shared" si="118"/>
        <v>5903.52</v>
      </c>
      <c r="K197" s="11">
        <v>1</v>
      </c>
      <c r="L197" s="11">
        <v>1.71</v>
      </c>
      <c r="M197" s="11">
        <v>0.85</v>
      </c>
      <c r="N197" s="39">
        <f t="shared" si="119"/>
        <v>2.4535</v>
      </c>
      <c r="O197" s="11">
        <v>0.9</v>
      </c>
      <c r="P197" s="9">
        <v>0.5</v>
      </c>
      <c r="Q197" s="40">
        <f t="shared" si="120"/>
        <v>6517.928844</v>
      </c>
      <c r="Y197" s="11">
        <v>35140</v>
      </c>
      <c r="Z197" s="12">
        <v>0.168</v>
      </c>
      <c r="AA197" s="11">
        <v>1</v>
      </c>
      <c r="AB197" s="11">
        <v>0</v>
      </c>
      <c r="AC197" s="13">
        <f t="shared" si="121"/>
        <v>5903.52</v>
      </c>
      <c r="AD197" s="11">
        <v>1</v>
      </c>
      <c r="AE197" s="11">
        <v>1.71</v>
      </c>
      <c r="AF197" s="11">
        <v>0.93</v>
      </c>
      <c r="AG197" s="39">
        <f t="shared" si="122"/>
        <v>2.5903</v>
      </c>
      <c r="AH197" s="11">
        <v>0.9</v>
      </c>
      <c r="AI197" s="9">
        <v>0.5</v>
      </c>
      <c r="AJ197" s="40">
        <f t="shared" si="123"/>
        <v>6881.3495352</v>
      </c>
    </row>
    <row r="198" s="1" customFormat="1" customHeight="1" spans="6:36">
      <c r="F198" s="11">
        <v>35140</v>
      </c>
      <c r="G198" s="12">
        <v>0.168</v>
      </c>
      <c r="H198" s="11">
        <v>1</v>
      </c>
      <c r="I198" s="11">
        <v>0</v>
      </c>
      <c r="J198" s="13">
        <f t="shared" si="118"/>
        <v>5903.52</v>
      </c>
      <c r="K198" s="11">
        <v>1</v>
      </c>
      <c r="L198" s="11">
        <v>1.71</v>
      </c>
      <c r="M198" s="11">
        <v>0.85</v>
      </c>
      <c r="N198" s="39">
        <f t="shared" si="119"/>
        <v>2.4535</v>
      </c>
      <c r="O198" s="11">
        <v>0.9</v>
      </c>
      <c r="P198" s="9">
        <v>0.5</v>
      </c>
      <c r="Q198" s="40">
        <f t="shared" si="120"/>
        <v>6517.928844</v>
      </c>
      <c r="Y198" s="11">
        <v>35140</v>
      </c>
      <c r="Z198" s="12">
        <v>0.168</v>
      </c>
      <c r="AA198" s="11">
        <v>1</v>
      </c>
      <c r="AB198" s="11">
        <v>0</v>
      </c>
      <c r="AC198" s="13">
        <f t="shared" si="121"/>
        <v>5903.52</v>
      </c>
      <c r="AD198" s="11">
        <v>1</v>
      </c>
      <c r="AE198" s="11">
        <v>1.71</v>
      </c>
      <c r="AF198" s="11">
        <v>0.93</v>
      </c>
      <c r="AG198" s="39">
        <f t="shared" si="122"/>
        <v>2.5903</v>
      </c>
      <c r="AH198" s="11">
        <v>0.9</v>
      </c>
      <c r="AI198" s="9">
        <v>0.5</v>
      </c>
      <c r="AJ198" s="40">
        <f t="shared" si="123"/>
        <v>6881.3495352</v>
      </c>
    </row>
    <row r="199" s="1" customFormat="1" customHeight="1" spans="6:36">
      <c r="F199" s="11">
        <v>35140</v>
      </c>
      <c r="G199" s="12">
        <v>0.168</v>
      </c>
      <c r="H199" s="11">
        <v>1</v>
      </c>
      <c r="I199" s="11">
        <v>0</v>
      </c>
      <c r="J199" s="13">
        <f t="shared" si="118"/>
        <v>5903.52</v>
      </c>
      <c r="K199" s="11">
        <v>1</v>
      </c>
      <c r="L199" s="11">
        <v>1.71</v>
      </c>
      <c r="M199" s="11">
        <v>0.85</v>
      </c>
      <c r="N199" s="39">
        <f t="shared" si="119"/>
        <v>2.4535</v>
      </c>
      <c r="O199" s="11">
        <v>0.9</v>
      </c>
      <c r="P199" s="9">
        <v>0.5</v>
      </c>
      <c r="Q199" s="40">
        <f t="shared" si="120"/>
        <v>6517.928844</v>
      </c>
      <c r="Y199" s="11">
        <v>35140</v>
      </c>
      <c r="Z199" s="12">
        <v>0.168</v>
      </c>
      <c r="AA199" s="11">
        <v>1</v>
      </c>
      <c r="AB199" s="11">
        <v>0</v>
      </c>
      <c r="AC199" s="13">
        <f t="shared" si="121"/>
        <v>5903.52</v>
      </c>
      <c r="AD199" s="11">
        <v>1</v>
      </c>
      <c r="AE199" s="11">
        <v>1.71</v>
      </c>
      <c r="AF199" s="11">
        <v>0.93</v>
      </c>
      <c r="AG199" s="39">
        <f t="shared" si="122"/>
        <v>2.5903</v>
      </c>
      <c r="AH199" s="11">
        <v>0.9</v>
      </c>
      <c r="AI199" s="9">
        <v>0.5</v>
      </c>
      <c r="AJ199" s="40">
        <f t="shared" si="123"/>
        <v>6881.3495352</v>
      </c>
    </row>
    <row r="200" s="1" customFormat="1" customHeight="1" spans="6:36">
      <c r="F200" s="11">
        <v>35140</v>
      </c>
      <c r="G200" s="12">
        <v>0.168</v>
      </c>
      <c r="H200" s="11">
        <v>1</v>
      </c>
      <c r="I200" s="11">
        <v>0</v>
      </c>
      <c r="J200" s="13">
        <f t="shared" si="118"/>
        <v>5903.52</v>
      </c>
      <c r="K200" s="11">
        <v>1</v>
      </c>
      <c r="L200" s="11">
        <v>1.71</v>
      </c>
      <c r="M200" s="11">
        <v>0.85</v>
      </c>
      <c r="N200" s="39">
        <f t="shared" si="119"/>
        <v>2.4535</v>
      </c>
      <c r="O200" s="11">
        <v>0.9</v>
      </c>
      <c r="P200" s="9">
        <v>0.5</v>
      </c>
      <c r="Q200" s="40">
        <f t="shared" si="120"/>
        <v>6517.928844</v>
      </c>
      <c r="Y200" s="11">
        <v>35140</v>
      </c>
      <c r="Z200" s="12">
        <v>0.168</v>
      </c>
      <c r="AA200" s="11">
        <v>1</v>
      </c>
      <c r="AB200" s="11">
        <v>0</v>
      </c>
      <c r="AC200" s="13">
        <f t="shared" si="121"/>
        <v>5903.52</v>
      </c>
      <c r="AD200" s="11">
        <v>1</v>
      </c>
      <c r="AE200" s="11">
        <v>1.71</v>
      </c>
      <c r="AF200" s="11">
        <v>0.93</v>
      </c>
      <c r="AG200" s="39">
        <f t="shared" si="122"/>
        <v>2.5903</v>
      </c>
      <c r="AH200" s="11">
        <v>0.9</v>
      </c>
      <c r="AI200" s="9">
        <v>0.5</v>
      </c>
      <c r="AJ200" s="40">
        <f t="shared" si="123"/>
        <v>6881.3495352</v>
      </c>
    </row>
    <row r="201" s="1" customFormat="1" customHeight="1" spans="6:36">
      <c r="F201" s="11">
        <v>35140</v>
      </c>
      <c r="G201" s="12">
        <v>0.168</v>
      </c>
      <c r="H201" s="11">
        <v>1</v>
      </c>
      <c r="I201" s="11">
        <v>0</v>
      </c>
      <c r="J201" s="13">
        <f t="shared" si="118"/>
        <v>5903.52</v>
      </c>
      <c r="K201" s="11">
        <v>1</v>
      </c>
      <c r="L201" s="11">
        <v>1.71</v>
      </c>
      <c r="M201" s="11">
        <v>0.85</v>
      </c>
      <c r="N201" s="39">
        <f t="shared" si="119"/>
        <v>2.4535</v>
      </c>
      <c r="O201" s="11">
        <v>0.9</v>
      </c>
      <c r="P201" s="9">
        <v>0.5</v>
      </c>
      <c r="Q201" s="40">
        <f t="shared" si="120"/>
        <v>6517.928844</v>
      </c>
      <c r="Y201" s="11">
        <v>35140</v>
      </c>
      <c r="Z201" s="12">
        <v>0.168</v>
      </c>
      <c r="AA201" s="11">
        <v>1</v>
      </c>
      <c r="AB201" s="11">
        <v>0</v>
      </c>
      <c r="AC201" s="13">
        <f t="shared" si="121"/>
        <v>5903.52</v>
      </c>
      <c r="AD201" s="11">
        <v>1</v>
      </c>
      <c r="AE201" s="11">
        <v>1.71</v>
      </c>
      <c r="AF201" s="11">
        <v>0.93</v>
      </c>
      <c r="AG201" s="39">
        <f t="shared" si="122"/>
        <v>2.5903</v>
      </c>
      <c r="AH201" s="11">
        <v>0.9</v>
      </c>
      <c r="AI201" s="9">
        <v>0.5</v>
      </c>
      <c r="AJ201" s="40">
        <f t="shared" si="123"/>
        <v>6881.3495352</v>
      </c>
    </row>
    <row r="202" s="1" customFormat="1" customHeight="1" spans="6:36">
      <c r="F202" s="11">
        <v>35140</v>
      </c>
      <c r="G202" s="12">
        <v>0.168</v>
      </c>
      <c r="H202" s="11">
        <v>1</v>
      </c>
      <c r="I202" s="11">
        <v>0</v>
      </c>
      <c r="J202" s="13">
        <f t="shared" si="118"/>
        <v>5903.52</v>
      </c>
      <c r="K202" s="11">
        <v>1</v>
      </c>
      <c r="L202" s="11">
        <v>1.71</v>
      </c>
      <c r="M202" s="11">
        <v>0.85</v>
      </c>
      <c r="N202" s="39">
        <f t="shared" si="119"/>
        <v>2.4535</v>
      </c>
      <c r="O202" s="11">
        <v>0.9</v>
      </c>
      <c r="P202" s="9">
        <v>0.5</v>
      </c>
      <c r="Q202" s="40">
        <f t="shared" si="120"/>
        <v>6517.928844</v>
      </c>
      <c r="Y202" s="11">
        <v>35140</v>
      </c>
      <c r="Z202" s="12">
        <v>0.168</v>
      </c>
      <c r="AA202" s="11">
        <v>1</v>
      </c>
      <c r="AB202" s="11">
        <v>0</v>
      </c>
      <c r="AC202" s="13">
        <f t="shared" si="121"/>
        <v>5903.52</v>
      </c>
      <c r="AD202" s="11">
        <v>1</v>
      </c>
      <c r="AE202" s="11">
        <v>1.71</v>
      </c>
      <c r="AF202" s="11">
        <v>0.93</v>
      </c>
      <c r="AG202" s="39">
        <f t="shared" si="122"/>
        <v>2.5903</v>
      </c>
      <c r="AH202" s="11">
        <v>0.9</v>
      </c>
      <c r="AI202" s="9">
        <v>0.5</v>
      </c>
      <c r="AJ202" s="40">
        <f t="shared" si="123"/>
        <v>6881.3495352</v>
      </c>
    </row>
    <row r="203" s="1" customFormat="1" customHeight="1" spans="6:36">
      <c r="F203" s="11">
        <v>35140</v>
      </c>
      <c r="G203" s="12">
        <v>0.3</v>
      </c>
      <c r="H203" s="11">
        <v>1</v>
      </c>
      <c r="I203" s="11">
        <v>0</v>
      </c>
      <c r="J203" s="13">
        <f t="shared" si="118"/>
        <v>10542</v>
      </c>
      <c r="K203" s="11">
        <v>1</v>
      </c>
      <c r="L203" s="11">
        <v>1.71</v>
      </c>
      <c r="M203" s="11">
        <v>0.85</v>
      </c>
      <c r="N203" s="39">
        <f t="shared" si="119"/>
        <v>2.4535</v>
      </c>
      <c r="O203" s="11">
        <v>0.9</v>
      </c>
      <c r="P203" s="9">
        <v>0.5</v>
      </c>
      <c r="Q203" s="40">
        <f t="shared" si="120"/>
        <v>11639.15865</v>
      </c>
      <c r="Y203" s="11">
        <v>35140</v>
      </c>
      <c r="Z203" s="12">
        <v>0.3</v>
      </c>
      <c r="AA203" s="11">
        <v>1</v>
      </c>
      <c r="AB203" s="11">
        <v>0</v>
      </c>
      <c r="AC203" s="13">
        <f t="shared" si="121"/>
        <v>10542</v>
      </c>
      <c r="AD203" s="11">
        <v>1</v>
      </c>
      <c r="AE203" s="11">
        <v>1.71</v>
      </c>
      <c r="AF203" s="11">
        <v>0.93</v>
      </c>
      <c r="AG203" s="39">
        <f t="shared" si="122"/>
        <v>2.5903</v>
      </c>
      <c r="AH203" s="11">
        <v>0.9</v>
      </c>
      <c r="AI203" s="9">
        <v>0.5</v>
      </c>
      <c r="AJ203" s="40">
        <f t="shared" si="123"/>
        <v>12288.12417</v>
      </c>
    </row>
    <row r="204" s="1" customFormat="1" customHeight="1" spans="6:36">
      <c r="F204" s="11">
        <v>35140</v>
      </c>
      <c r="G204" s="12">
        <v>0.58</v>
      </c>
      <c r="H204" s="11">
        <v>1</v>
      </c>
      <c r="I204" s="11">
        <v>0</v>
      </c>
      <c r="J204" s="13">
        <f t="shared" si="118"/>
        <v>20381.2</v>
      </c>
      <c r="K204" s="11">
        <v>1</v>
      </c>
      <c r="L204" s="11">
        <v>1.71</v>
      </c>
      <c r="M204" s="11">
        <v>0.85</v>
      </c>
      <c r="N204" s="39">
        <f t="shared" si="119"/>
        <v>2.4535</v>
      </c>
      <c r="O204" s="11">
        <v>0.9</v>
      </c>
      <c r="P204" s="9">
        <v>0.5</v>
      </c>
      <c r="Q204" s="40">
        <f t="shared" si="120"/>
        <v>22502.37339</v>
      </c>
      <c r="Y204" s="11">
        <v>35140</v>
      </c>
      <c r="Z204" s="12">
        <v>0.58</v>
      </c>
      <c r="AA204" s="11">
        <v>1</v>
      </c>
      <c r="AB204" s="11">
        <v>0</v>
      </c>
      <c r="AC204" s="13">
        <f t="shared" si="121"/>
        <v>20381.2</v>
      </c>
      <c r="AD204" s="11">
        <v>1</v>
      </c>
      <c r="AE204" s="11">
        <v>1.71</v>
      </c>
      <c r="AF204" s="11">
        <v>0.93</v>
      </c>
      <c r="AG204" s="39">
        <f t="shared" si="122"/>
        <v>2.5903</v>
      </c>
      <c r="AH204" s="11">
        <v>0.9</v>
      </c>
      <c r="AI204" s="9">
        <v>0.5</v>
      </c>
      <c r="AJ204" s="40">
        <f t="shared" si="123"/>
        <v>23757.040062</v>
      </c>
    </row>
    <row r="205" s="1" customFormat="1" customHeight="1" spans="6:36">
      <c r="F205" s="44" t="s">
        <v>26</v>
      </c>
      <c r="G205" s="45"/>
      <c r="H205" s="45"/>
      <c r="I205" s="45"/>
      <c r="J205" s="45"/>
      <c r="K205" s="45"/>
      <c r="L205" s="45"/>
      <c r="M205" s="43">
        <f>SUM(Q195:Q204)</f>
        <v>86284.962792</v>
      </c>
      <c r="N205" s="43"/>
      <c r="O205" s="43"/>
      <c r="P205" s="43"/>
      <c r="Q205" s="43"/>
      <c r="Y205" s="44" t="s">
        <v>26</v>
      </c>
      <c r="Z205" s="45"/>
      <c r="AA205" s="45"/>
      <c r="AB205" s="45"/>
      <c r="AC205" s="45"/>
      <c r="AD205" s="45"/>
      <c r="AE205" s="45"/>
      <c r="AF205" s="43">
        <f>SUM(AJ195:AJ204)</f>
        <v>91095.9605136</v>
      </c>
      <c r="AG205" s="43"/>
      <c r="AH205" s="43"/>
      <c r="AI205" s="43"/>
      <c r="AJ205" s="43"/>
    </row>
    <row r="206" s="1" customFormat="1" customHeight="1" spans="6:36">
      <c r="F206" s="45"/>
      <c r="G206" s="45"/>
      <c r="H206" s="45"/>
      <c r="I206" s="45"/>
      <c r="J206" s="45"/>
      <c r="K206" s="45"/>
      <c r="L206" s="45"/>
      <c r="M206" s="43"/>
      <c r="N206" s="43"/>
      <c r="O206" s="43"/>
      <c r="P206" s="43"/>
      <c r="Q206" s="43"/>
      <c r="Y206" s="45"/>
      <c r="Z206" s="45"/>
      <c r="AA206" s="45"/>
      <c r="AB206" s="45"/>
      <c r="AC206" s="45"/>
      <c r="AD206" s="45"/>
      <c r="AE206" s="45"/>
      <c r="AF206" s="43"/>
      <c r="AG206" s="43"/>
      <c r="AH206" s="43"/>
      <c r="AI206" s="43"/>
      <c r="AJ206" s="43"/>
    </row>
    <row r="207" s="1" customFormat="1" customHeight="1" spans="6:36">
      <c r="F207" s="45"/>
      <c r="G207" s="45"/>
      <c r="H207" s="45"/>
      <c r="I207" s="45"/>
      <c r="J207" s="45"/>
      <c r="K207" s="45"/>
      <c r="L207" s="45"/>
      <c r="M207" s="43"/>
      <c r="N207" s="43"/>
      <c r="O207" s="43"/>
      <c r="P207" s="43"/>
      <c r="Q207" s="43"/>
      <c r="Y207" s="45"/>
      <c r="Z207" s="45"/>
      <c r="AA207" s="45"/>
      <c r="AB207" s="45"/>
      <c r="AC207" s="45"/>
      <c r="AD207" s="45"/>
      <c r="AE207" s="45"/>
      <c r="AF207" s="43"/>
      <c r="AG207" s="43"/>
      <c r="AH207" s="43"/>
      <c r="AI207" s="43"/>
      <c r="AJ207" s="43"/>
    </row>
    <row r="209" s="1" customFormat="1" customHeight="1" spans="1:38">
      <c r="A209" s="2" t="s">
        <v>56</v>
      </c>
      <c r="B209" s="2"/>
      <c r="C209" s="2"/>
      <c r="D209" s="2"/>
      <c r="E209" s="2"/>
      <c r="F209" s="3" t="s">
        <v>1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T209" s="2" t="s">
        <v>57</v>
      </c>
      <c r="U209" s="2"/>
      <c r="V209" s="2"/>
      <c r="W209" s="2"/>
      <c r="X209" s="2"/>
      <c r="Y209" s="3" t="s">
        <v>1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="1" customFormat="1" customHeight="1" spans="1:38">
      <c r="A210" s="2"/>
      <c r="B210" s="2"/>
      <c r="C210" s="2"/>
      <c r="D210" s="2"/>
      <c r="E210" s="2"/>
      <c r="F210" s="4" t="s">
        <v>3</v>
      </c>
      <c r="G210" s="5"/>
      <c r="H210" s="5"/>
      <c r="I210" s="6"/>
      <c r="J210" s="7" t="s">
        <v>4</v>
      </c>
      <c r="K210" s="7"/>
      <c r="L210" s="7"/>
      <c r="M210" s="7"/>
      <c r="N210" s="8" t="s">
        <v>5</v>
      </c>
      <c r="O210" s="8"/>
      <c r="P210" s="8"/>
      <c r="Q210" s="9" t="s">
        <v>6</v>
      </c>
      <c r="R210" s="10" t="s">
        <v>7</v>
      </c>
      <c r="T210" s="2"/>
      <c r="U210" s="2"/>
      <c r="V210" s="2"/>
      <c r="W210" s="2"/>
      <c r="X210" s="2"/>
      <c r="Y210" s="4" t="s">
        <v>3</v>
      </c>
      <c r="Z210" s="5"/>
      <c r="AA210" s="5"/>
      <c r="AB210" s="6"/>
      <c r="AC210" s="7" t="s">
        <v>4</v>
      </c>
      <c r="AD210" s="7"/>
      <c r="AE210" s="7"/>
      <c r="AF210" s="7"/>
      <c r="AG210" s="8" t="s">
        <v>5</v>
      </c>
      <c r="AH210" s="8"/>
      <c r="AI210" s="8"/>
      <c r="AJ210" s="9" t="s">
        <v>6</v>
      </c>
      <c r="AK210" s="10" t="s">
        <v>7</v>
      </c>
    </row>
    <row r="211" s="1" customFormat="1" customHeight="1" spans="1:38">
      <c r="A211" s="1" t="s">
        <v>8</v>
      </c>
      <c r="B211" s="1" t="s">
        <v>9</v>
      </c>
      <c r="C211" s="1" t="s">
        <v>10</v>
      </c>
      <c r="D211" s="1" t="s">
        <v>11</v>
      </c>
      <c r="E211" s="1" t="s">
        <v>12</v>
      </c>
      <c r="F211" s="11" t="s">
        <v>13</v>
      </c>
      <c r="G211" s="11" t="s">
        <v>14</v>
      </c>
      <c r="H211" s="12" t="s">
        <v>15</v>
      </c>
      <c r="I211" s="13" t="s">
        <v>3</v>
      </c>
      <c r="J211" s="11" t="s">
        <v>16</v>
      </c>
      <c r="K211" s="11" t="s">
        <v>17</v>
      </c>
      <c r="L211" s="11" t="s">
        <v>18</v>
      </c>
      <c r="M211" s="7" t="s">
        <v>19</v>
      </c>
      <c r="N211" s="11" t="s">
        <v>20</v>
      </c>
      <c r="O211" s="11" t="s">
        <v>21</v>
      </c>
      <c r="P211" s="8" t="s">
        <v>22</v>
      </c>
      <c r="Q211" s="9" t="s">
        <v>23</v>
      </c>
      <c r="R211" s="14"/>
      <c r="T211" s="1" t="s">
        <v>8</v>
      </c>
      <c r="U211" s="1" t="s">
        <v>9</v>
      </c>
      <c r="V211" s="1" t="s">
        <v>10</v>
      </c>
      <c r="W211" s="1" t="s">
        <v>11</v>
      </c>
      <c r="X211" s="1" t="s">
        <v>12</v>
      </c>
      <c r="Y211" s="11" t="s">
        <v>13</v>
      </c>
      <c r="Z211" s="11" t="s">
        <v>14</v>
      </c>
      <c r="AA211" s="12" t="s">
        <v>15</v>
      </c>
      <c r="AB211" s="13" t="s">
        <v>3</v>
      </c>
      <c r="AC211" s="11" t="s">
        <v>16</v>
      </c>
      <c r="AD211" s="11" t="s">
        <v>17</v>
      </c>
      <c r="AE211" s="11" t="s">
        <v>18</v>
      </c>
      <c r="AF211" s="7" t="s">
        <v>19</v>
      </c>
      <c r="AG211" s="11" t="s">
        <v>20</v>
      </c>
      <c r="AH211" s="11" t="s">
        <v>21</v>
      </c>
      <c r="AI211" s="8" t="s">
        <v>22</v>
      </c>
      <c r="AJ211" s="9" t="s">
        <v>23</v>
      </c>
      <c r="AK211" s="14"/>
    </row>
    <row r="212" s="1" customFormat="1" customHeight="1" spans="1:38">
      <c r="A212" s="15">
        <f>M216</f>
        <v>1107208.15325741</v>
      </c>
      <c r="B212" s="15">
        <f>S225+S234</f>
        <v>706842.809883954</v>
      </c>
      <c r="C212" s="15">
        <f>M248</f>
        <v>441038.75601586</v>
      </c>
      <c r="D212" s="15">
        <f>M256</f>
        <v>331841.027521017</v>
      </c>
      <c r="E212" s="15">
        <v>18</v>
      </c>
      <c r="F212" s="11">
        <v>2704</v>
      </c>
      <c r="G212" s="11">
        <v>1.286</v>
      </c>
      <c r="H212" s="12">
        <v>1.35</v>
      </c>
      <c r="I212" s="13">
        <f t="shared" ref="I212:I215" si="124">F212*G212*H212</f>
        <v>4694.4144</v>
      </c>
      <c r="J212" s="11">
        <v>3</v>
      </c>
      <c r="K212" s="11">
        <v>810</v>
      </c>
      <c r="L212" s="11">
        <v>1.39</v>
      </c>
      <c r="M212" s="16">
        <f t="shared" ref="M212:M215" si="125">1+6*K212/(K212+2000)+L212</f>
        <v>4.11953736654804</v>
      </c>
      <c r="N212" s="11">
        <v>1</v>
      </c>
      <c r="O212" s="11">
        <v>2.38</v>
      </c>
      <c r="P212" s="8">
        <f t="shared" ref="P212:P215" si="126">1+N212*O212</f>
        <v>3.38</v>
      </c>
      <c r="Q212" s="9">
        <v>1.15</v>
      </c>
      <c r="R212" s="17">
        <f t="shared" ref="R212:R215" si="127">I212*J212*Q212*P212*M212</f>
        <v>225509.927952017</v>
      </c>
      <c r="T212" s="15">
        <f>AF216</f>
        <v>1107208.15325741</v>
      </c>
      <c r="U212" s="15">
        <f>AL225+AL234</f>
        <v>706842.809883954</v>
      </c>
      <c r="V212" s="15">
        <f>AF248</f>
        <v>441038.75601586</v>
      </c>
      <c r="W212" s="15">
        <f>AF256</f>
        <v>359595.176066386</v>
      </c>
      <c r="X212" s="15">
        <v>18</v>
      </c>
      <c r="Y212" s="11">
        <v>2704</v>
      </c>
      <c r="Z212" s="11">
        <v>1.286</v>
      </c>
      <c r="AA212" s="12">
        <v>1.35</v>
      </c>
      <c r="AB212" s="13">
        <f t="shared" ref="AB212:AB215" si="128">Y212*Z212*AA212</f>
        <v>4694.4144</v>
      </c>
      <c r="AC212" s="11">
        <v>3</v>
      </c>
      <c r="AD212" s="11">
        <v>810</v>
      </c>
      <c r="AE212" s="11">
        <v>1.39</v>
      </c>
      <c r="AF212" s="16">
        <f t="shared" ref="AF212:AF215" si="129">1+6*AD212/(AD212+2000)+AE212</f>
        <v>4.11953736654804</v>
      </c>
      <c r="AG212" s="11">
        <v>1</v>
      </c>
      <c r="AH212" s="11">
        <v>2.38</v>
      </c>
      <c r="AI212" s="8">
        <f t="shared" ref="AI212:AI215" si="130">1+AG212*AH212</f>
        <v>3.38</v>
      </c>
      <c r="AJ212" s="9">
        <v>1.15</v>
      </c>
      <c r="AK212" s="17">
        <f t="shared" ref="AK212:AK215" si="131">AB212*AC212*AJ212*AI212*AF212</f>
        <v>225509.927952017</v>
      </c>
    </row>
    <row r="213" s="1" customFormat="1" customHeight="1" spans="1:38">
      <c r="A213" s="1" t="s">
        <v>24</v>
      </c>
      <c r="B213" s="1" t="s">
        <v>25</v>
      </c>
      <c r="C213" s="1" t="s">
        <v>26</v>
      </c>
      <c r="F213" s="11">
        <v>2704</v>
      </c>
      <c r="G213" s="11">
        <v>1.871</v>
      </c>
      <c r="H213" s="12">
        <v>1.35</v>
      </c>
      <c r="I213" s="13">
        <f t="shared" si="124"/>
        <v>6829.8984</v>
      </c>
      <c r="J213" s="11">
        <v>3</v>
      </c>
      <c r="K213" s="11">
        <v>810</v>
      </c>
      <c r="L213" s="11">
        <v>1.39</v>
      </c>
      <c r="M213" s="16">
        <f t="shared" si="125"/>
        <v>4.11953736654804</v>
      </c>
      <c r="N213" s="11">
        <v>1</v>
      </c>
      <c r="O213" s="11">
        <v>2.38</v>
      </c>
      <c r="P213" s="8">
        <f t="shared" si="126"/>
        <v>3.38</v>
      </c>
      <c r="Q213" s="9">
        <v>1.15</v>
      </c>
      <c r="R213" s="17">
        <f t="shared" si="127"/>
        <v>328094.14867669</v>
      </c>
      <c r="T213" s="1" t="s">
        <v>24</v>
      </c>
      <c r="U213" s="1" t="s">
        <v>25</v>
      </c>
      <c r="V213" s="1" t="s">
        <v>26</v>
      </c>
      <c r="Y213" s="11">
        <v>2704</v>
      </c>
      <c r="Z213" s="11">
        <v>1.871</v>
      </c>
      <c r="AA213" s="12">
        <v>1.35</v>
      </c>
      <c r="AB213" s="13">
        <f t="shared" si="128"/>
        <v>6829.8984</v>
      </c>
      <c r="AC213" s="11">
        <v>3</v>
      </c>
      <c r="AD213" s="11">
        <v>810</v>
      </c>
      <c r="AE213" s="11">
        <v>1.39</v>
      </c>
      <c r="AF213" s="16">
        <f t="shared" si="129"/>
        <v>4.11953736654804</v>
      </c>
      <c r="AG213" s="11">
        <v>1</v>
      </c>
      <c r="AH213" s="11">
        <v>2.38</v>
      </c>
      <c r="AI213" s="8">
        <f t="shared" si="130"/>
        <v>3.38</v>
      </c>
      <c r="AJ213" s="9">
        <v>1.15</v>
      </c>
      <c r="AK213" s="17">
        <f t="shared" si="131"/>
        <v>328094.14867669</v>
      </c>
    </row>
    <row r="214" s="1" customFormat="1" customHeight="1" spans="1:38">
      <c r="A214" s="15">
        <f>M276</f>
        <v>104368.74864</v>
      </c>
      <c r="B214" s="15">
        <f>M293</f>
        <v>94300.63548633</v>
      </c>
      <c r="C214" s="1">
        <f>M309</f>
        <v>89629.4502432</v>
      </c>
      <c r="F214" s="11">
        <v>2704</v>
      </c>
      <c r="G214" s="11">
        <v>1.286</v>
      </c>
      <c r="H214" s="12">
        <v>1.35</v>
      </c>
      <c r="I214" s="13">
        <f t="shared" si="124"/>
        <v>4694.4144</v>
      </c>
      <c r="J214" s="11">
        <v>3</v>
      </c>
      <c r="K214" s="11">
        <v>810</v>
      </c>
      <c r="L214" s="11">
        <v>1.39</v>
      </c>
      <c r="M214" s="16">
        <f t="shared" si="125"/>
        <v>4.11953736654804</v>
      </c>
      <c r="N214" s="11">
        <v>1</v>
      </c>
      <c r="O214" s="11">
        <v>2.38</v>
      </c>
      <c r="P214" s="8">
        <f t="shared" si="126"/>
        <v>3.38</v>
      </c>
      <c r="Q214" s="9">
        <v>1.15</v>
      </c>
      <c r="R214" s="17">
        <f t="shared" si="127"/>
        <v>225509.927952017</v>
      </c>
      <c r="T214" s="15">
        <f>AF276</f>
        <v>104368.74864</v>
      </c>
      <c r="U214" s="15">
        <f>AF293</f>
        <v>94300.63548633</v>
      </c>
      <c r="V214" s="1">
        <f>AF309</f>
        <v>97125.77791152</v>
      </c>
      <c r="Y214" s="11">
        <v>2704</v>
      </c>
      <c r="Z214" s="11">
        <v>1.286</v>
      </c>
      <c r="AA214" s="12">
        <v>1.35</v>
      </c>
      <c r="AB214" s="13">
        <f t="shared" si="128"/>
        <v>4694.4144</v>
      </c>
      <c r="AC214" s="11">
        <v>3</v>
      </c>
      <c r="AD214" s="11">
        <v>810</v>
      </c>
      <c r="AE214" s="11">
        <v>1.39</v>
      </c>
      <c r="AF214" s="16">
        <f t="shared" si="129"/>
        <v>4.11953736654804</v>
      </c>
      <c r="AG214" s="11">
        <v>1</v>
      </c>
      <c r="AH214" s="11">
        <v>2.38</v>
      </c>
      <c r="AI214" s="8">
        <f t="shared" si="130"/>
        <v>3.38</v>
      </c>
      <c r="AJ214" s="9">
        <v>1.15</v>
      </c>
      <c r="AK214" s="17">
        <f t="shared" si="131"/>
        <v>225509.927952017</v>
      </c>
    </row>
    <row r="215" s="1" customFormat="1" customHeight="1" spans="1:38">
      <c r="A215" s="18" t="s">
        <v>27</v>
      </c>
      <c r="B215" s="18"/>
      <c r="C215" s="18"/>
      <c r="D215" s="19" t="s">
        <v>28</v>
      </c>
      <c r="E215" s="19"/>
      <c r="F215" s="11">
        <v>2704</v>
      </c>
      <c r="G215" s="11">
        <v>1.871</v>
      </c>
      <c r="H215" s="12">
        <v>1.35</v>
      </c>
      <c r="I215" s="13">
        <f t="shared" si="124"/>
        <v>6829.8984</v>
      </c>
      <c r="J215" s="11">
        <v>3</v>
      </c>
      <c r="K215" s="11">
        <v>810</v>
      </c>
      <c r="L215" s="11">
        <v>1.39</v>
      </c>
      <c r="M215" s="16">
        <f t="shared" si="125"/>
        <v>4.11953736654804</v>
      </c>
      <c r="N215" s="11">
        <v>1</v>
      </c>
      <c r="O215" s="11">
        <v>2.38</v>
      </c>
      <c r="P215" s="8">
        <f t="shared" si="126"/>
        <v>3.38</v>
      </c>
      <c r="Q215" s="9">
        <v>1.15</v>
      </c>
      <c r="R215" s="17">
        <f t="shared" si="127"/>
        <v>328094.14867669</v>
      </c>
      <c r="T215" s="18" t="s">
        <v>27</v>
      </c>
      <c r="U215" s="18"/>
      <c r="V215" s="18"/>
      <c r="W215" s="19" t="s">
        <v>28</v>
      </c>
      <c r="X215" s="19"/>
      <c r="Y215" s="11">
        <v>2704</v>
      </c>
      <c r="Z215" s="11">
        <v>1.871</v>
      </c>
      <c r="AA215" s="12">
        <v>1.35</v>
      </c>
      <c r="AB215" s="13">
        <f t="shared" si="128"/>
        <v>6829.8984</v>
      </c>
      <c r="AC215" s="11">
        <v>3</v>
      </c>
      <c r="AD215" s="11">
        <v>810</v>
      </c>
      <c r="AE215" s="11">
        <v>1.39</v>
      </c>
      <c r="AF215" s="16">
        <f t="shared" si="129"/>
        <v>4.11953736654804</v>
      </c>
      <c r="AG215" s="11">
        <v>1</v>
      </c>
      <c r="AH215" s="11">
        <v>2.38</v>
      </c>
      <c r="AI215" s="8">
        <f t="shared" si="130"/>
        <v>3.38</v>
      </c>
      <c r="AJ215" s="9">
        <v>1.15</v>
      </c>
      <c r="AK215" s="17">
        <f t="shared" si="131"/>
        <v>328094.14867669</v>
      </c>
    </row>
    <row r="216" s="1" customFormat="1" customHeight="1" spans="1:38">
      <c r="A216" s="18"/>
      <c r="B216" s="18"/>
      <c r="C216" s="18"/>
      <c r="D216" s="19"/>
      <c r="E216" s="19"/>
      <c r="F216" s="20" t="s">
        <v>1</v>
      </c>
      <c r="G216" s="21"/>
      <c r="H216" s="21"/>
      <c r="I216" s="21"/>
      <c r="J216" s="21"/>
      <c r="K216" s="21"/>
      <c r="L216" s="21"/>
      <c r="M216" s="22">
        <f>SUM(R212:R215)</f>
        <v>1107208.15325741</v>
      </c>
      <c r="N216" s="22"/>
      <c r="O216" s="22"/>
      <c r="P216" s="22"/>
      <c r="Q216" s="22"/>
      <c r="R216" s="22"/>
      <c r="T216" s="18"/>
      <c r="U216" s="18"/>
      <c r="V216" s="18"/>
      <c r="W216" s="19"/>
      <c r="X216" s="19"/>
      <c r="Y216" s="20" t="s">
        <v>1</v>
      </c>
      <c r="Z216" s="21"/>
      <c r="AA216" s="21"/>
      <c r="AB216" s="21"/>
      <c r="AC216" s="21"/>
      <c r="AD216" s="21"/>
      <c r="AE216" s="21"/>
      <c r="AF216" s="22">
        <f>SUM(AK212:AK215)</f>
        <v>1107208.15325741</v>
      </c>
      <c r="AG216" s="22"/>
      <c r="AH216" s="22"/>
      <c r="AI216" s="22"/>
      <c r="AJ216" s="22"/>
      <c r="AK216" s="22"/>
    </row>
    <row r="217" s="1" customFormat="1" customHeight="1" spans="1:38">
      <c r="A217" s="23">
        <f>A212+B212+C212+D212+A214+B214+C214</f>
        <v>2875229.58104777</v>
      </c>
      <c r="B217" s="23"/>
      <c r="C217" s="23"/>
      <c r="D217" s="24">
        <f>A217/E212</f>
        <v>159734.976724876</v>
      </c>
      <c r="E217" s="24"/>
      <c r="F217" s="21"/>
      <c r="G217" s="21"/>
      <c r="H217" s="21"/>
      <c r="I217" s="21"/>
      <c r="J217" s="21"/>
      <c r="K217" s="21"/>
      <c r="L217" s="21"/>
      <c r="M217" s="22"/>
      <c r="N217" s="22"/>
      <c r="O217" s="22"/>
      <c r="P217" s="22"/>
      <c r="Q217" s="22"/>
      <c r="R217" s="22"/>
      <c r="T217" s="23">
        <f>T212+U212+V212+W212+T214+U214+V214</f>
        <v>2910480.05726146</v>
      </c>
      <c r="U217" s="23"/>
      <c r="V217" s="23"/>
      <c r="W217" s="24">
        <f>T217/X212</f>
        <v>161693.336514526</v>
      </c>
      <c r="X217" s="24"/>
      <c r="Y217" s="21"/>
      <c r="Z217" s="21"/>
      <c r="AA217" s="21"/>
      <c r="AB217" s="21"/>
      <c r="AC217" s="21"/>
      <c r="AD217" s="21"/>
      <c r="AE217" s="21"/>
      <c r="AF217" s="22"/>
      <c r="AG217" s="22"/>
      <c r="AH217" s="22"/>
      <c r="AI217" s="22"/>
      <c r="AJ217" s="22"/>
      <c r="AK217" s="22"/>
    </row>
    <row r="218" s="1" customFormat="1" customHeight="1" spans="1:38">
      <c r="A218" s="23"/>
      <c r="B218" s="23"/>
      <c r="C218" s="23"/>
      <c r="D218" s="24"/>
      <c r="E218" s="24"/>
      <c r="F218" s="3" t="s">
        <v>29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23"/>
      <c r="U218" s="23"/>
      <c r="V218" s="23"/>
      <c r="W218" s="24"/>
      <c r="X218" s="24"/>
      <c r="Y218" s="3" t="s">
        <v>29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="1" customFormat="1" customHeight="1" spans="1:38">
      <c r="A219" s="25"/>
      <c r="B219" s="25"/>
      <c r="C219" s="26"/>
      <c r="D219" s="26"/>
      <c r="E219" s="26"/>
      <c r="F219" s="27" t="s">
        <v>30</v>
      </c>
      <c r="G219" s="13" t="s">
        <v>3</v>
      </c>
      <c r="H219" s="13"/>
      <c r="I219" s="13"/>
      <c r="J219" s="13"/>
      <c r="K219" s="7" t="s">
        <v>19</v>
      </c>
      <c r="L219" s="7"/>
      <c r="M219" s="7"/>
      <c r="N219" s="8" t="s">
        <v>5</v>
      </c>
      <c r="O219" s="8"/>
      <c r="P219" s="8"/>
      <c r="Q219" s="9" t="s">
        <v>31</v>
      </c>
      <c r="R219" s="28" t="s">
        <v>7</v>
      </c>
      <c r="S219" s="11" t="s">
        <v>32</v>
      </c>
      <c r="T219" s="25"/>
      <c r="U219" s="25"/>
      <c r="V219" s="26"/>
      <c r="W219" s="26"/>
      <c r="X219" s="26"/>
      <c r="Y219" s="27" t="s">
        <v>30</v>
      </c>
      <c r="Z219" s="13" t="s">
        <v>3</v>
      </c>
      <c r="AA219" s="13"/>
      <c r="AB219" s="13"/>
      <c r="AC219" s="13"/>
      <c r="AD219" s="7" t="s">
        <v>19</v>
      </c>
      <c r="AE219" s="7"/>
      <c r="AF219" s="7"/>
      <c r="AG219" s="8" t="s">
        <v>5</v>
      </c>
      <c r="AH219" s="8"/>
      <c r="AI219" s="8"/>
      <c r="AJ219" s="9" t="s">
        <v>31</v>
      </c>
      <c r="AK219" s="28" t="s">
        <v>7</v>
      </c>
      <c r="AL219" s="11" t="s">
        <v>32</v>
      </c>
    </row>
    <row r="220" s="1" customFormat="1" customHeight="1" spans="1:38">
      <c r="A220" s="25"/>
      <c r="B220" s="25"/>
      <c r="C220" s="26"/>
      <c r="D220" s="26"/>
      <c r="E220" s="26"/>
      <c r="F220" s="29"/>
      <c r="G220" s="11" t="s">
        <v>33</v>
      </c>
      <c r="H220" s="11" t="s">
        <v>34</v>
      </c>
      <c r="I220" s="11" t="s">
        <v>15</v>
      </c>
      <c r="J220" s="13" t="s">
        <v>3</v>
      </c>
      <c r="K220" s="11" t="s">
        <v>17</v>
      </c>
      <c r="L220" s="11" t="s">
        <v>18</v>
      </c>
      <c r="M220" s="7" t="s">
        <v>19</v>
      </c>
      <c r="N220" s="11" t="s">
        <v>20</v>
      </c>
      <c r="O220" s="11" t="s">
        <v>21</v>
      </c>
      <c r="P220" s="8" t="s">
        <v>22</v>
      </c>
      <c r="Q220" s="9" t="s">
        <v>23</v>
      </c>
      <c r="R220" s="28"/>
      <c r="S220" s="11"/>
      <c r="T220" s="25"/>
      <c r="U220" s="25"/>
      <c r="V220" s="26"/>
      <c r="W220" s="26"/>
      <c r="X220" s="26"/>
      <c r="Y220" s="29"/>
      <c r="Z220" s="11" t="s">
        <v>33</v>
      </c>
      <c r="AA220" s="11" t="s">
        <v>34</v>
      </c>
      <c r="AB220" s="11" t="s">
        <v>15</v>
      </c>
      <c r="AC220" s="13" t="s">
        <v>3</v>
      </c>
      <c r="AD220" s="11" t="s">
        <v>17</v>
      </c>
      <c r="AE220" s="11" t="s">
        <v>18</v>
      </c>
      <c r="AF220" s="7" t="s">
        <v>19</v>
      </c>
      <c r="AG220" s="11" t="s">
        <v>20</v>
      </c>
      <c r="AH220" s="11" t="s">
        <v>21</v>
      </c>
      <c r="AI220" s="8" t="s">
        <v>22</v>
      </c>
      <c r="AJ220" s="9" t="s">
        <v>23</v>
      </c>
      <c r="AK220" s="28"/>
      <c r="AL220" s="11"/>
    </row>
    <row r="221" s="1" customFormat="1" customHeight="1" spans="1:38">
      <c r="A221" s="25"/>
      <c r="B221" s="25"/>
      <c r="C221" s="26"/>
      <c r="D221" s="26"/>
      <c r="E221" s="26"/>
      <c r="F221" s="11">
        <f>_xlfn.RANK.EQ(R221,R221:R224,0)</f>
        <v>3</v>
      </c>
      <c r="G221" s="11">
        <v>0</v>
      </c>
      <c r="H221" s="11">
        <v>1.8</v>
      </c>
      <c r="I221" s="12">
        <v>1.35</v>
      </c>
      <c r="J221" s="13">
        <f t="shared" ref="J221:J224" si="132">G221*H221*I221</f>
        <v>0</v>
      </c>
      <c r="K221" s="11">
        <v>810</v>
      </c>
      <c r="L221" s="11">
        <v>0</v>
      </c>
      <c r="M221" s="30">
        <f t="shared" ref="M221:M224" si="133">1+6*K221/(K221+2000)+L221</f>
        <v>2.72953736654804</v>
      </c>
      <c r="N221" s="11">
        <v>1</v>
      </c>
      <c r="O221" s="11">
        <v>2.38</v>
      </c>
      <c r="P221" s="8">
        <f t="shared" ref="P221:P224" si="134">1+N221*O221</f>
        <v>3.38</v>
      </c>
      <c r="Q221" s="9">
        <v>0.9</v>
      </c>
      <c r="R221" s="17">
        <f t="shared" ref="R221:R224" si="135">J221*M221*Q221*P221</f>
        <v>0</v>
      </c>
      <c r="S221" s="11">
        <f t="shared" ref="S221:S224" si="136">IF(F221=1,1,(IF(F221=2,2,12)))</f>
        <v>12</v>
      </c>
      <c r="T221" s="25"/>
      <c r="U221" s="25"/>
      <c r="V221" s="26"/>
      <c r="W221" s="26"/>
      <c r="X221" s="26"/>
      <c r="Y221" s="11">
        <f>_xlfn.RANK.EQ(AK221,AK221:AK224,0)</f>
        <v>3</v>
      </c>
      <c r="Z221" s="11">
        <v>0</v>
      </c>
      <c r="AA221" s="11">
        <v>1.8</v>
      </c>
      <c r="AB221" s="12">
        <v>1.35</v>
      </c>
      <c r="AC221" s="13">
        <f t="shared" ref="AC221:AC224" si="137">Z221*AA221*AB221</f>
        <v>0</v>
      </c>
      <c r="AD221" s="11">
        <v>810</v>
      </c>
      <c r="AE221" s="11">
        <v>0</v>
      </c>
      <c r="AF221" s="30">
        <f t="shared" ref="AF221:AF224" si="138">1+6*AD221/(AD221+2000)+AE221</f>
        <v>2.72953736654804</v>
      </c>
      <c r="AG221" s="11">
        <v>1</v>
      </c>
      <c r="AH221" s="11">
        <v>2.38</v>
      </c>
      <c r="AI221" s="8">
        <f t="shared" ref="AI221:AI224" si="139">1+AG221*AH221</f>
        <v>3.38</v>
      </c>
      <c r="AJ221" s="9">
        <v>0.9</v>
      </c>
      <c r="AK221" s="17">
        <f t="shared" ref="AK221:AK224" si="140">AC221*AF221*AJ221*AI221</f>
        <v>0</v>
      </c>
      <c r="AL221" s="11">
        <f t="shared" ref="AL221:AL224" si="141">IF(Y221=1,1,(IF(Y221=2,2,12)))</f>
        <v>12</v>
      </c>
    </row>
    <row r="222" s="1" customFormat="1" customHeight="1" spans="1:38">
      <c r="F222" s="11">
        <f>_xlfn.RANK.EQ(R222,R221:R224,0)</f>
        <v>2</v>
      </c>
      <c r="G222" s="11">
        <v>1446.85</v>
      </c>
      <c r="H222" s="11">
        <v>1.8</v>
      </c>
      <c r="I222" s="12">
        <v>1.35</v>
      </c>
      <c r="J222" s="13">
        <f t="shared" si="132"/>
        <v>3515.8455</v>
      </c>
      <c r="K222" s="11">
        <v>196</v>
      </c>
      <c r="L222" s="11">
        <v>0.83</v>
      </c>
      <c r="M222" s="30">
        <f t="shared" si="133"/>
        <v>2.36551912568306</v>
      </c>
      <c r="N222" s="11">
        <v>0.97</v>
      </c>
      <c r="O222" s="11">
        <v>2.11</v>
      </c>
      <c r="P222" s="8">
        <f t="shared" si="134"/>
        <v>3.0467</v>
      </c>
      <c r="Q222" s="9">
        <v>0.9</v>
      </c>
      <c r="R222" s="17">
        <f t="shared" si="135"/>
        <v>22804.9144820986</v>
      </c>
      <c r="S222" s="11">
        <f t="shared" si="136"/>
        <v>2</v>
      </c>
      <c r="Y222" s="11">
        <f>_xlfn.RANK.EQ(AK222,AK221:AK224,0)</f>
        <v>2</v>
      </c>
      <c r="Z222" s="11">
        <v>1446.85</v>
      </c>
      <c r="AA222" s="11">
        <v>1.8</v>
      </c>
      <c r="AB222" s="12">
        <v>1.35</v>
      </c>
      <c r="AC222" s="13">
        <f t="shared" si="137"/>
        <v>3515.8455</v>
      </c>
      <c r="AD222" s="11">
        <v>196</v>
      </c>
      <c r="AE222" s="11">
        <v>0.83</v>
      </c>
      <c r="AF222" s="30">
        <f t="shared" si="138"/>
        <v>2.36551912568306</v>
      </c>
      <c r="AG222" s="11">
        <v>0.97</v>
      </c>
      <c r="AH222" s="11">
        <v>2.11</v>
      </c>
      <c r="AI222" s="8">
        <f t="shared" si="139"/>
        <v>3.0467</v>
      </c>
      <c r="AJ222" s="9">
        <v>0.9</v>
      </c>
      <c r="AK222" s="17">
        <f t="shared" si="140"/>
        <v>22804.9144820986</v>
      </c>
      <c r="AL222" s="11">
        <f t="shared" si="141"/>
        <v>2</v>
      </c>
    </row>
    <row r="223" s="1" customFormat="1" customHeight="1" spans="1:38">
      <c r="F223" s="11">
        <f>_xlfn.RANK.EQ(R223,R221:R224,0)</f>
        <v>1</v>
      </c>
      <c r="G223" s="11">
        <v>1446.85</v>
      </c>
      <c r="H223" s="11">
        <v>1.8</v>
      </c>
      <c r="I223" s="12">
        <v>1.35</v>
      </c>
      <c r="J223" s="13">
        <f t="shared" si="132"/>
        <v>3515.8455</v>
      </c>
      <c r="K223" s="11">
        <v>200</v>
      </c>
      <c r="L223" s="11">
        <v>1.43</v>
      </c>
      <c r="M223" s="30">
        <f t="shared" si="133"/>
        <v>2.97545454545455</v>
      </c>
      <c r="N223" s="11">
        <v>0.87</v>
      </c>
      <c r="O223" s="11">
        <v>1.78</v>
      </c>
      <c r="P223" s="8">
        <f t="shared" si="134"/>
        <v>2.5486</v>
      </c>
      <c r="Q223" s="9">
        <v>0.9</v>
      </c>
      <c r="R223" s="17">
        <f t="shared" si="135"/>
        <v>23995.3611375613</v>
      </c>
      <c r="S223" s="11">
        <f t="shared" si="136"/>
        <v>1</v>
      </c>
      <c r="Y223" s="11">
        <f>_xlfn.RANK.EQ(AK223,AK221:AK224,0)</f>
        <v>1</v>
      </c>
      <c r="Z223" s="11">
        <v>1446.85</v>
      </c>
      <c r="AA223" s="11">
        <v>1.8</v>
      </c>
      <c r="AB223" s="12">
        <v>1.35</v>
      </c>
      <c r="AC223" s="13">
        <f t="shared" si="137"/>
        <v>3515.8455</v>
      </c>
      <c r="AD223" s="11">
        <v>200</v>
      </c>
      <c r="AE223" s="11">
        <v>1.43</v>
      </c>
      <c r="AF223" s="30">
        <f t="shared" si="138"/>
        <v>2.97545454545455</v>
      </c>
      <c r="AG223" s="11">
        <v>0.87</v>
      </c>
      <c r="AH223" s="11">
        <v>1.78</v>
      </c>
      <c r="AI223" s="8">
        <f t="shared" si="139"/>
        <v>2.5486</v>
      </c>
      <c r="AJ223" s="9">
        <v>0.9</v>
      </c>
      <c r="AK223" s="17">
        <f t="shared" si="140"/>
        <v>23995.3611375613</v>
      </c>
      <c r="AL223" s="11">
        <f t="shared" si="141"/>
        <v>1</v>
      </c>
    </row>
    <row r="224" s="1" customFormat="1" customHeight="1" spans="1:38">
      <c r="F224" s="11">
        <f>_xlfn.RANK.EQ(R224,R221:R224,0)</f>
        <v>3</v>
      </c>
      <c r="G224" s="11">
        <v>0</v>
      </c>
      <c r="H224" s="11">
        <v>1.8</v>
      </c>
      <c r="I224" s="12">
        <v>1.35</v>
      </c>
      <c r="J224" s="13">
        <f t="shared" si="132"/>
        <v>0</v>
      </c>
      <c r="K224" s="11">
        <v>0</v>
      </c>
      <c r="L224" s="11">
        <v>0.2</v>
      </c>
      <c r="M224" s="30">
        <f t="shared" si="133"/>
        <v>1.2</v>
      </c>
      <c r="N224" s="27">
        <v>0.7</v>
      </c>
      <c r="O224" s="27">
        <v>1.5</v>
      </c>
      <c r="P224" s="8">
        <f t="shared" si="134"/>
        <v>2.05</v>
      </c>
      <c r="Q224" s="9">
        <v>0.9</v>
      </c>
      <c r="R224" s="17">
        <f t="shared" si="135"/>
        <v>0</v>
      </c>
      <c r="S224" s="27">
        <f t="shared" si="136"/>
        <v>12</v>
      </c>
      <c r="Y224" s="11">
        <f>_xlfn.RANK.EQ(AK224,AK221:AK224,0)</f>
        <v>3</v>
      </c>
      <c r="Z224" s="11">
        <v>0</v>
      </c>
      <c r="AA224" s="11">
        <v>1.8</v>
      </c>
      <c r="AB224" s="12">
        <v>1.35</v>
      </c>
      <c r="AC224" s="13">
        <f t="shared" si="137"/>
        <v>0</v>
      </c>
      <c r="AD224" s="11">
        <v>0</v>
      </c>
      <c r="AE224" s="11">
        <v>0.2</v>
      </c>
      <c r="AF224" s="30">
        <f t="shared" si="138"/>
        <v>1.2</v>
      </c>
      <c r="AG224" s="27">
        <v>0.7</v>
      </c>
      <c r="AH224" s="27">
        <v>1.5</v>
      </c>
      <c r="AI224" s="8">
        <f t="shared" si="139"/>
        <v>2.05</v>
      </c>
      <c r="AJ224" s="9">
        <v>0.9</v>
      </c>
      <c r="AK224" s="17">
        <f t="shared" si="140"/>
        <v>0</v>
      </c>
      <c r="AL224" s="27">
        <f t="shared" si="141"/>
        <v>12</v>
      </c>
    </row>
    <row r="225" s="1" customFormat="1" customHeight="1" spans="6:38">
      <c r="F225" s="31" t="s">
        <v>35</v>
      </c>
      <c r="G225" s="32">
        <f>LARGE(R221:R224,1)/1</f>
        <v>23995.3611375613</v>
      </c>
      <c r="H225" s="31" t="s">
        <v>36</v>
      </c>
      <c r="I225" s="32">
        <f>LARGE(R221:R224,2)/2</f>
        <v>11402.4572410493</v>
      </c>
      <c r="J225" s="31" t="s">
        <v>37</v>
      </c>
      <c r="K225" s="32">
        <f>LARGE(R221:R224,3)/12</f>
        <v>0</v>
      </c>
      <c r="L225" s="31" t="s">
        <v>38</v>
      </c>
      <c r="M225" s="33">
        <f>LARGE(R221:R224,4)/12</f>
        <v>0</v>
      </c>
      <c r="N225" s="34" t="s">
        <v>39</v>
      </c>
      <c r="O225" s="35">
        <f>G225+I225+K225+M225</f>
        <v>35397.8183786106</v>
      </c>
      <c r="P225" s="34" t="s">
        <v>40</v>
      </c>
      <c r="Q225" s="34">
        <v>5.3</v>
      </c>
      <c r="R225" s="34" t="s">
        <v>41</v>
      </c>
      <c r="S225" s="35">
        <f>O225*Q225</f>
        <v>187608.437406636</v>
      </c>
      <c r="Y225" s="31" t="s">
        <v>35</v>
      </c>
      <c r="Z225" s="32">
        <f>LARGE(AK221:AK224,1)/1</f>
        <v>23995.3611375613</v>
      </c>
      <c r="AA225" s="31" t="s">
        <v>36</v>
      </c>
      <c r="AB225" s="32">
        <f>LARGE(AK221:AK224,2)/2</f>
        <v>11402.4572410493</v>
      </c>
      <c r="AC225" s="31" t="s">
        <v>37</v>
      </c>
      <c r="AD225" s="32">
        <f>LARGE(AK221:AK224,3)/12</f>
        <v>0</v>
      </c>
      <c r="AE225" s="31" t="s">
        <v>38</v>
      </c>
      <c r="AF225" s="33">
        <f>LARGE(AK221:AK224,4)/12</f>
        <v>0</v>
      </c>
      <c r="AG225" s="34" t="s">
        <v>39</v>
      </c>
      <c r="AH225" s="35">
        <f>Z225+AB225+AD225+AF225</f>
        <v>35397.8183786106</v>
      </c>
      <c r="AI225" s="34" t="s">
        <v>40</v>
      </c>
      <c r="AJ225" s="34">
        <v>5.3</v>
      </c>
      <c r="AK225" s="34" t="s">
        <v>41</v>
      </c>
      <c r="AL225" s="35">
        <f>AH225*AJ225</f>
        <v>187608.437406636</v>
      </c>
    </row>
    <row r="226" s="1" customFormat="1" customHeight="1" spans="6:38">
      <c r="F226" s="31"/>
      <c r="G226" s="32"/>
      <c r="H226" s="31"/>
      <c r="I226" s="32"/>
      <c r="J226" s="31"/>
      <c r="K226" s="32"/>
      <c r="L226" s="31"/>
      <c r="M226" s="33"/>
      <c r="N226" s="34"/>
      <c r="O226" s="35"/>
      <c r="P226" s="34"/>
      <c r="Q226" s="34"/>
      <c r="R226" s="34"/>
      <c r="S226" s="35"/>
      <c r="Y226" s="31"/>
      <c r="Z226" s="32"/>
      <c r="AA226" s="31"/>
      <c r="AB226" s="32"/>
      <c r="AC226" s="31"/>
      <c r="AD226" s="32"/>
      <c r="AE226" s="31"/>
      <c r="AF226" s="33"/>
      <c r="AG226" s="34"/>
      <c r="AH226" s="35"/>
      <c r="AI226" s="34"/>
      <c r="AJ226" s="34"/>
      <c r="AK226" s="34"/>
      <c r="AL226" s="35"/>
    </row>
    <row r="227" s="1" customFormat="1" customHeight="1" spans="6:38">
      <c r="F227" s="3" t="s">
        <v>42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Y227" s="3" t="s">
        <v>42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="1" customFormat="1" customHeight="1" spans="6:38">
      <c r="F228" s="27" t="s">
        <v>30</v>
      </c>
      <c r="G228" s="13" t="s">
        <v>3</v>
      </c>
      <c r="H228" s="13"/>
      <c r="I228" s="13"/>
      <c r="J228" s="13"/>
      <c r="K228" s="7" t="s">
        <v>19</v>
      </c>
      <c r="L228" s="7"/>
      <c r="M228" s="7"/>
      <c r="N228" s="8" t="s">
        <v>5</v>
      </c>
      <c r="O228" s="8"/>
      <c r="P228" s="8"/>
      <c r="Q228" s="9" t="s">
        <v>31</v>
      </c>
      <c r="R228" s="28" t="s">
        <v>7</v>
      </c>
      <c r="S228" s="11" t="s">
        <v>32</v>
      </c>
      <c r="Y228" s="27" t="s">
        <v>30</v>
      </c>
      <c r="Z228" s="13" t="s">
        <v>3</v>
      </c>
      <c r="AA228" s="13"/>
      <c r="AB228" s="13"/>
      <c r="AC228" s="13"/>
      <c r="AD228" s="7" t="s">
        <v>19</v>
      </c>
      <c r="AE228" s="7"/>
      <c r="AF228" s="7"/>
      <c r="AG228" s="8" t="s">
        <v>5</v>
      </c>
      <c r="AH228" s="8"/>
      <c r="AI228" s="8"/>
      <c r="AJ228" s="9" t="s">
        <v>31</v>
      </c>
      <c r="AK228" s="28" t="s">
        <v>7</v>
      </c>
      <c r="AL228" s="11" t="s">
        <v>32</v>
      </c>
    </row>
    <row r="229" s="1" customFormat="1" customHeight="1" spans="6:38">
      <c r="F229" s="29"/>
      <c r="G229" s="11" t="s">
        <v>33</v>
      </c>
      <c r="H229" s="11" t="s">
        <v>34</v>
      </c>
      <c r="I229" s="11" t="s">
        <v>15</v>
      </c>
      <c r="J229" s="13" t="s">
        <v>3</v>
      </c>
      <c r="K229" s="11" t="s">
        <v>17</v>
      </c>
      <c r="L229" s="11" t="s">
        <v>18</v>
      </c>
      <c r="M229" s="7" t="s">
        <v>19</v>
      </c>
      <c r="N229" s="11" t="s">
        <v>20</v>
      </c>
      <c r="O229" s="11" t="s">
        <v>21</v>
      </c>
      <c r="P229" s="8" t="s">
        <v>22</v>
      </c>
      <c r="Q229" s="9" t="s">
        <v>23</v>
      </c>
      <c r="R229" s="28"/>
      <c r="S229" s="11"/>
      <c r="Y229" s="29"/>
      <c r="Z229" s="11" t="s">
        <v>33</v>
      </c>
      <c r="AA229" s="11" t="s">
        <v>34</v>
      </c>
      <c r="AB229" s="11" t="s">
        <v>15</v>
      </c>
      <c r="AC229" s="13" t="s">
        <v>3</v>
      </c>
      <c r="AD229" s="11" t="s">
        <v>17</v>
      </c>
      <c r="AE229" s="11" t="s">
        <v>18</v>
      </c>
      <c r="AF229" s="7" t="s">
        <v>19</v>
      </c>
      <c r="AG229" s="11" t="s">
        <v>20</v>
      </c>
      <c r="AH229" s="11" t="s">
        <v>21</v>
      </c>
      <c r="AI229" s="8" t="s">
        <v>22</v>
      </c>
      <c r="AJ229" s="9" t="s">
        <v>23</v>
      </c>
      <c r="AK229" s="28"/>
      <c r="AL229" s="11"/>
    </row>
    <row r="230" s="1" customFormat="1" customHeight="1" spans="6:38">
      <c r="F230" s="11">
        <f>_xlfn.RANK.EQ(R230,R230:R233,0)</f>
        <v>1</v>
      </c>
      <c r="G230" s="11">
        <v>1446.85</v>
      </c>
      <c r="H230" s="11">
        <v>1.8</v>
      </c>
      <c r="I230" s="12">
        <v>1.35</v>
      </c>
      <c r="J230" s="13">
        <f t="shared" ref="J230:J233" si="142">G230*H230*I230</f>
        <v>3515.8455</v>
      </c>
      <c r="K230" s="11">
        <v>810</v>
      </c>
      <c r="L230" s="11">
        <v>1.39</v>
      </c>
      <c r="M230" s="30">
        <f t="shared" ref="M230:M233" si="143">1+6*K230/(K230+2000)+L230</f>
        <v>4.11953736654804</v>
      </c>
      <c r="N230" s="11">
        <v>1</v>
      </c>
      <c r="O230" s="11">
        <v>2.38</v>
      </c>
      <c r="P230" s="8">
        <f t="shared" ref="P230:P233" si="144">1+N230*O230</f>
        <v>3.38</v>
      </c>
      <c r="Q230" s="9">
        <v>1.15</v>
      </c>
      <c r="R230" s="17">
        <f t="shared" ref="R230:R233" si="145">J230*M230*Q230*P230</f>
        <v>56297.9744179538</v>
      </c>
      <c r="S230" s="11">
        <f t="shared" ref="S230:S233" si="146">IF(F230=1,1,(IF(F230=2,2,12)))</f>
        <v>1</v>
      </c>
      <c r="Y230" s="11">
        <f>_xlfn.RANK.EQ(AK230,AK230:AK233,0)</f>
        <v>1</v>
      </c>
      <c r="Z230" s="11">
        <v>1446.85</v>
      </c>
      <c r="AA230" s="11">
        <v>1.8</v>
      </c>
      <c r="AB230" s="12">
        <v>1.35</v>
      </c>
      <c r="AC230" s="13">
        <f t="shared" ref="AC230:AC233" si="147">Z230*AA230*AB230</f>
        <v>3515.8455</v>
      </c>
      <c r="AD230" s="11">
        <v>810</v>
      </c>
      <c r="AE230" s="11">
        <v>1.39</v>
      </c>
      <c r="AF230" s="30">
        <f t="shared" ref="AF230:AF233" si="148">1+6*AD230/(AD230+2000)+AE230</f>
        <v>4.11953736654804</v>
      </c>
      <c r="AG230" s="11">
        <v>1</v>
      </c>
      <c r="AH230" s="11">
        <v>2.38</v>
      </c>
      <c r="AI230" s="8">
        <f t="shared" ref="AI230:AI233" si="149">1+AG230*AH230</f>
        <v>3.38</v>
      </c>
      <c r="AJ230" s="9">
        <v>1.15</v>
      </c>
      <c r="AK230" s="17">
        <f t="shared" ref="AK230:AK233" si="150">AC230*AF230*AJ230*AI230</f>
        <v>56297.9744179538</v>
      </c>
      <c r="AL230" s="11">
        <f t="shared" ref="AL230:AL233" si="151">IF(Y230=1,1,(IF(Y230=2,2,12)))</f>
        <v>1</v>
      </c>
    </row>
    <row r="231" s="1" customFormat="1" customHeight="1" spans="6:38">
      <c r="F231" s="11">
        <f>_xlfn.RANK.EQ(R231,R230:R233,0)</f>
        <v>3</v>
      </c>
      <c r="G231" s="11">
        <v>1446.85</v>
      </c>
      <c r="H231" s="11">
        <v>1.8</v>
      </c>
      <c r="I231" s="12">
        <v>1.35</v>
      </c>
      <c r="J231" s="13">
        <f t="shared" si="142"/>
        <v>3515.8455</v>
      </c>
      <c r="K231" s="11">
        <v>446</v>
      </c>
      <c r="L231" s="11">
        <v>0.83</v>
      </c>
      <c r="M231" s="30">
        <f t="shared" si="143"/>
        <v>2.92403107113655</v>
      </c>
      <c r="N231" s="11">
        <v>0.97</v>
      </c>
      <c r="O231" s="11">
        <v>2.11</v>
      </c>
      <c r="P231" s="8">
        <f t="shared" si="144"/>
        <v>3.0467</v>
      </c>
      <c r="Q231" s="9">
        <v>1.15</v>
      </c>
      <c r="R231" s="17">
        <f t="shared" si="145"/>
        <v>36019.6342273003</v>
      </c>
      <c r="S231" s="11">
        <f t="shared" si="146"/>
        <v>12</v>
      </c>
      <c r="Y231" s="11">
        <f>_xlfn.RANK.EQ(AK231,AK230:AK233,0)</f>
        <v>3</v>
      </c>
      <c r="Z231" s="11">
        <v>1446.85</v>
      </c>
      <c r="AA231" s="11">
        <v>1.8</v>
      </c>
      <c r="AB231" s="12">
        <v>1.35</v>
      </c>
      <c r="AC231" s="13">
        <f t="shared" si="147"/>
        <v>3515.8455</v>
      </c>
      <c r="AD231" s="11">
        <v>446</v>
      </c>
      <c r="AE231" s="11">
        <v>0.83</v>
      </c>
      <c r="AF231" s="30">
        <f t="shared" si="148"/>
        <v>2.92403107113655</v>
      </c>
      <c r="AG231" s="11">
        <v>0.97</v>
      </c>
      <c r="AH231" s="11">
        <v>2.11</v>
      </c>
      <c r="AI231" s="8">
        <f t="shared" si="149"/>
        <v>3.0467</v>
      </c>
      <c r="AJ231" s="9">
        <v>1.15</v>
      </c>
      <c r="AK231" s="17">
        <f t="shared" si="150"/>
        <v>36019.6342273003</v>
      </c>
      <c r="AL231" s="11">
        <f t="shared" si="151"/>
        <v>12</v>
      </c>
    </row>
    <row r="232" s="1" customFormat="1" customHeight="1" spans="6:38">
      <c r="F232" s="11">
        <f>_xlfn.RANK.EQ(R232,R230:R233,0)</f>
        <v>2</v>
      </c>
      <c r="G232" s="11">
        <v>1446.85</v>
      </c>
      <c r="H232" s="11">
        <v>1.8</v>
      </c>
      <c r="I232" s="12">
        <v>1.35</v>
      </c>
      <c r="J232" s="13">
        <f t="shared" si="142"/>
        <v>3515.8455</v>
      </c>
      <c r="K232" s="11">
        <v>450</v>
      </c>
      <c r="L232" s="11">
        <v>1.43</v>
      </c>
      <c r="M232" s="30">
        <f t="shared" si="143"/>
        <v>3.53204081632653</v>
      </c>
      <c r="N232" s="11">
        <v>0.87</v>
      </c>
      <c r="O232" s="11">
        <v>1.78</v>
      </c>
      <c r="P232" s="8">
        <f t="shared" si="144"/>
        <v>2.5486</v>
      </c>
      <c r="Q232" s="9">
        <v>1.15</v>
      </c>
      <c r="R232" s="17">
        <f t="shared" si="145"/>
        <v>36396.1138607318</v>
      </c>
      <c r="S232" s="11">
        <f t="shared" si="146"/>
        <v>2</v>
      </c>
      <c r="Y232" s="11">
        <f>_xlfn.RANK.EQ(AK232,AK230:AK233,0)</f>
        <v>2</v>
      </c>
      <c r="Z232" s="11">
        <v>1446.85</v>
      </c>
      <c r="AA232" s="11">
        <v>1.8</v>
      </c>
      <c r="AB232" s="12">
        <v>1.35</v>
      </c>
      <c r="AC232" s="13">
        <f t="shared" si="147"/>
        <v>3515.8455</v>
      </c>
      <c r="AD232" s="11">
        <v>450</v>
      </c>
      <c r="AE232" s="11">
        <v>1.43</v>
      </c>
      <c r="AF232" s="30">
        <f t="shared" si="148"/>
        <v>3.53204081632653</v>
      </c>
      <c r="AG232" s="11">
        <v>0.87</v>
      </c>
      <c r="AH232" s="11">
        <v>1.78</v>
      </c>
      <c r="AI232" s="8">
        <f t="shared" si="149"/>
        <v>2.5486</v>
      </c>
      <c r="AJ232" s="9">
        <v>1.15</v>
      </c>
      <c r="AK232" s="17">
        <f t="shared" si="150"/>
        <v>36396.1138607318</v>
      </c>
      <c r="AL232" s="11">
        <f t="shared" si="151"/>
        <v>2</v>
      </c>
    </row>
    <row r="233" s="1" customFormat="1" customHeight="1" spans="6:38">
      <c r="F233" s="11">
        <f>_xlfn.RANK.EQ(R233,R230:R233,0)</f>
        <v>4</v>
      </c>
      <c r="G233" s="11">
        <v>0</v>
      </c>
      <c r="H233" s="11">
        <v>1.8</v>
      </c>
      <c r="I233" s="12">
        <v>1.35</v>
      </c>
      <c r="J233" s="13">
        <f t="shared" si="142"/>
        <v>0</v>
      </c>
      <c r="K233" s="11">
        <v>0</v>
      </c>
      <c r="L233" s="11">
        <v>0.2</v>
      </c>
      <c r="M233" s="30">
        <f t="shared" si="143"/>
        <v>1.2</v>
      </c>
      <c r="N233" s="27">
        <v>0.7</v>
      </c>
      <c r="O233" s="27">
        <v>1.5</v>
      </c>
      <c r="P233" s="8">
        <f t="shared" si="144"/>
        <v>2.05</v>
      </c>
      <c r="Q233" s="9">
        <v>1.15</v>
      </c>
      <c r="R233" s="17">
        <f t="shared" si="145"/>
        <v>0</v>
      </c>
      <c r="S233" s="27">
        <f t="shared" si="146"/>
        <v>12</v>
      </c>
      <c r="Y233" s="11">
        <f>_xlfn.RANK.EQ(AK233,AK230:AK233,0)</f>
        <v>4</v>
      </c>
      <c r="Z233" s="11">
        <v>0</v>
      </c>
      <c r="AA233" s="11">
        <v>1.8</v>
      </c>
      <c r="AB233" s="12">
        <v>1.35</v>
      </c>
      <c r="AC233" s="13">
        <f t="shared" si="147"/>
        <v>0</v>
      </c>
      <c r="AD233" s="11">
        <v>0</v>
      </c>
      <c r="AE233" s="11">
        <v>0.2</v>
      </c>
      <c r="AF233" s="30">
        <f t="shared" si="148"/>
        <v>1.2</v>
      </c>
      <c r="AG233" s="27">
        <v>0.7</v>
      </c>
      <c r="AH233" s="27">
        <v>1.5</v>
      </c>
      <c r="AI233" s="8">
        <f t="shared" si="149"/>
        <v>2.05</v>
      </c>
      <c r="AJ233" s="9">
        <v>1.15</v>
      </c>
      <c r="AK233" s="17">
        <f t="shared" si="150"/>
        <v>0</v>
      </c>
      <c r="AL233" s="27">
        <f t="shared" si="151"/>
        <v>12</v>
      </c>
    </row>
    <row r="234" s="1" customFormat="1" customHeight="1" spans="6:38">
      <c r="F234" s="31" t="s">
        <v>35</v>
      </c>
      <c r="G234" s="32">
        <f>LARGE(R230:R233,1)/1</f>
        <v>56297.9744179538</v>
      </c>
      <c r="H234" s="31" t="s">
        <v>36</v>
      </c>
      <c r="I234" s="32">
        <f>LARGE(R230:R233,2)/2</f>
        <v>18198.0569303659</v>
      </c>
      <c r="J234" s="31" t="s">
        <v>37</v>
      </c>
      <c r="K234" s="32">
        <f>LARGE(R230:R233,3)/12</f>
        <v>3001.63618560836</v>
      </c>
      <c r="L234" s="31" t="s">
        <v>38</v>
      </c>
      <c r="M234" s="33">
        <f>LARGE(R230:R233,4)/12</f>
        <v>0</v>
      </c>
      <c r="N234" s="34" t="s">
        <v>39</v>
      </c>
      <c r="O234" s="35">
        <f>G234+I234+K234+M234</f>
        <v>77497.6675339281</v>
      </c>
      <c r="P234" s="34" t="s">
        <v>40</v>
      </c>
      <c r="Q234" s="34">
        <v>6.7</v>
      </c>
      <c r="R234" s="34" t="s">
        <v>41</v>
      </c>
      <c r="S234" s="35">
        <f>O234*Q234</f>
        <v>519234.372477318</v>
      </c>
      <c r="Y234" s="31" t="s">
        <v>35</v>
      </c>
      <c r="Z234" s="32">
        <f>LARGE(AK230:AK233,1)/1</f>
        <v>56297.9744179538</v>
      </c>
      <c r="AA234" s="31" t="s">
        <v>36</v>
      </c>
      <c r="AB234" s="32">
        <f>LARGE(AK230:AK233,2)/2</f>
        <v>18198.0569303659</v>
      </c>
      <c r="AC234" s="31" t="s">
        <v>37</v>
      </c>
      <c r="AD234" s="32">
        <f>LARGE(AK230:AK233,3)/12</f>
        <v>3001.63618560836</v>
      </c>
      <c r="AE234" s="31" t="s">
        <v>38</v>
      </c>
      <c r="AF234" s="33">
        <f>LARGE(AK230:AK233,4)/12</f>
        <v>0</v>
      </c>
      <c r="AG234" s="34" t="s">
        <v>39</v>
      </c>
      <c r="AH234" s="35">
        <f>Z234+AB234+AD234+AF234</f>
        <v>77497.6675339281</v>
      </c>
      <c r="AI234" s="34" t="s">
        <v>40</v>
      </c>
      <c r="AJ234" s="34">
        <v>6.7</v>
      </c>
      <c r="AK234" s="34" t="s">
        <v>41</v>
      </c>
      <c r="AL234" s="35">
        <f>AH234*AJ234</f>
        <v>519234.372477318</v>
      </c>
    </row>
    <row r="235" s="1" customFormat="1" customHeight="1" spans="6:38">
      <c r="F235" s="31"/>
      <c r="G235" s="32"/>
      <c r="H235" s="31"/>
      <c r="I235" s="32"/>
      <c r="J235" s="31"/>
      <c r="K235" s="32"/>
      <c r="L235" s="31"/>
      <c r="M235" s="33"/>
      <c r="N235" s="34"/>
      <c r="O235" s="35"/>
      <c r="P235" s="34"/>
      <c r="Q235" s="34"/>
      <c r="R235" s="34"/>
      <c r="S235" s="35"/>
      <c r="Y235" s="31"/>
      <c r="Z235" s="32"/>
      <c r="AA235" s="31"/>
      <c r="AB235" s="32"/>
      <c r="AC235" s="31"/>
      <c r="AD235" s="32"/>
      <c r="AE235" s="31"/>
      <c r="AF235" s="33"/>
      <c r="AG235" s="34"/>
      <c r="AH235" s="35"/>
      <c r="AI235" s="34"/>
      <c r="AJ235" s="34"/>
      <c r="AK235" s="34"/>
      <c r="AL235" s="35"/>
    </row>
    <row r="236" s="1" customFormat="1" customHeight="1" spans="6:38">
      <c r="F236" s="3" t="s">
        <v>43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Y236" s="3" t="s">
        <v>43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</row>
    <row r="237" s="1" customFormat="1" customHeight="1" spans="6:38">
      <c r="F237" s="4" t="s">
        <v>3</v>
      </c>
      <c r="G237" s="5"/>
      <c r="H237" s="5"/>
      <c r="I237" s="6"/>
      <c r="J237" s="7" t="s">
        <v>4</v>
      </c>
      <c r="K237" s="7"/>
      <c r="L237" s="7"/>
      <c r="M237" s="7"/>
      <c r="N237" s="8" t="s">
        <v>5</v>
      </c>
      <c r="O237" s="8"/>
      <c r="P237" s="8"/>
      <c r="Q237" s="9" t="s">
        <v>6</v>
      </c>
      <c r="R237" s="10" t="s">
        <v>7</v>
      </c>
      <c r="Y237" s="4" t="s">
        <v>3</v>
      </c>
      <c r="Z237" s="5"/>
      <c r="AA237" s="5"/>
      <c r="AB237" s="6"/>
      <c r="AC237" s="7" t="s">
        <v>4</v>
      </c>
      <c r="AD237" s="7"/>
      <c r="AE237" s="7"/>
      <c r="AF237" s="7"/>
      <c r="AG237" s="8" t="s">
        <v>5</v>
      </c>
      <c r="AH237" s="8"/>
      <c r="AI237" s="8"/>
      <c r="AJ237" s="9" t="s">
        <v>6</v>
      </c>
      <c r="AK237" s="10" t="s">
        <v>7</v>
      </c>
    </row>
    <row r="238" s="1" customFormat="1" customHeight="1" spans="6:38">
      <c r="F238" s="11" t="s">
        <v>13</v>
      </c>
      <c r="G238" s="11" t="s">
        <v>14</v>
      </c>
      <c r="H238" s="12" t="s">
        <v>15</v>
      </c>
      <c r="I238" s="13" t="s">
        <v>3</v>
      </c>
      <c r="J238" s="11" t="s">
        <v>16</v>
      </c>
      <c r="K238" s="11" t="s">
        <v>17</v>
      </c>
      <c r="L238" s="11" t="s">
        <v>18</v>
      </c>
      <c r="M238" s="7" t="s">
        <v>19</v>
      </c>
      <c r="N238" s="11" t="s">
        <v>20</v>
      </c>
      <c r="O238" s="11" t="s">
        <v>21</v>
      </c>
      <c r="P238" s="8" t="s">
        <v>22</v>
      </c>
      <c r="Q238" s="9" t="s">
        <v>23</v>
      </c>
      <c r="R238" s="14"/>
      <c r="Y238" s="11" t="s">
        <v>13</v>
      </c>
      <c r="Z238" s="11" t="s">
        <v>14</v>
      </c>
      <c r="AA238" s="12" t="s">
        <v>15</v>
      </c>
      <c r="AB238" s="13" t="s">
        <v>3</v>
      </c>
      <c r="AC238" s="11" t="s">
        <v>16</v>
      </c>
      <c r="AD238" s="11" t="s">
        <v>17</v>
      </c>
      <c r="AE238" s="11" t="s">
        <v>18</v>
      </c>
      <c r="AF238" s="7" t="s">
        <v>19</v>
      </c>
      <c r="AG238" s="11" t="s">
        <v>20</v>
      </c>
      <c r="AH238" s="11" t="s">
        <v>21</v>
      </c>
      <c r="AI238" s="8" t="s">
        <v>22</v>
      </c>
      <c r="AJ238" s="9" t="s">
        <v>23</v>
      </c>
      <c r="AK238" s="14"/>
    </row>
    <row r="239" s="1" customFormat="1" customHeight="1" spans="6:38">
      <c r="F239" s="11">
        <v>2171</v>
      </c>
      <c r="G239" s="11">
        <v>0.65</v>
      </c>
      <c r="H239" s="12">
        <v>1.35</v>
      </c>
      <c r="I239" s="13">
        <f t="shared" ref="I239:I247" si="152">F239*G239*H239</f>
        <v>1905.0525</v>
      </c>
      <c r="J239" s="11">
        <v>3</v>
      </c>
      <c r="K239" s="11">
        <v>446</v>
      </c>
      <c r="L239" s="11">
        <v>0.83</v>
      </c>
      <c r="M239" s="16">
        <f t="shared" ref="M239:M247" si="153">1+6*K239/(K239+2000)+L239</f>
        <v>2.92403107113655</v>
      </c>
      <c r="N239" s="11">
        <v>0.97</v>
      </c>
      <c r="O239" s="11">
        <v>2.11</v>
      </c>
      <c r="P239" s="8">
        <f t="shared" ref="P239:P247" si="154">1+N239*O239</f>
        <v>3.0467</v>
      </c>
      <c r="Q239" s="9">
        <v>1.15</v>
      </c>
      <c r="R239" s="17">
        <f t="shared" ref="R239:R247" si="155">I239*J239*Q239*P239*M239</f>
        <v>58551.4587320212</v>
      </c>
      <c r="Y239" s="11">
        <v>2171</v>
      </c>
      <c r="Z239" s="11">
        <v>0.65</v>
      </c>
      <c r="AA239" s="12">
        <v>1.35</v>
      </c>
      <c r="AB239" s="13">
        <f t="shared" ref="AB239:AB247" si="156">Y239*Z239*AA239</f>
        <v>1905.0525</v>
      </c>
      <c r="AC239" s="11">
        <v>3</v>
      </c>
      <c r="AD239" s="11">
        <v>446</v>
      </c>
      <c r="AE239" s="11">
        <v>0.83</v>
      </c>
      <c r="AF239" s="16">
        <f t="shared" ref="AF239:AF247" si="157">1+6*AD239/(AD239+2000)+AE239</f>
        <v>2.92403107113655</v>
      </c>
      <c r="AG239" s="11">
        <v>0.97</v>
      </c>
      <c r="AH239" s="11">
        <v>2.11</v>
      </c>
      <c r="AI239" s="8">
        <f t="shared" ref="AI239:AI247" si="158">1+AG239*AH239</f>
        <v>3.0467</v>
      </c>
      <c r="AJ239" s="9">
        <v>1.15</v>
      </c>
      <c r="AK239" s="17">
        <f t="shared" ref="AK239:AK247" si="159">AB239*AC239*AJ239*AI239*AF239</f>
        <v>58551.4587320212</v>
      </c>
    </row>
    <row r="240" s="1" customFormat="1" customHeight="1" spans="6:38">
      <c r="F240" s="11">
        <v>2171</v>
      </c>
      <c r="G240" s="11">
        <v>0.65</v>
      </c>
      <c r="H240" s="12">
        <v>1.35</v>
      </c>
      <c r="I240" s="13">
        <f t="shared" si="152"/>
        <v>1905.0525</v>
      </c>
      <c r="J240" s="11">
        <v>3</v>
      </c>
      <c r="K240" s="11">
        <v>446</v>
      </c>
      <c r="L240" s="11">
        <v>0.83</v>
      </c>
      <c r="M240" s="16">
        <f t="shared" si="153"/>
        <v>2.92403107113655</v>
      </c>
      <c r="N240" s="11">
        <v>0.97</v>
      </c>
      <c r="O240" s="11">
        <v>2.11</v>
      </c>
      <c r="P240" s="8">
        <f t="shared" si="154"/>
        <v>3.0467</v>
      </c>
      <c r="Q240" s="9">
        <v>1.15</v>
      </c>
      <c r="R240" s="17">
        <f t="shared" si="155"/>
        <v>58551.4587320212</v>
      </c>
      <c r="Y240" s="11">
        <v>2171</v>
      </c>
      <c r="Z240" s="11">
        <v>0.65</v>
      </c>
      <c r="AA240" s="12">
        <v>1.35</v>
      </c>
      <c r="AB240" s="13">
        <f t="shared" si="156"/>
        <v>1905.0525</v>
      </c>
      <c r="AC240" s="11">
        <v>3</v>
      </c>
      <c r="AD240" s="11">
        <v>446</v>
      </c>
      <c r="AE240" s="11">
        <v>0.83</v>
      </c>
      <c r="AF240" s="16">
        <f t="shared" si="157"/>
        <v>2.92403107113655</v>
      </c>
      <c r="AG240" s="11">
        <v>0.97</v>
      </c>
      <c r="AH240" s="11">
        <v>2.11</v>
      </c>
      <c r="AI240" s="8">
        <f t="shared" si="158"/>
        <v>3.0467</v>
      </c>
      <c r="AJ240" s="9">
        <v>1.15</v>
      </c>
      <c r="AK240" s="17">
        <f t="shared" si="159"/>
        <v>58551.4587320212</v>
      </c>
    </row>
    <row r="241" s="1" customFormat="1" customHeight="1" spans="6:37">
      <c r="F241" s="11">
        <v>2171</v>
      </c>
      <c r="G241" s="11">
        <v>0.65</v>
      </c>
      <c r="H241" s="12">
        <v>1.35</v>
      </c>
      <c r="I241" s="13">
        <f t="shared" si="152"/>
        <v>1905.0525</v>
      </c>
      <c r="J241" s="11">
        <v>3</v>
      </c>
      <c r="K241" s="11">
        <v>446</v>
      </c>
      <c r="L241" s="11">
        <v>0.83</v>
      </c>
      <c r="M241" s="16">
        <f t="shared" si="153"/>
        <v>2.92403107113655</v>
      </c>
      <c r="N241" s="11">
        <v>0.97</v>
      </c>
      <c r="O241" s="11">
        <v>2.11</v>
      </c>
      <c r="P241" s="8">
        <f t="shared" si="154"/>
        <v>3.0467</v>
      </c>
      <c r="Q241" s="9">
        <v>1.15</v>
      </c>
      <c r="R241" s="17">
        <f t="shared" si="155"/>
        <v>58551.4587320212</v>
      </c>
      <c r="Y241" s="11">
        <v>2171</v>
      </c>
      <c r="Z241" s="11">
        <v>0.65</v>
      </c>
      <c r="AA241" s="12">
        <v>1.35</v>
      </c>
      <c r="AB241" s="13">
        <f t="shared" si="156"/>
        <v>1905.0525</v>
      </c>
      <c r="AC241" s="11">
        <v>3</v>
      </c>
      <c r="AD241" s="11">
        <v>446</v>
      </c>
      <c r="AE241" s="11">
        <v>0.83</v>
      </c>
      <c r="AF241" s="16">
        <f t="shared" si="157"/>
        <v>2.92403107113655</v>
      </c>
      <c r="AG241" s="11">
        <v>0.97</v>
      </c>
      <c r="AH241" s="11">
        <v>2.11</v>
      </c>
      <c r="AI241" s="8">
        <f t="shared" si="158"/>
        <v>3.0467</v>
      </c>
      <c r="AJ241" s="9">
        <v>1.15</v>
      </c>
      <c r="AK241" s="17">
        <f t="shared" si="159"/>
        <v>58551.4587320212</v>
      </c>
    </row>
    <row r="242" s="1" customFormat="1" customHeight="1" spans="6:37">
      <c r="F242" s="11">
        <v>2171</v>
      </c>
      <c r="G242" s="11">
        <v>0.65</v>
      </c>
      <c r="H242" s="12">
        <v>1.35</v>
      </c>
      <c r="I242" s="13">
        <f t="shared" si="152"/>
        <v>1905.0525</v>
      </c>
      <c r="J242" s="11">
        <v>3</v>
      </c>
      <c r="K242" s="11">
        <v>446</v>
      </c>
      <c r="L242" s="11">
        <v>0.83</v>
      </c>
      <c r="M242" s="16">
        <f t="shared" si="153"/>
        <v>2.92403107113655</v>
      </c>
      <c r="N242" s="11">
        <v>0.97</v>
      </c>
      <c r="O242" s="11">
        <v>2.11</v>
      </c>
      <c r="P242" s="8">
        <f t="shared" si="154"/>
        <v>3.0467</v>
      </c>
      <c r="Q242" s="9">
        <v>1.15</v>
      </c>
      <c r="R242" s="17">
        <f t="shared" si="155"/>
        <v>58551.4587320212</v>
      </c>
      <c r="Y242" s="11">
        <v>2171</v>
      </c>
      <c r="Z242" s="11">
        <v>0.65</v>
      </c>
      <c r="AA242" s="12">
        <v>1.35</v>
      </c>
      <c r="AB242" s="13">
        <f t="shared" si="156"/>
        <v>1905.0525</v>
      </c>
      <c r="AC242" s="11">
        <v>3</v>
      </c>
      <c r="AD242" s="11">
        <v>446</v>
      </c>
      <c r="AE242" s="11">
        <v>0.83</v>
      </c>
      <c r="AF242" s="16">
        <f t="shared" si="157"/>
        <v>2.92403107113655</v>
      </c>
      <c r="AG242" s="11">
        <v>0.97</v>
      </c>
      <c r="AH242" s="11">
        <v>2.11</v>
      </c>
      <c r="AI242" s="8">
        <f t="shared" si="158"/>
        <v>3.0467</v>
      </c>
      <c r="AJ242" s="9">
        <v>1.15</v>
      </c>
      <c r="AK242" s="17">
        <f t="shared" si="159"/>
        <v>58551.4587320212</v>
      </c>
    </row>
    <row r="243" s="1" customFormat="1" customHeight="1" spans="6:37">
      <c r="F243" s="11">
        <v>2171</v>
      </c>
      <c r="G243" s="11">
        <v>0.65</v>
      </c>
      <c r="H243" s="12">
        <v>1.35</v>
      </c>
      <c r="I243" s="13">
        <f t="shared" si="152"/>
        <v>1905.0525</v>
      </c>
      <c r="J243" s="11">
        <v>3</v>
      </c>
      <c r="K243" s="11">
        <v>446</v>
      </c>
      <c r="L243" s="11">
        <v>0.83</v>
      </c>
      <c r="M243" s="16">
        <f t="shared" si="153"/>
        <v>2.92403107113655</v>
      </c>
      <c r="N243" s="11">
        <v>0.97</v>
      </c>
      <c r="O243" s="11">
        <v>2.11</v>
      </c>
      <c r="P243" s="8">
        <f t="shared" si="154"/>
        <v>3.0467</v>
      </c>
      <c r="Q243" s="9">
        <v>1.15</v>
      </c>
      <c r="R243" s="17">
        <f t="shared" si="155"/>
        <v>58551.4587320212</v>
      </c>
      <c r="Y243" s="11">
        <v>2171</v>
      </c>
      <c r="Z243" s="11">
        <v>0.65</v>
      </c>
      <c r="AA243" s="12">
        <v>1.35</v>
      </c>
      <c r="AB243" s="13">
        <f t="shared" si="156"/>
        <v>1905.0525</v>
      </c>
      <c r="AC243" s="11">
        <v>3</v>
      </c>
      <c r="AD243" s="11">
        <v>446</v>
      </c>
      <c r="AE243" s="11">
        <v>0.83</v>
      </c>
      <c r="AF243" s="16">
        <f t="shared" si="157"/>
        <v>2.92403107113655</v>
      </c>
      <c r="AG243" s="11">
        <v>0.97</v>
      </c>
      <c r="AH243" s="11">
        <v>2.11</v>
      </c>
      <c r="AI243" s="8">
        <f t="shared" si="158"/>
        <v>3.0467</v>
      </c>
      <c r="AJ243" s="9">
        <v>1.15</v>
      </c>
      <c r="AK243" s="17">
        <f t="shared" si="159"/>
        <v>58551.4587320212</v>
      </c>
    </row>
    <row r="244" s="1" customFormat="1" customHeight="1" spans="6:37">
      <c r="F244" s="11">
        <v>2171</v>
      </c>
      <c r="G244" s="11">
        <v>0.65</v>
      </c>
      <c r="H244" s="12">
        <v>1.35</v>
      </c>
      <c r="I244" s="13">
        <f t="shared" si="152"/>
        <v>1905.0525</v>
      </c>
      <c r="J244" s="11">
        <v>3</v>
      </c>
      <c r="K244" s="11">
        <v>196</v>
      </c>
      <c r="L244" s="11">
        <v>0.83</v>
      </c>
      <c r="M244" s="16">
        <f t="shared" si="153"/>
        <v>2.36551912568306</v>
      </c>
      <c r="N244" s="11">
        <v>0.97</v>
      </c>
      <c r="O244" s="11">
        <v>2.11</v>
      </c>
      <c r="P244" s="8">
        <f t="shared" si="154"/>
        <v>3.0467</v>
      </c>
      <c r="Q244" s="9">
        <v>0.9</v>
      </c>
      <c r="R244" s="17">
        <f t="shared" si="155"/>
        <v>37070.3655889386</v>
      </c>
      <c r="Y244" s="11">
        <v>2171</v>
      </c>
      <c r="Z244" s="11">
        <v>0.65</v>
      </c>
      <c r="AA244" s="12">
        <v>1.35</v>
      </c>
      <c r="AB244" s="13">
        <f t="shared" si="156"/>
        <v>1905.0525</v>
      </c>
      <c r="AC244" s="11">
        <v>3</v>
      </c>
      <c r="AD244" s="11">
        <v>196</v>
      </c>
      <c r="AE244" s="11">
        <v>0.83</v>
      </c>
      <c r="AF244" s="16">
        <f t="shared" si="157"/>
        <v>2.36551912568306</v>
      </c>
      <c r="AG244" s="11">
        <v>0.97</v>
      </c>
      <c r="AH244" s="11">
        <v>2.11</v>
      </c>
      <c r="AI244" s="8">
        <f t="shared" si="158"/>
        <v>3.0467</v>
      </c>
      <c r="AJ244" s="9">
        <v>0.9</v>
      </c>
      <c r="AK244" s="17">
        <f t="shared" si="159"/>
        <v>37070.3655889386</v>
      </c>
    </row>
    <row r="245" s="1" customFormat="1" customHeight="1" spans="6:37">
      <c r="F245" s="11">
        <v>2171</v>
      </c>
      <c r="G245" s="11">
        <v>0.65</v>
      </c>
      <c r="H245" s="12">
        <v>1.35</v>
      </c>
      <c r="I245" s="13">
        <f t="shared" si="152"/>
        <v>1905.0525</v>
      </c>
      <c r="J245" s="11">
        <v>3</v>
      </c>
      <c r="K245" s="11">
        <v>196</v>
      </c>
      <c r="L245" s="11">
        <v>0.83</v>
      </c>
      <c r="M245" s="16">
        <f t="shared" si="153"/>
        <v>2.36551912568306</v>
      </c>
      <c r="N245" s="11">
        <v>0.97</v>
      </c>
      <c r="O245" s="11">
        <v>2.11</v>
      </c>
      <c r="P245" s="8">
        <f t="shared" si="154"/>
        <v>3.0467</v>
      </c>
      <c r="Q245" s="9">
        <v>0.9</v>
      </c>
      <c r="R245" s="17">
        <f t="shared" si="155"/>
        <v>37070.3655889386</v>
      </c>
      <c r="Y245" s="11">
        <v>2171</v>
      </c>
      <c r="Z245" s="11">
        <v>0.65</v>
      </c>
      <c r="AA245" s="12">
        <v>1.35</v>
      </c>
      <c r="AB245" s="13">
        <f t="shared" si="156"/>
        <v>1905.0525</v>
      </c>
      <c r="AC245" s="11">
        <v>3</v>
      </c>
      <c r="AD245" s="11">
        <v>196</v>
      </c>
      <c r="AE245" s="11">
        <v>0.83</v>
      </c>
      <c r="AF245" s="16">
        <f t="shared" si="157"/>
        <v>2.36551912568306</v>
      </c>
      <c r="AG245" s="11">
        <v>0.97</v>
      </c>
      <c r="AH245" s="11">
        <v>2.11</v>
      </c>
      <c r="AI245" s="8">
        <f t="shared" si="158"/>
        <v>3.0467</v>
      </c>
      <c r="AJ245" s="9">
        <v>0.9</v>
      </c>
      <c r="AK245" s="17">
        <f t="shared" si="159"/>
        <v>37070.3655889386</v>
      </c>
    </row>
    <row r="246" s="1" customFormat="1" customHeight="1" spans="6:37">
      <c r="F246" s="11">
        <v>2171</v>
      </c>
      <c r="G246" s="11">
        <v>0.65</v>
      </c>
      <c r="H246" s="12">
        <v>1.35</v>
      </c>
      <c r="I246" s="13">
        <f t="shared" si="152"/>
        <v>1905.0525</v>
      </c>
      <c r="J246" s="11">
        <v>3</v>
      </c>
      <c r="K246" s="11">
        <v>196</v>
      </c>
      <c r="L246" s="11">
        <v>0.83</v>
      </c>
      <c r="M246" s="16">
        <f t="shared" si="153"/>
        <v>2.36551912568306</v>
      </c>
      <c r="N246" s="11">
        <v>0.97</v>
      </c>
      <c r="O246" s="11">
        <v>2.11</v>
      </c>
      <c r="P246" s="8">
        <f t="shared" si="154"/>
        <v>3.0467</v>
      </c>
      <c r="Q246" s="9">
        <v>0.9</v>
      </c>
      <c r="R246" s="17">
        <f t="shared" si="155"/>
        <v>37070.3655889386</v>
      </c>
      <c r="Y246" s="11">
        <v>2171</v>
      </c>
      <c r="Z246" s="11">
        <v>0.65</v>
      </c>
      <c r="AA246" s="12">
        <v>1.35</v>
      </c>
      <c r="AB246" s="13">
        <f t="shared" si="156"/>
        <v>1905.0525</v>
      </c>
      <c r="AC246" s="11">
        <v>3</v>
      </c>
      <c r="AD246" s="11">
        <v>196</v>
      </c>
      <c r="AE246" s="11">
        <v>0.83</v>
      </c>
      <c r="AF246" s="16">
        <f t="shared" si="157"/>
        <v>2.36551912568306</v>
      </c>
      <c r="AG246" s="11">
        <v>0.97</v>
      </c>
      <c r="AH246" s="11">
        <v>2.11</v>
      </c>
      <c r="AI246" s="8">
        <f t="shared" si="158"/>
        <v>3.0467</v>
      </c>
      <c r="AJ246" s="9">
        <v>0.9</v>
      </c>
      <c r="AK246" s="17">
        <f t="shared" si="159"/>
        <v>37070.3655889386</v>
      </c>
    </row>
    <row r="247" s="1" customFormat="1" customHeight="1" spans="6:37">
      <c r="F247" s="11">
        <v>2171</v>
      </c>
      <c r="G247" s="11">
        <v>0.65</v>
      </c>
      <c r="H247" s="12">
        <v>1.35</v>
      </c>
      <c r="I247" s="13">
        <f t="shared" si="152"/>
        <v>1905.0525</v>
      </c>
      <c r="J247" s="11">
        <v>3</v>
      </c>
      <c r="K247" s="11">
        <v>196</v>
      </c>
      <c r="L247" s="11">
        <v>0.83</v>
      </c>
      <c r="M247" s="16">
        <f t="shared" si="153"/>
        <v>2.36551912568306</v>
      </c>
      <c r="N247" s="11">
        <v>0.97</v>
      </c>
      <c r="O247" s="11">
        <v>2.11</v>
      </c>
      <c r="P247" s="8">
        <f t="shared" si="154"/>
        <v>3.0467</v>
      </c>
      <c r="Q247" s="9">
        <v>0.9</v>
      </c>
      <c r="R247" s="17">
        <f t="shared" si="155"/>
        <v>37070.3655889386</v>
      </c>
      <c r="Y247" s="11">
        <v>2171</v>
      </c>
      <c r="Z247" s="11">
        <v>0.65</v>
      </c>
      <c r="AA247" s="12">
        <v>1.35</v>
      </c>
      <c r="AB247" s="13">
        <f t="shared" si="156"/>
        <v>1905.0525</v>
      </c>
      <c r="AC247" s="11">
        <v>3</v>
      </c>
      <c r="AD247" s="11">
        <v>196</v>
      </c>
      <c r="AE247" s="11">
        <v>0.83</v>
      </c>
      <c r="AF247" s="16">
        <f t="shared" si="157"/>
        <v>2.36551912568306</v>
      </c>
      <c r="AG247" s="11">
        <v>0.97</v>
      </c>
      <c r="AH247" s="11">
        <v>2.11</v>
      </c>
      <c r="AI247" s="8">
        <f t="shared" si="158"/>
        <v>3.0467</v>
      </c>
      <c r="AJ247" s="9">
        <v>0.9</v>
      </c>
      <c r="AK247" s="17">
        <f t="shared" si="159"/>
        <v>37070.3655889386</v>
      </c>
    </row>
    <row r="248" s="1" customFormat="1" customHeight="1" spans="6:37">
      <c r="F248" s="20" t="s">
        <v>43</v>
      </c>
      <c r="G248" s="21"/>
      <c r="H248" s="21"/>
      <c r="I248" s="21"/>
      <c r="J248" s="21"/>
      <c r="K248" s="21"/>
      <c r="L248" s="21"/>
      <c r="M248" s="22">
        <f>SUM(R239:R247)</f>
        <v>441038.75601586</v>
      </c>
      <c r="N248" s="22"/>
      <c r="O248" s="22"/>
      <c r="P248" s="22"/>
      <c r="Q248" s="22"/>
      <c r="R248" s="22"/>
      <c r="Y248" s="20" t="s">
        <v>43</v>
      </c>
      <c r="Z248" s="21"/>
      <c r="AA248" s="21"/>
      <c r="AB248" s="21"/>
      <c r="AC248" s="21"/>
      <c r="AD248" s="21"/>
      <c r="AE248" s="21"/>
      <c r="AF248" s="22">
        <f>SUM(AK239:AK247)</f>
        <v>441038.75601586</v>
      </c>
      <c r="AG248" s="22"/>
      <c r="AH248" s="22"/>
      <c r="AI248" s="22"/>
      <c r="AJ248" s="22"/>
      <c r="AK248" s="22"/>
    </row>
    <row r="249" s="1" customFormat="1" customHeight="1" spans="6:37">
      <c r="F249" s="21"/>
      <c r="G249" s="21"/>
      <c r="H249" s="21"/>
      <c r="I249" s="21"/>
      <c r="J249" s="21"/>
      <c r="K249" s="21"/>
      <c r="L249" s="21"/>
      <c r="M249" s="22"/>
      <c r="N249" s="22"/>
      <c r="O249" s="22"/>
      <c r="P249" s="22"/>
      <c r="Q249" s="22"/>
      <c r="R249" s="22"/>
      <c r="Y249" s="21"/>
      <c r="Z249" s="21"/>
      <c r="AA249" s="21"/>
      <c r="AB249" s="21"/>
      <c r="AC249" s="21"/>
      <c r="AD249" s="21"/>
      <c r="AE249" s="21"/>
      <c r="AF249" s="22"/>
      <c r="AG249" s="22"/>
      <c r="AH249" s="22"/>
      <c r="AI249" s="22"/>
      <c r="AJ249" s="22"/>
      <c r="AK249" s="22"/>
    </row>
    <row r="250" s="1" customFormat="1" customHeight="1" spans="6:37">
      <c r="F250" s="3" t="s">
        <v>44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Y250" s="3" t="s">
        <v>44</v>
      </c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</row>
    <row r="251" s="1" customFormat="1" customHeight="1" spans="6:37">
      <c r="F251" s="4" t="s">
        <v>3</v>
      </c>
      <c r="G251" s="5"/>
      <c r="H251" s="5"/>
      <c r="I251" s="6"/>
      <c r="J251" s="7" t="s">
        <v>4</v>
      </c>
      <c r="K251" s="7"/>
      <c r="L251" s="7"/>
      <c r="M251" s="7"/>
      <c r="N251" s="8" t="s">
        <v>5</v>
      </c>
      <c r="O251" s="8"/>
      <c r="P251" s="8"/>
      <c r="Q251" s="9" t="s">
        <v>6</v>
      </c>
      <c r="R251" s="10" t="s">
        <v>7</v>
      </c>
      <c r="Y251" s="4" t="s">
        <v>3</v>
      </c>
      <c r="Z251" s="5"/>
      <c r="AA251" s="5"/>
      <c r="AB251" s="6"/>
      <c r="AC251" s="7" t="s">
        <v>4</v>
      </c>
      <c r="AD251" s="7"/>
      <c r="AE251" s="7"/>
      <c r="AF251" s="7"/>
      <c r="AG251" s="8" t="s">
        <v>5</v>
      </c>
      <c r="AH251" s="8"/>
      <c r="AI251" s="8"/>
      <c r="AJ251" s="9" t="s">
        <v>6</v>
      </c>
      <c r="AK251" s="10" t="s">
        <v>7</v>
      </c>
    </row>
    <row r="252" s="1" customFormat="1" customHeight="1" spans="6:37">
      <c r="F252" s="11" t="s">
        <v>45</v>
      </c>
      <c r="G252" s="11" t="s">
        <v>14</v>
      </c>
      <c r="H252" s="12" t="s">
        <v>15</v>
      </c>
      <c r="I252" s="13" t="s">
        <v>3</v>
      </c>
      <c r="J252" s="11" t="s">
        <v>16</v>
      </c>
      <c r="K252" s="11" t="s">
        <v>17</v>
      </c>
      <c r="L252" s="11" t="s">
        <v>18</v>
      </c>
      <c r="M252" s="7" t="s">
        <v>19</v>
      </c>
      <c r="N252" s="11" t="s">
        <v>20</v>
      </c>
      <c r="O252" s="11" t="s">
        <v>21</v>
      </c>
      <c r="P252" s="8" t="s">
        <v>22</v>
      </c>
      <c r="Q252" s="9" t="s">
        <v>23</v>
      </c>
      <c r="R252" s="14"/>
      <c r="Y252" s="11" t="s">
        <v>45</v>
      </c>
      <c r="Z252" s="11" t="s">
        <v>14</v>
      </c>
      <c r="AA252" s="12" t="s">
        <v>15</v>
      </c>
      <c r="AB252" s="13" t="s">
        <v>3</v>
      </c>
      <c r="AC252" s="11" t="s">
        <v>16</v>
      </c>
      <c r="AD252" s="11" t="s">
        <v>17</v>
      </c>
      <c r="AE252" s="11" t="s">
        <v>18</v>
      </c>
      <c r="AF252" s="7" t="s">
        <v>19</v>
      </c>
      <c r="AG252" s="11" t="s">
        <v>20</v>
      </c>
      <c r="AH252" s="11" t="s">
        <v>21</v>
      </c>
      <c r="AI252" s="8" t="s">
        <v>22</v>
      </c>
      <c r="AJ252" s="9" t="s">
        <v>23</v>
      </c>
      <c r="AK252" s="14"/>
    </row>
    <row r="253" s="1" customFormat="1" customHeight="1" spans="6:37">
      <c r="F253" s="11">
        <v>35140</v>
      </c>
      <c r="G253" s="11">
        <v>0.0847</v>
      </c>
      <c r="H253" s="12">
        <v>1.35</v>
      </c>
      <c r="I253" s="13">
        <f t="shared" ref="I253:I255" si="160">F253*G253*H253</f>
        <v>4018.0833</v>
      </c>
      <c r="J253" s="11">
        <v>3</v>
      </c>
      <c r="K253" s="11">
        <v>450</v>
      </c>
      <c r="L253" s="11">
        <v>1.43</v>
      </c>
      <c r="M253" s="16">
        <f t="shared" ref="M253:M255" si="161">1+6*K253/(K253+2000)+L253</f>
        <v>3.53204081632653</v>
      </c>
      <c r="N253" s="11">
        <v>0.87</v>
      </c>
      <c r="O253" s="11">
        <v>1.78</v>
      </c>
      <c r="P253" s="8">
        <f t="shared" ref="P253:P255" si="162">1+N253*O253</f>
        <v>2.5486</v>
      </c>
      <c r="Q253" s="9">
        <v>1.15</v>
      </c>
      <c r="R253" s="17">
        <f t="shared" ref="R253:R255" si="163">I253*J253*Q253*P253*M253</f>
        <v>124785.873516375</v>
      </c>
      <c r="Y253" s="11">
        <v>38079</v>
      </c>
      <c r="Z253" s="11">
        <v>0.0847</v>
      </c>
      <c r="AA253" s="12">
        <v>1.35</v>
      </c>
      <c r="AB253" s="13">
        <f t="shared" ref="AB253:AB255" si="164">Y253*Z253*AA253</f>
        <v>4354.143255</v>
      </c>
      <c r="AC253" s="11">
        <v>3</v>
      </c>
      <c r="AD253" s="11">
        <v>450</v>
      </c>
      <c r="AE253" s="11">
        <v>1.43</v>
      </c>
      <c r="AF253" s="16">
        <f t="shared" ref="AF253:AF255" si="165">1+6*AD253/(AD253+2000)+AE253</f>
        <v>3.53204081632653</v>
      </c>
      <c r="AG253" s="11">
        <v>0.87</v>
      </c>
      <c r="AH253" s="11">
        <v>1.78</v>
      </c>
      <c r="AI253" s="8">
        <f t="shared" ref="AI253:AI255" si="166">1+AG253*AH253</f>
        <v>2.5486</v>
      </c>
      <c r="AJ253" s="9">
        <v>1.15</v>
      </c>
      <c r="AK253" s="17">
        <f t="shared" ref="AK253:AK255" si="167">AB253*AC253*AJ253*AI253*AF253</f>
        <v>135222.57477604</v>
      </c>
    </row>
    <row r="254" s="1" customFormat="1" customHeight="1" spans="6:37">
      <c r="F254" s="11">
        <v>35140</v>
      </c>
      <c r="G254" s="11">
        <v>0.0847</v>
      </c>
      <c r="H254" s="12">
        <v>1.35</v>
      </c>
      <c r="I254" s="13">
        <f t="shared" si="160"/>
        <v>4018.0833</v>
      </c>
      <c r="J254" s="11">
        <v>3</v>
      </c>
      <c r="K254" s="11">
        <v>450</v>
      </c>
      <c r="L254" s="11">
        <v>1.43</v>
      </c>
      <c r="M254" s="16">
        <f t="shared" si="161"/>
        <v>3.53204081632653</v>
      </c>
      <c r="N254" s="11">
        <v>0.87</v>
      </c>
      <c r="O254" s="11">
        <v>1.78</v>
      </c>
      <c r="P254" s="8">
        <f t="shared" si="162"/>
        <v>2.5486</v>
      </c>
      <c r="Q254" s="9">
        <v>1.15</v>
      </c>
      <c r="R254" s="17">
        <f t="shared" si="163"/>
        <v>124785.873516375</v>
      </c>
      <c r="Y254" s="11">
        <v>38079</v>
      </c>
      <c r="Z254" s="11">
        <v>0.0847</v>
      </c>
      <c r="AA254" s="12">
        <v>1.35</v>
      </c>
      <c r="AB254" s="13">
        <f t="shared" si="164"/>
        <v>4354.143255</v>
      </c>
      <c r="AC254" s="11">
        <v>3</v>
      </c>
      <c r="AD254" s="11">
        <v>450</v>
      </c>
      <c r="AE254" s="11">
        <v>1.43</v>
      </c>
      <c r="AF254" s="16">
        <f t="shared" si="165"/>
        <v>3.53204081632653</v>
      </c>
      <c r="AG254" s="11">
        <v>0.87</v>
      </c>
      <c r="AH254" s="11">
        <v>1.78</v>
      </c>
      <c r="AI254" s="8">
        <f t="shared" si="166"/>
        <v>2.5486</v>
      </c>
      <c r="AJ254" s="9">
        <v>1.15</v>
      </c>
      <c r="AK254" s="17">
        <f t="shared" si="167"/>
        <v>135222.57477604</v>
      </c>
    </row>
    <row r="255" s="1" customFormat="1" customHeight="1" spans="6:37">
      <c r="F255" s="11">
        <v>35140</v>
      </c>
      <c r="G255" s="11">
        <v>0.0847</v>
      </c>
      <c r="H255" s="12">
        <v>1.35</v>
      </c>
      <c r="I255" s="13">
        <f t="shared" si="160"/>
        <v>4018.0833</v>
      </c>
      <c r="J255" s="11">
        <v>3</v>
      </c>
      <c r="K255" s="11">
        <v>200</v>
      </c>
      <c r="L255" s="11">
        <v>1.43</v>
      </c>
      <c r="M255" s="16">
        <f t="shared" si="161"/>
        <v>2.97545454545455</v>
      </c>
      <c r="N255" s="11">
        <v>0.87</v>
      </c>
      <c r="O255" s="11">
        <v>1.78</v>
      </c>
      <c r="P255" s="8">
        <f t="shared" si="162"/>
        <v>2.5486</v>
      </c>
      <c r="Q255" s="9">
        <v>0.9</v>
      </c>
      <c r="R255" s="17">
        <f t="shared" si="163"/>
        <v>82269.2804882672</v>
      </c>
      <c r="Y255" s="11">
        <v>38079</v>
      </c>
      <c r="Z255" s="11">
        <v>0.0847</v>
      </c>
      <c r="AA255" s="12">
        <v>1.35</v>
      </c>
      <c r="AB255" s="13">
        <f t="shared" si="164"/>
        <v>4354.143255</v>
      </c>
      <c r="AC255" s="11">
        <v>3</v>
      </c>
      <c r="AD255" s="11">
        <v>200</v>
      </c>
      <c r="AE255" s="11">
        <v>1.43</v>
      </c>
      <c r="AF255" s="16">
        <f t="shared" si="165"/>
        <v>2.97545454545455</v>
      </c>
      <c r="AG255" s="11">
        <v>0.87</v>
      </c>
      <c r="AH255" s="11">
        <v>1.78</v>
      </c>
      <c r="AI255" s="8">
        <f t="shared" si="166"/>
        <v>2.5486</v>
      </c>
      <c r="AJ255" s="9">
        <v>0.9</v>
      </c>
      <c r="AK255" s="17">
        <f t="shared" si="167"/>
        <v>89150.0265143064</v>
      </c>
    </row>
    <row r="256" s="1" customFormat="1" customHeight="1" spans="6:37">
      <c r="F256" s="36" t="s">
        <v>44</v>
      </c>
      <c r="G256" s="37"/>
      <c r="H256" s="37"/>
      <c r="I256" s="37"/>
      <c r="J256" s="37"/>
      <c r="K256" s="37"/>
      <c r="L256" s="37"/>
      <c r="M256" s="22">
        <f>SUM(R253:R255)</f>
        <v>331841.027521017</v>
      </c>
      <c r="N256" s="22"/>
      <c r="O256" s="22"/>
      <c r="P256" s="22"/>
      <c r="Q256" s="22"/>
      <c r="R256" s="22"/>
      <c r="Y256" s="36" t="s">
        <v>44</v>
      </c>
      <c r="Z256" s="37"/>
      <c r="AA256" s="37"/>
      <c r="AB256" s="37"/>
      <c r="AC256" s="37"/>
      <c r="AD256" s="37"/>
      <c r="AE256" s="37"/>
      <c r="AF256" s="22">
        <f>SUM(AK253:AK255)</f>
        <v>359595.176066386</v>
      </c>
      <c r="AG256" s="22"/>
      <c r="AH256" s="22"/>
      <c r="AI256" s="22"/>
      <c r="AJ256" s="22"/>
      <c r="AK256" s="22"/>
    </row>
    <row r="257" s="1" customFormat="1" customHeight="1" spans="6:37">
      <c r="F257" s="37"/>
      <c r="G257" s="37"/>
      <c r="H257" s="37"/>
      <c r="I257" s="37"/>
      <c r="J257" s="37"/>
      <c r="K257" s="37"/>
      <c r="L257" s="37"/>
      <c r="M257" s="22"/>
      <c r="N257" s="22"/>
      <c r="O257" s="22"/>
      <c r="P257" s="22"/>
      <c r="Q257" s="22"/>
      <c r="R257" s="22"/>
      <c r="Y257" s="37"/>
      <c r="Z257" s="37"/>
      <c r="AA257" s="37"/>
      <c r="AB257" s="37"/>
      <c r="AC257" s="37"/>
      <c r="AD257" s="37"/>
      <c r="AE257" s="37"/>
      <c r="AF257" s="22"/>
      <c r="AG257" s="22"/>
      <c r="AH257" s="22"/>
      <c r="AI257" s="22"/>
      <c r="AJ257" s="22"/>
      <c r="AK257" s="22"/>
    </row>
    <row r="258" s="1" customFormat="1" customHeight="1" spans="6:37">
      <c r="F258" s="34" t="s">
        <v>24</v>
      </c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Y258" s="34" t="s">
        <v>24</v>
      </c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</row>
    <row r="259" s="1" customFormat="1" customHeight="1" spans="6:37">
      <c r="F259" s="13" t="s">
        <v>3</v>
      </c>
      <c r="G259" s="13"/>
      <c r="H259" s="13"/>
      <c r="I259" s="13"/>
      <c r="J259" s="13"/>
      <c r="K259" s="8" t="s">
        <v>46</v>
      </c>
      <c r="L259" s="8"/>
      <c r="M259" s="8"/>
      <c r="N259" s="8"/>
      <c r="O259" s="9" t="s">
        <v>31</v>
      </c>
      <c r="P259" s="9"/>
      <c r="Q259" s="38" t="s">
        <v>7</v>
      </c>
      <c r="Y259" s="13" t="s">
        <v>3</v>
      </c>
      <c r="Z259" s="13"/>
      <c r="AA259" s="13"/>
      <c r="AB259" s="13"/>
      <c r="AC259" s="13"/>
      <c r="AD259" s="8" t="s">
        <v>46</v>
      </c>
      <c r="AE259" s="8"/>
      <c r="AF259" s="8"/>
      <c r="AG259" s="8"/>
      <c r="AH259" s="9" t="s">
        <v>31</v>
      </c>
      <c r="AI259" s="9"/>
      <c r="AJ259" s="38" t="s">
        <v>7</v>
      </c>
    </row>
    <row r="260" s="1" customFormat="1" customHeight="1" spans="6:37">
      <c r="F260" s="13" t="s">
        <v>47</v>
      </c>
      <c r="G260" s="13" t="s">
        <v>48</v>
      </c>
      <c r="H260" s="13" t="s">
        <v>49</v>
      </c>
      <c r="I260" s="13" t="s">
        <v>50</v>
      </c>
      <c r="J260" s="13" t="s">
        <v>3</v>
      </c>
      <c r="K260" s="8" t="s">
        <v>51</v>
      </c>
      <c r="L260" s="8" t="s">
        <v>21</v>
      </c>
      <c r="M260" s="8" t="s">
        <v>20</v>
      </c>
      <c r="N260" s="39" t="s">
        <v>22</v>
      </c>
      <c r="O260" s="9" t="s">
        <v>52</v>
      </c>
      <c r="P260" s="9" t="s">
        <v>53</v>
      </c>
      <c r="Q260" s="38"/>
      <c r="Y260" s="13" t="s">
        <v>47</v>
      </c>
      <c r="Z260" s="13" t="s">
        <v>48</v>
      </c>
      <c r="AA260" s="13" t="s">
        <v>49</v>
      </c>
      <c r="AB260" s="13" t="s">
        <v>50</v>
      </c>
      <c r="AC260" s="13" t="s">
        <v>3</v>
      </c>
      <c r="AD260" s="8" t="s">
        <v>51</v>
      </c>
      <c r="AE260" s="8" t="s">
        <v>21</v>
      </c>
      <c r="AF260" s="8" t="s">
        <v>20</v>
      </c>
      <c r="AG260" s="39" t="s">
        <v>22</v>
      </c>
      <c r="AH260" s="9" t="s">
        <v>52</v>
      </c>
      <c r="AI260" s="9" t="s">
        <v>53</v>
      </c>
      <c r="AJ260" s="38"/>
    </row>
    <row r="261" s="1" customFormat="1" customHeight="1" spans="6:37">
      <c r="F261" s="11">
        <v>2704</v>
      </c>
      <c r="G261" s="12">
        <v>1.05</v>
      </c>
      <c r="H261" s="11">
        <v>1</v>
      </c>
      <c r="I261" s="11">
        <v>0</v>
      </c>
      <c r="J261" s="13">
        <f t="shared" ref="J261:J275" si="168">F261*G261*H261+I261</f>
        <v>2839.2</v>
      </c>
      <c r="K261" s="11">
        <v>1</v>
      </c>
      <c r="L261" s="11">
        <v>2.38</v>
      </c>
      <c r="M261" s="11">
        <v>1</v>
      </c>
      <c r="N261" s="39">
        <f t="shared" ref="N261:N275" si="169">L261*M261+1</f>
        <v>3.38</v>
      </c>
      <c r="O261" s="11">
        <v>1.15</v>
      </c>
      <c r="P261" s="9">
        <v>0.5</v>
      </c>
      <c r="Q261" s="40">
        <f t="shared" ref="Q261:Q275" si="170">J261*K261*N261*O261*P261</f>
        <v>5517.9852</v>
      </c>
      <c r="Y261" s="11">
        <v>2704</v>
      </c>
      <c r="Z261" s="12">
        <v>1.05</v>
      </c>
      <c r="AA261" s="11">
        <v>1</v>
      </c>
      <c r="AB261" s="11">
        <v>0</v>
      </c>
      <c r="AC261" s="13">
        <f t="shared" ref="AC261:AC275" si="171">Y261*Z261*AA261+AB261</f>
        <v>2839.2</v>
      </c>
      <c r="AD261" s="11">
        <v>1</v>
      </c>
      <c r="AE261" s="11">
        <v>2.38</v>
      </c>
      <c r="AF261" s="11">
        <v>1</v>
      </c>
      <c r="AG261" s="39">
        <f t="shared" ref="AG261:AG275" si="172">AE261*AF261+1</f>
        <v>3.38</v>
      </c>
      <c r="AH261" s="11">
        <v>1.15</v>
      </c>
      <c r="AI261" s="9">
        <v>0.5</v>
      </c>
      <c r="AJ261" s="40">
        <f t="shared" ref="AJ261:AJ275" si="173">AC261*AD261*AG261*AH261*AI261</f>
        <v>5517.9852</v>
      </c>
    </row>
    <row r="262" s="1" customFormat="1" customHeight="1" spans="6:37">
      <c r="F262" s="11">
        <v>2704</v>
      </c>
      <c r="G262" s="12">
        <v>1.06</v>
      </c>
      <c r="H262" s="11">
        <v>1</v>
      </c>
      <c r="I262" s="11">
        <v>0</v>
      </c>
      <c r="J262" s="13">
        <f t="shared" si="168"/>
        <v>2866.24</v>
      </c>
      <c r="K262" s="11">
        <v>1</v>
      </c>
      <c r="L262" s="11">
        <v>2.38</v>
      </c>
      <c r="M262" s="11">
        <v>1</v>
      </c>
      <c r="N262" s="39">
        <f t="shared" si="169"/>
        <v>3.38</v>
      </c>
      <c r="O262" s="11">
        <v>1.15</v>
      </c>
      <c r="P262" s="9">
        <v>0.5</v>
      </c>
      <c r="Q262" s="40">
        <f t="shared" si="170"/>
        <v>5570.53744</v>
      </c>
      <c r="Y262" s="11">
        <v>2704</v>
      </c>
      <c r="Z262" s="12">
        <v>1.06</v>
      </c>
      <c r="AA262" s="11">
        <v>1</v>
      </c>
      <c r="AB262" s="11">
        <v>0</v>
      </c>
      <c r="AC262" s="13">
        <f t="shared" si="171"/>
        <v>2866.24</v>
      </c>
      <c r="AD262" s="11">
        <v>1</v>
      </c>
      <c r="AE262" s="11">
        <v>2.38</v>
      </c>
      <c r="AF262" s="11">
        <v>1</v>
      </c>
      <c r="AG262" s="39">
        <f t="shared" si="172"/>
        <v>3.38</v>
      </c>
      <c r="AH262" s="11">
        <v>1.15</v>
      </c>
      <c r="AI262" s="9">
        <v>0.5</v>
      </c>
      <c r="AJ262" s="40">
        <f t="shared" si="173"/>
        <v>5570.53744</v>
      </c>
    </row>
    <row r="263" s="1" customFormat="1" customHeight="1" spans="6:37">
      <c r="F263" s="11">
        <v>2704</v>
      </c>
      <c r="G263" s="12">
        <v>1.31</v>
      </c>
      <c r="H263" s="11">
        <v>1</v>
      </c>
      <c r="I263" s="11">
        <v>0</v>
      </c>
      <c r="J263" s="13">
        <f t="shared" si="168"/>
        <v>3542.24</v>
      </c>
      <c r="K263" s="11">
        <v>1</v>
      </c>
      <c r="L263" s="11">
        <v>2.38</v>
      </c>
      <c r="M263" s="11">
        <v>1</v>
      </c>
      <c r="N263" s="39">
        <f t="shared" si="169"/>
        <v>3.38</v>
      </c>
      <c r="O263" s="11">
        <v>1.15</v>
      </c>
      <c r="P263" s="9">
        <v>0.5</v>
      </c>
      <c r="Q263" s="40">
        <f t="shared" si="170"/>
        <v>6884.34344</v>
      </c>
      <c r="Y263" s="11">
        <v>2704</v>
      </c>
      <c r="Z263" s="12">
        <v>1.31</v>
      </c>
      <c r="AA263" s="11">
        <v>1</v>
      </c>
      <c r="AB263" s="11">
        <v>0</v>
      </c>
      <c r="AC263" s="13">
        <f t="shared" si="171"/>
        <v>3542.24</v>
      </c>
      <c r="AD263" s="11">
        <v>1</v>
      </c>
      <c r="AE263" s="11">
        <v>2.38</v>
      </c>
      <c r="AF263" s="11">
        <v>1</v>
      </c>
      <c r="AG263" s="39">
        <f t="shared" si="172"/>
        <v>3.38</v>
      </c>
      <c r="AH263" s="11">
        <v>1.15</v>
      </c>
      <c r="AI263" s="9">
        <v>0.5</v>
      </c>
      <c r="AJ263" s="40">
        <f t="shared" si="173"/>
        <v>6884.34344</v>
      </c>
    </row>
    <row r="264" s="1" customFormat="1" customHeight="1" spans="6:37">
      <c r="F264" s="11">
        <v>2704</v>
      </c>
      <c r="G264" s="12">
        <v>0.75</v>
      </c>
      <c r="H264" s="11">
        <v>1</v>
      </c>
      <c r="I264" s="11">
        <v>0</v>
      </c>
      <c r="J264" s="13">
        <f t="shared" si="168"/>
        <v>2028</v>
      </c>
      <c r="K264" s="11">
        <v>1</v>
      </c>
      <c r="L264" s="11">
        <v>2.38</v>
      </c>
      <c r="M264" s="11">
        <v>1</v>
      </c>
      <c r="N264" s="39">
        <f t="shared" si="169"/>
        <v>3.38</v>
      </c>
      <c r="O264" s="11">
        <v>1.15</v>
      </c>
      <c r="P264" s="9">
        <v>0.5</v>
      </c>
      <c r="Q264" s="40">
        <f t="shared" si="170"/>
        <v>3941.418</v>
      </c>
      <c r="Y264" s="11">
        <v>2704</v>
      </c>
      <c r="Z264" s="12">
        <v>0.75</v>
      </c>
      <c r="AA264" s="11">
        <v>1</v>
      </c>
      <c r="AB264" s="11">
        <v>0</v>
      </c>
      <c r="AC264" s="13">
        <f t="shared" si="171"/>
        <v>2028</v>
      </c>
      <c r="AD264" s="11">
        <v>1</v>
      </c>
      <c r="AE264" s="11">
        <v>2.38</v>
      </c>
      <c r="AF264" s="11">
        <v>1</v>
      </c>
      <c r="AG264" s="39">
        <f t="shared" si="172"/>
        <v>3.38</v>
      </c>
      <c r="AH264" s="11">
        <v>1.15</v>
      </c>
      <c r="AI264" s="9">
        <v>0.5</v>
      </c>
      <c r="AJ264" s="40">
        <f t="shared" si="173"/>
        <v>3941.418</v>
      </c>
    </row>
    <row r="265" s="1" customFormat="1" customHeight="1" spans="6:37">
      <c r="F265" s="11">
        <v>2704</v>
      </c>
      <c r="G265" s="12">
        <v>0.75</v>
      </c>
      <c r="H265" s="11">
        <v>1</v>
      </c>
      <c r="I265" s="11">
        <v>0</v>
      </c>
      <c r="J265" s="13">
        <f t="shared" si="168"/>
        <v>2028</v>
      </c>
      <c r="K265" s="11">
        <v>1</v>
      </c>
      <c r="L265" s="11">
        <v>2.38</v>
      </c>
      <c r="M265" s="11">
        <v>1</v>
      </c>
      <c r="N265" s="39">
        <f t="shared" si="169"/>
        <v>3.38</v>
      </c>
      <c r="O265" s="11">
        <v>1.15</v>
      </c>
      <c r="P265" s="9">
        <v>0.5</v>
      </c>
      <c r="Q265" s="40">
        <f t="shared" si="170"/>
        <v>3941.418</v>
      </c>
      <c r="Y265" s="11">
        <v>2704</v>
      </c>
      <c r="Z265" s="12">
        <v>0.75</v>
      </c>
      <c r="AA265" s="11">
        <v>1</v>
      </c>
      <c r="AB265" s="11">
        <v>0</v>
      </c>
      <c r="AC265" s="13">
        <f t="shared" si="171"/>
        <v>2028</v>
      </c>
      <c r="AD265" s="11">
        <v>1</v>
      </c>
      <c r="AE265" s="11">
        <v>2.38</v>
      </c>
      <c r="AF265" s="11">
        <v>1</v>
      </c>
      <c r="AG265" s="39">
        <f t="shared" si="172"/>
        <v>3.38</v>
      </c>
      <c r="AH265" s="11">
        <v>1.15</v>
      </c>
      <c r="AI265" s="9">
        <v>0.5</v>
      </c>
      <c r="AJ265" s="40">
        <f t="shared" si="173"/>
        <v>3941.418</v>
      </c>
    </row>
    <row r="266" s="1" customFormat="1" customHeight="1" spans="6:37">
      <c r="F266" s="11">
        <v>2704</v>
      </c>
      <c r="G266" s="12">
        <v>1.8</v>
      </c>
      <c r="H266" s="11">
        <v>1</v>
      </c>
      <c r="I266" s="11">
        <v>0</v>
      </c>
      <c r="J266" s="13">
        <f t="shared" si="168"/>
        <v>4867.2</v>
      </c>
      <c r="K266" s="11">
        <v>1</v>
      </c>
      <c r="L266" s="11">
        <v>2.38</v>
      </c>
      <c r="M266" s="11">
        <v>1</v>
      </c>
      <c r="N266" s="39">
        <f t="shared" si="169"/>
        <v>3.38</v>
      </c>
      <c r="O266" s="11">
        <v>1.15</v>
      </c>
      <c r="P266" s="9">
        <v>0.5</v>
      </c>
      <c r="Q266" s="40">
        <f t="shared" si="170"/>
        <v>9459.4032</v>
      </c>
      <c r="Y266" s="11">
        <v>2704</v>
      </c>
      <c r="Z266" s="12">
        <v>1.8</v>
      </c>
      <c r="AA266" s="11">
        <v>1</v>
      </c>
      <c r="AB266" s="11">
        <v>0</v>
      </c>
      <c r="AC266" s="13">
        <f t="shared" si="171"/>
        <v>4867.2</v>
      </c>
      <c r="AD266" s="11">
        <v>1</v>
      </c>
      <c r="AE266" s="11">
        <v>2.38</v>
      </c>
      <c r="AF266" s="11">
        <v>1</v>
      </c>
      <c r="AG266" s="39">
        <f t="shared" si="172"/>
        <v>3.38</v>
      </c>
      <c r="AH266" s="11">
        <v>1.15</v>
      </c>
      <c r="AI266" s="9">
        <v>0.5</v>
      </c>
      <c r="AJ266" s="40">
        <f t="shared" si="173"/>
        <v>9459.4032</v>
      </c>
    </row>
    <row r="267" s="1" customFormat="1" customHeight="1" spans="6:37">
      <c r="F267" s="11">
        <v>2704</v>
      </c>
      <c r="G267" s="12">
        <v>1.05</v>
      </c>
      <c r="H267" s="11">
        <v>1</v>
      </c>
      <c r="I267" s="11">
        <v>0</v>
      </c>
      <c r="J267" s="13">
        <f t="shared" si="168"/>
        <v>2839.2</v>
      </c>
      <c r="K267" s="11">
        <v>1</v>
      </c>
      <c r="L267" s="11">
        <v>2.38</v>
      </c>
      <c r="M267" s="11">
        <v>1</v>
      </c>
      <c r="N267" s="39">
        <f t="shared" si="169"/>
        <v>3.38</v>
      </c>
      <c r="O267" s="11">
        <v>1.15</v>
      </c>
      <c r="P267" s="9">
        <v>0.5</v>
      </c>
      <c r="Q267" s="40">
        <f t="shared" si="170"/>
        <v>5517.9852</v>
      </c>
      <c r="Y267" s="11">
        <v>2704</v>
      </c>
      <c r="Z267" s="12">
        <v>1.05</v>
      </c>
      <c r="AA267" s="11">
        <v>1</v>
      </c>
      <c r="AB267" s="11">
        <v>0</v>
      </c>
      <c r="AC267" s="13">
        <f t="shared" si="171"/>
        <v>2839.2</v>
      </c>
      <c r="AD267" s="11">
        <v>1</v>
      </c>
      <c r="AE267" s="11">
        <v>2.38</v>
      </c>
      <c r="AF267" s="11">
        <v>1</v>
      </c>
      <c r="AG267" s="39">
        <f t="shared" si="172"/>
        <v>3.38</v>
      </c>
      <c r="AH267" s="11">
        <v>1.15</v>
      </c>
      <c r="AI267" s="9">
        <v>0.5</v>
      </c>
      <c r="AJ267" s="40">
        <f t="shared" si="173"/>
        <v>5517.9852</v>
      </c>
    </row>
    <row r="268" s="1" customFormat="1" customHeight="1" spans="6:37">
      <c r="F268" s="11">
        <v>2704</v>
      </c>
      <c r="G268" s="12">
        <v>1.06</v>
      </c>
      <c r="H268" s="11">
        <v>1</v>
      </c>
      <c r="I268" s="11">
        <v>0</v>
      </c>
      <c r="J268" s="13">
        <f t="shared" si="168"/>
        <v>2866.24</v>
      </c>
      <c r="K268" s="11">
        <v>1</v>
      </c>
      <c r="L268" s="11">
        <v>2.38</v>
      </c>
      <c r="M268" s="11">
        <v>1</v>
      </c>
      <c r="N268" s="39">
        <f t="shared" si="169"/>
        <v>3.38</v>
      </c>
      <c r="O268" s="11">
        <v>1.15</v>
      </c>
      <c r="P268" s="9">
        <v>0.5</v>
      </c>
      <c r="Q268" s="40">
        <f t="shared" si="170"/>
        <v>5570.53744</v>
      </c>
      <c r="Y268" s="11">
        <v>2704</v>
      </c>
      <c r="Z268" s="12">
        <v>1.06</v>
      </c>
      <c r="AA268" s="11">
        <v>1</v>
      </c>
      <c r="AB268" s="11">
        <v>0</v>
      </c>
      <c r="AC268" s="13">
        <f t="shared" si="171"/>
        <v>2866.24</v>
      </c>
      <c r="AD268" s="11">
        <v>1</v>
      </c>
      <c r="AE268" s="11">
        <v>2.38</v>
      </c>
      <c r="AF268" s="11">
        <v>1</v>
      </c>
      <c r="AG268" s="39">
        <f t="shared" si="172"/>
        <v>3.38</v>
      </c>
      <c r="AH268" s="11">
        <v>1.15</v>
      </c>
      <c r="AI268" s="9">
        <v>0.5</v>
      </c>
      <c r="AJ268" s="40">
        <f t="shared" si="173"/>
        <v>5570.53744</v>
      </c>
    </row>
    <row r="269" s="1" customFormat="1" customHeight="1" spans="6:37">
      <c r="F269" s="11">
        <v>2704</v>
      </c>
      <c r="G269" s="12">
        <v>1.31</v>
      </c>
      <c r="H269" s="11">
        <v>1</v>
      </c>
      <c r="I269" s="11">
        <v>0</v>
      </c>
      <c r="J269" s="13">
        <f t="shared" si="168"/>
        <v>3542.24</v>
      </c>
      <c r="K269" s="11">
        <v>1</v>
      </c>
      <c r="L269" s="11">
        <v>2.38</v>
      </c>
      <c r="M269" s="11">
        <v>1</v>
      </c>
      <c r="N269" s="39">
        <f t="shared" si="169"/>
        <v>3.38</v>
      </c>
      <c r="O269" s="11">
        <v>1.15</v>
      </c>
      <c r="P269" s="9">
        <v>0.5</v>
      </c>
      <c r="Q269" s="40">
        <f t="shared" si="170"/>
        <v>6884.34344</v>
      </c>
      <c r="Y269" s="11">
        <v>2704</v>
      </c>
      <c r="Z269" s="12">
        <v>1.31</v>
      </c>
      <c r="AA269" s="11">
        <v>1</v>
      </c>
      <c r="AB269" s="11">
        <v>0</v>
      </c>
      <c r="AC269" s="13">
        <f t="shared" si="171"/>
        <v>3542.24</v>
      </c>
      <c r="AD269" s="11">
        <v>1</v>
      </c>
      <c r="AE269" s="11">
        <v>2.38</v>
      </c>
      <c r="AF269" s="11">
        <v>1</v>
      </c>
      <c r="AG269" s="39">
        <f t="shared" si="172"/>
        <v>3.38</v>
      </c>
      <c r="AH269" s="11">
        <v>1.15</v>
      </c>
      <c r="AI269" s="9">
        <v>0.5</v>
      </c>
      <c r="AJ269" s="40">
        <f t="shared" si="173"/>
        <v>6884.34344</v>
      </c>
    </row>
    <row r="270" s="1" customFormat="1" customHeight="1" spans="6:37">
      <c r="F270" s="11">
        <v>2704</v>
      </c>
      <c r="G270" s="12">
        <v>0.75</v>
      </c>
      <c r="H270" s="11">
        <v>1</v>
      </c>
      <c r="I270" s="11">
        <v>0</v>
      </c>
      <c r="J270" s="13">
        <f t="shared" si="168"/>
        <v>2028</v>
      </c>
      <c r="K270" s="11">
        <v>1</v>
      </c>
      <c r="L270" s="11">
        <v>2.38</v>
      </c>
      <c r="M270" s="11">
        <v>1</v>
      </c>
      <c r="N270" s="39">
        <f t="shared" si="169"/>
        <v>3.38</v>
      </c>
      <c r="O270" s="11">
        <v>1.15</v>
      </c>
      <c r="P270" s="9">
        <v>0.5</v>
      </c>
      <c r="Q270" s="40">
        <f t="shared" si="170"/>
        <v>3941.418</v>
      </c>
      <c r="Y270" s="11">
        <v>2704</v>
      </c>
      <c r="Z270" s="12">
        <v>0.75</v>
      </c>
      <c r="AA270" s="11">
        <v>1</v>
      </c>
      <c r="AB270" s="11">
        <v>0</v>
      </c>
      <c r="AC270" s="13">
        <f t="shared" si="171"/>
        <v>2028</v>
      </c>
      <c r="AD270" s="11">
        <v>1</v>
      </c>
      <c r="AE270" s="11">
        <v>2.38</v>
      </c>
      <c r="AF270" s="11">
        <v>1</v>
      </c>
      <c r="AG270" s="39">
        <f t="shared" si="172"/>
        <v>3.38</v>
      </c>
      <c r="AH270" s="11">
        <v>1.15</v>
      </c>
      <c r="AI270" s="9">
        <v>0.5</v>
      </c>
      <c r="AJ270" s="40">
        <f t="shared" si="173"/>
        <v>3941.418</v>
      </c>
    </row>
    <row r="271" s="1" customFormat="1" customHeight="1" spans="6:37">
      <c r="F271" s="11">
        <v>2704</v>
      </c>
      <c r="G271" s="12">
        <v>0.75</v>
      </c>
      <c r="H271" s="11">
        <v>1</v>
      </c>
      <c r="I271" s="11">
        <v>0</v>
      </c>
      <c r="J271" s="13">
        <f t="shared" si="168"/>
        <v>2028</v>
      </c>
      <c r="K271" s="11">
        <v>1</v>
      </c>
      <c r="L271" s="11">
        <v>2.38</v>
      </c>
      <c r="M271" s="11">
        <v>1</v>
      </c>
      <c r="N271" s="39">
        <f t="shared" si="169"/>
        <v>3.38</v>
      </c>
      <c r="O271" s="11">
        <v>1.15</v>
      </c>
      <c r="P271" s="9">
        <v>0.5</v>
      </c>
      <c r="Q271" s="40">
        <f t="shared" si="170"/>
        <v>3941.418</v>
      </c>
      <c r="Y271" s="11">
        <v>2704</v>
      </c>
      <c r="Z271" s="12">
        <v>0.75</v>
      </c>
      <c r="AA271" s="11">
        <v>1</v>
      </c>
      <c r="AB271" s="11">
        <v>0</v>
      </c>
      <c r="AC271" s="13">
        <f t="shared" si="171"/>
        <v>2028</v>
      </c>
      <c r="AD271" s="11">
        <v>1</v>
      </c>
      <c r="AE271" s="11">
        <v>2.38</v>
      </c>
      <c r="AF271" s="11">
        <v>1</v>
      </c>
      <c r="AG271" s="39">
        <f t="shared" si="172"/>
        <v>3.38</v>
      </c>
      <c r="AH271" s="11">
        <v>1.15</v>
      </c>
      <c r="AI271" s="9">
        <v>0.5</v>
      </c>
      <c r="AJ271" s="40">
        <f t="shared" si="173"/>
        <v>3941.418</v>
      </c>
    </row>
    <row r="272" s="1" customFormat="1" customHeight="1" spans="6:37">
      <c r="F272" s="11">
        <v>2704</v>
      </c>
      <c r="G272" s="12">
        <v>1.8</v>
      </c>
      <c r="H272" s="11">
        <v>1</v>
      </c>
      <c r="I272" s="11">
        <v>0</v>
      </c>
      <c r="J272" s="13">
        <f t="shared" si="168"/>
        <v>4867.2</v>
      </c>
      <c r="K272" s="11">
        <v>1</v>
      </c>
      <c r="L272" s="11">
        <v>2.38</v>
      </c>
      <c r="M272" s="11">
        <v>1</v>
      </c>
      <c r="N272" s="39">
        <f t="shared" si="169"/>
        <v>3.38</v>
      </c>
      <c r="O272" s="11">
        <v>1.15</v>
      </c>
      <c r="P272" s="9">
        <v>0.5</v>
      </c>
      <c r="Q272" s="40">
        <f t="shared" si="170"/>
        <v>9459.4032</v>
      </c>
      <c r="Y272" s="11">
        <v>2704</v>
      </c>
      <c r="Z272" s="12">
        <v>1.8</v>
      </c>
      <c r="AA272" s="11">
        <v>1</v>
      </c>
      <c r="AB272" s="11">
        <v>0</v>
      </c>
      <c r="AC272" s="13">
        <f t="shared" si="171"/>
        <v>4867.2</v>
      </c>
      <c r="AD272" s="11">
        <v>1</v>
      </c>
      <c r="AE272" s="11">
        <v>2.38</v>
      </c>
      <c r="AF272" s="11">
        <v>1</v>
      </c>
      <c r="AG272" s="39">
        <f t="shared" si="172"/>
        <v>3.38</v>
      </c>
      <c r="AH272" s="11">
        <v>1.15</v>
      </c>
      <c r="AI272" s="9">
        <v>0.5</v>
      </c>
      <c r="AJ272" s="40">
        <f t="shared" si="173"/>
        <v>9459.4032</v>
      </c>
    </row>
    <row r="273" s="1" customFormat="1" customHeight="1" spans="6:36">
      <c r="F273" s="11">
        <v>2704</v>
      </c>
      <c r="G273" s="12">
        <v>3.21</v>
      </c>
      <c r="H273" s="11">
        <v>1</v>
      </c>
      <c r="I273" s="11">
        <v>0</v>
      </c>
      <c r="J273" s="13">
        <f t="shared" si="168"/>
        <v>8679.84</v>
      </c>
      <c r="K273" s="11">
        <v>1</v>
      </c>
      <c r="L273" s="11">
        <v>2.38</v>
      </c>
      <c r="M273" s="11">
        <v>1</v>
      </c>
      <c r="N273" s="39">
        <f t="shared" si="169"/>
        <v>3.38</v>
      </c>
      <c r="O273" s="11">
        <v>1.15</v>
      </c>
      <c r="P273" s="9">
        <v>0.5</v>
      </c>
      <c r="Q273" s="40">
        <f t="shared" si="170"/>
        <v>16869.26904</v>
      </c>
      <c r="Y273" s="11">
        <v>2704</v>
      </c>
      <c r="Z273" s="12">
        <v>3.21</v>
      </c>
      <c r="AA273" s="11">
        <v>1</v>
      </c>
      <c r="AB273" s="11">
        <v>0</v>
      </c>
      <c r="AC273" s="13">
        <f t="shared" si="171"/>
        <v>8679.84</v>
      </c>
      <c r="AD273" s="11">
        <v>1</v>
      </c>
      <c r="AE273" s="11">
        <v>2.38</v>
      </c>
      <c r="AF273" s="11">
        <v>1</v>
      </c>
      <c r="AG273" s="39">
        <f t="shared" si="172"/>
        <v>3.38</v>
      </c>
      <c r="AH273" s="11">
        <v>1.15</v>
      </c>
      <c r="AI273" s="9">
        <v>0.5</v>
      </c>
      <c r="AJ273" s="40">
        <f t="shared" si="173"/>
        <v>16869.26904</v>
      </c>
    </row>
    <row r="274" s="1" customFormat="1" customHeight="1" spans="6:36">
      <c r="F274" s="11">
        <v>2704</v>
      </c>
      <c r="G274" s="12">
        <v>3.21</v>
      </c>
      <c r="H274" s="11">
        <v>1</v>
      </c>
      <c r="I274" s="11">
        <v>0</v>
      </c>
      <c r="J274" s="13">
        <f t="shared" si="168"/>
        <v>8679.84</v>
      </c>
      <c r="K274" s="11">
        <v>1</v>
      </c>
      <c r="L274" s="11">
        <v>2.38</v>
      </c>
      <c r="M274" s="11">
        <v>1</v>
      </c>
      <c r="N274" s="39">
        <f t="shared" si="169"/>
        <v>3.38</v>
      </c>
      <c r="O274" s="11">
        <v>1.15</v>
      </c>
      <c r="P274" s="9">
        <v>0.5</v>
      </c>
      <c r="Q274" s="40">
        <f t="shared" si="170"/>
        <v>16869.26904</v>
      </c>
      <c r="Y274" s="11">
        <v>2704</v>
      </c>
      <c r="Z274" s="12">
        <v>3.21</v>
      </c>
      <c r="AA274" s="11">
        <v>1</v>
      </c>
      <c r="AB274" s="11">
        <v>0</v>
      </c>
      <c r="AC274" s="13">
        <f t="shared" si="171"/>
        <v>8679.84</v>
      </c>
      <c r="AD274" s="11">
        <v>1</v>
      </c>
      <c r="AE274" s="11">
        <v>2.38</v>
      </c>
      <c r="AF274" s="11">
        <v>1</v>
      </c>
      <c r="AG274" s="39">
        <f t="shared" si="172"/>
        <v>3.38</v>
      </c>
      <c r="AH274" s="11">
        <v>1.15</v>
      </c>
      <c r="AI274" s="9">
        <v>0.5</v>
      </c>
      <c r="AJ274" s="40">
        <f t="shared" si="173"/>
        <v>16869.26904</v>
      </c>
    </row>
    <row r="275" s="1" customFormat="1" customHeight="1" spans="6:36">
      <c r="F275" s="11">
        <v>2704</v>
      </c>
      <c r="G275" s="12">
        <v>0</v>
      </c>
      <c r="H275" s="11">
        <v>1</v>
      </c>
      <c r="I275" s="11">
        <v>0</v>
      </c>
      <c r="J275" s="13">
        <f t="shared" si="168"/>
        <v>0</v>
      </c>
      <c r="K275" s="11">
        <v>1</v>
      </c>
      <c r="L275" s="11">
        <v>2.38</v>
      </c>
      <c r="M275" s="11">
        <v>1</v>
      </c>
      <c r="N275" s="39">
        <f t="shared" si="169"/>
        <v>3.38</v>
      </c>
      <c r="O275" s="11">
        <v>1.15</v>
      </c>
      <c r="P275" s="9">
        <v>0.5</v>
      </c>
      <c r="Q275" s="40">
        <f t="shared" si="170"/>
        <v>0</v>
      </c>
      <c r="Y275" s="11">
        <v>2704</v>
      </c>
      <c r="Z275" s="12">
        <v>0</v>
      </c>
      <c r="AA275" s="11">
        <v>1</v>
      </c>
      <c r="AB275" s="11">
        <v>0</v>
      </c>
      <c r="AC275" s="13">
        <f t="shared" si="171"/>
        <v>0</v>
      </c>
      <c r="AD275" s="11">
        <v>1</v>
      </c>
      <c r="AE275" s="11">
        <v>2.38</v>
      </c>
      <c r="AF275" s="11">
        <v>1</v>
      </c>
      <c r="AG275" s="39">
        <f t="shared" si="172"/>
        <v>3.38</v>
      </c>
      <c r="AH275" s="11">
        <v>1.15</v>
      </c>
      <c r="AI275" s="9">
        <v>0.5</v>
      </c>
      <c r="AJ275" s="40">
        <f t="shared" si="173"/>
        <v>0</v>
      </c>
    </row>
    <row r="276" s="1" customFormat="1" customHeight="1" spans="6:36">
      <c r="F276" s="41" t="s">
        <v>24</v>
      </c>
      <c r="G276" s="42"/>
      <c r="H276" s="42"/>
      <c r="I276" s="42"/>
      <c r="J276" s="42"/>
      <c r="K276" s="42"/>
      <c r="L276" s="42"/>
      <c r="M276" s="43">
        <f>SUM(Q261:Q275)</f>
        <v>104368.74864</v>
      </c>
      <c r="N276" s="43"/>
      <c r="O276" s="43"/>
      <c r="P276" s="43"/>
      <c r="Q276" s="43"/>
      <c r="Y276" s="41" t="s">
        <v>24</v>
      </c>
      <c r="Z276" s="42"/>
      <c r="AA276" s="42"/>
      <c r="AB276" s="42"/>
      <c r="AC276" s="42"/>
      <c r="AD276" s="42"/>
      <c r="AE276" s="42"/>
      <c r="AF276" s="43">
        <f>SUM(AJ261:AJ275)</f>
        <v>104368.74864</v>
      </c>
      <c r="AG276" s="43"/>
      <c r="AH276" s="43"/>
      <c r="AI276" s="43"/>
      <c r="AJ276" s="43"/>
    </row>
    <row r="277" s="1" customFormat="1" customHeight="1" spans="6:36">
      <c r="F277" s="42"/>
      <c r="G277" s="42"/>
      <c r="H277" s="42"/>
      <c r="I277" s="42"/>
      <c r="J277" s="42"/>
      <c r="K277" s="42"/>
      <c r="L277" s="42"/>
      <c r="M277" s="43"/>
      <c r="N277" s="43"/>
      <c r="O277" s="43"/>
      <c r="P277" s="43"/>
      <c r="Q277" s="43"/>
      <c r="Y277" s="42"/>
      <c r="Z277" s="42"/>
      <c r="AA277" s="42"/>
      <c r="AB277" s="42"/>
      <c r="AC277" s="42"/>
      <c r="AD277" s="42"/>
      <c r="AE277" s="42"/>
      <c r="AF277" s="43"/>
      <c r="AG277" s="43"/>
      <c r="AH277" s="43"/>
      <c r="AI277" s="43"/>
      <c r="AJ277" s="43"/>
    </row>
    <row r="278" s="1" customFormat="1" customHeight="1" spans="6:36">
      <c r="F278" s="42"/>
      <c r="G278" s="42"/>
      <c r="H278" s="42"/>
      <c r="I278" s="42"/>
      <c r="J278" s="42"/>
      <c r="K278" s="42"/>
      <c r="L278" s="42"/>
      <c r="M278" s="43"/>
      <c r="N278" s="43"/>
      <c r="O278" s="43"/>
      <c r="P278" s="43"/>
      <c r="Q278" s="43"/>
      <c r="Y278" s="42"/>
      <c r="Z278" s="42"/>
      <c r="AA278" s="42"/>
      <c r="AB278" s="42"/>
      <c r="AC278" s="42"/>
      <c r="AD278" s="42"/>
      <c r="AE278" s="42"/>
      <c r="AF278" s="43"/>
      <c r="AG278" s="43"/>
      <c r="AH278" s="43"/>
      <c r="AI278" s="43"/>
      <c r="AJ278" s="43"/>
    </row>
    <row r="279" s="1" customFormat="1" customHeight="1" spans="6:36">
      <c r="F279" s="34" t="s">
        <v>25</v>
      </c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Y279" s="34" t="s">
        <v>25</v>
      </c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</row>
    <row r="280" s="1" customFormat="1" customHeight="1" spans="6:36">
      <c r="F280" s="13" t="s">
        <v>3</v>
      </c>
      <c r="G280" s="13"/>
      <c r="H280" s="13"/>
      <c r="I280" s="13"/>
      <c r="J280" s="13"/>
      <c r="K280" s="8" t="s">
        <v>46</v>
      </c>
      <c r="L280" s="8"/>
      <c r="M280" s="8"/>
      <c r="N280" s="8"/>
      <c r="O280" s="9" t="s">
        <v>31</v>
      </c>
      <c r="P280" s="9"/>
      <c r="Q280" s="38" t="s">
        <v>7</v>
      </c>
      <c r="Y280" s="13" t="s">
        <v>3</v>
      </c>
      <c r="Z280" s="13"/>
      <c r="AA280" s="13"/>
      <c r="AB280" s="13"/>
      <c r="AC280" s="13"/>
      <c r="AD280" s="8" t="s">
        <v>46</v>
      </c>
      <c r="AE280" s="8"/>
      <c r="AF280" s="8"/>
      <c r="AG280" s="8"/>
      <c r="AH280" s="9" t="s">
        <v>31</v>
      </c>
      <c r="AI280" s="9"/>
      <c r="AJ280" s="38" t="s">
        <v>7</v>
      </c>
    </row>
    <row r="281" s="1" customFormat="1" customHeight="1" spans="6:36">
      <c r="F281" s="13" t="s">
        <v>47</v>
      </c>
      <c r="G281" s="13" t="s">
        <v>48</v>
      </c>
      <c r="H281" s="13" t="s">
        <v>49</v>
      </c>
      <c r="I281" s="13" t="s">
        <v>50</v>
      </c>
      <c r="J281" s="13" t="s">
        <v>3</v>
      </c>
      <c r="K281" s="8" t="s">
        <v>51</v>
      </c>
      <c r="L281" s="8" t="s">
        <v>21</v>
      </c>
      <c r="M281" s="8" t="s">
        <v>20</v>
      </c>
      <c r="N281" s="39" t="s">
        <v>22</v>
      </c>
      <c r="O281" s="9" t="s">
        <v>52</v>
      </c>
      <c r="P281" s="9" t="s">
        <v>53</v>
      </c>
      <c r="Q281" s="38"/>
      <c r="Y281" s="13" t="s">
        <v>47</v>
      </c>
      <c r="Z281" s="13" t="s">
        <v>48</v>
      </c>
      <c r="AA281" s="13" t="s">
        <v>49</v>
      </c>
      <c r="AB281" s="13" t="s">
        <v>50</v>
      </c>
      <c r="AC281" s="13" t="s">
        <v>3</v>
      </c>
      <c r="AD281" s="8" t="s">
        <v>51</v>
      </c>
      <c r="AE281" s="8" t="s">
        <v>21</v>
      </c>
      <c r="AF281" s="8" t="s">
        <v>20</v>
      </c>
      <c r="AG281" s="39" t="s">
        <v>22</v>
      </c>
      <c r="AH281" s="9" t="s">
        <v>52</v>
      </c>
      <c r="AI281" s="9" t="s">
        <v>53</v>
      </c>
      <c r="AJ281" s="38"/>
    </row>
    <row r="282" s="1" customFormat="1" customHeight="1" spans="6:36">
      <c r="F282" s="11">
        <v>2171</v>
      </c>
      <c r="G282" s="12">
        <v>1.728</v>
      </c>
      <c r="H282" s="11">
        <v>1</v>
      </c>
      <c r="I282" s="11">
        <v>0</v>
      </c>
      <c r="J282" s="13">
        <f t="shared" ref="J282:J292" si="174">F282*G282*H282+I282</f>
        <v>3751.488</v>
      </c>
      <c r="K282" s="11">
        <v>1</v>
      </c>
      <c r="L282" s="11">
        <v>2.11</v>
      </c>
      <c r="M282" s="11">
        <v>0.97</v>
      </c>
      <c r="N282" s="39">
        <f t="shared" ref="N282:N292" si="175">L282*M282+1</f>
        <v>3.0467</v>
      </c>
      <c r="O282" s="11">
        <v>1.15</v>
      </c>
      <c r="P282" s="9">
        <v>0.5</v>
      </c>
      <c r="Q282" s="40">
        <f t="shared" ref="Q282:Q292" si="176">J282*K282*N282*O282*P282</f>
        <v>6572.05363152</v>
      </c>
      <c r="Y282" s="11">
        <v>2171</v>
      </c>
      <c r="Z282" s="12">
        <v>1.728</v>
      </c>
      <c r="AA282" s="11">
        <v>1</v>
      </c>
      <c r="AB282" s="11">
        <v>0</v>
      </c>
      <c r="AC282" s="13">
        <f t="shared" ref="AC282:AC292" si="177">Y282*Z282*AA282+AB282</f>
        <v>3751.488</v>
      </c>
      <c r="AD282" s="11">
        <v>1</v>
      </c>
      <c r="AE282" s="11">
        <v>2.11</v>
      </c>
      <c r="AF282" s="11">
        <v>0.97</v>
      </c>
      <c r="AG282" s="39">
        <f t="shared" ref="AG282:AG292" si="178">AE282*AF282+1</f>
        <v>3.0467</v>
      </c>
      <c r="AH282" s="11">
        <v>1.15</v>
      </c>
      <c r="AI282" s="9">
        <v>0.5</v>
      </c>
      <c r="AJ282" s="40">
        <f t="shared" ref="AJ282:AJ292" si="179">AC282*AD282*AG282*AH282*AI282</f>
        <v>6572.05363152</v>
      </c>
    </row>
    <row r="283" s="1" customFormat="1" customHeight="1" spans="6:36">
      <c r="F283" s="11">
        <v>2171</v>
      </c>
      <c r="G283" s="12">
        <v>1.728</v>
      </c>
      <c r="H283" s="11">
        <v>1</v>
      </c>
      <c r="I283" s="11">
        <v>0</v>
      </c>
      <c r="J283" s="13">
        <f t="shared" si="174"/>
        <v>3751.488</v>
      </c>
      <c r="K283" s="11">
        <v>1</v>
      </c>
      <c r="L283" s="11">
        <v>2.11</v>
      </c>
      <c r="M283" s="11">
        <v>0.97</v>
      </c>
      <c r="N283" s="39">
        <f t="shared" si="175"/>
        <v>3.0467</v>
      </c>
      <c r="O283" s="11">
        <v>1.15</v>
      </c>
      <c r="P283" s="9">
        <v>0.5</v>
      </c>
      <c r="Q283" s="40">
        <f t="shared" si="176"/>
        <v>6572.05363152</v>
      </c>
      <c r="Y283" s="11">
        <v>2171</v>
      </c>
      <c r="Z283" s="12">
        <v>1.728</v>
      </c>
      <c r="AA283" s="11">
        <v>1</v>
      </c>
      <c r="AB283" s="11">
        <v>0</v>
      </c>
      <c r="AC283" s="13">
        <f t="shared" si="177"/>
        <v>3751.488</v>
      </c>
      <c r="AD283" s="11">
        <v>1</v>
      </c>
      <c r="AE283" s="11">
        <v>2.11</v>
      </c>
      <c r="AF283" s="11">
        <v>0.97</v>
      </c>
      <c r="AG283" s="39">
        <f t="shared" si="178"/>
        <v>3.0467</v>
      </c>
      <c r="AH283" s="11">
        <v>1.15</v>
      </c>
      <c r="AI283" s="9">
        <v>0.5</v>
      </c>
      <c r="AJ283" s="40">
        <f t="shared" si="179"/>
        <v>6572.05363152</v>
      </c>
    </row>
    <row r="284" s="1" customFormat="1" customHeight="1" spans="6:36">
      <c r="F284" s="11">
        <v>2171</v>
      </c>
      <c r="G284" s="12">
        <v>1.728</v>
      </c>
      <c r="H284" s="11">
        <v>1</v>
      </c>
      <c r="I284" s="11">
        <v>0</v>
      </c>
      <c r="J284" s="13">
        <f t="shared" si="174"/>
        <v>3751.488</v>
      </c>
      <c r="K284" s="11">
        <v>1</v>
      </c>
      <c r="L284" s="11">
        <v>2.11</v>
      </c>
      <c r="M284" s="11">
        <v>0.97</v>
      </c>
      <c r="N284" s="39">
        <f t="shared" si="175"/>
        <v>3.0467</v>
      </c>
      <c r="O284" s="11">
        <v>1.15</v>
      </c>
      <c r="P284" s="9">
        <v>0.5</v>
      </c>
      <c r="Q284" s="40">
        <f t="shared" si="176"/>
        <v>6572.05363152</v>
      </c>
      <c r="Y284" s="11">
        <v>2171</v>
      </c>
      <c r="Z284" s="12">
        <v>1.728</v>
      </c>
      <c r="AA284" s="11">
        <v>1</v>
      </c>
      <c r="AB284" s="11">
        <v>0</v>
      </c>
      <c r="AC284" s="13">
        <f t="shared" si="177"/>
        <v>3751.488</v>
      </c>
      <c r="AD284" s="11">
        <v>1</v>
      </c>
      <c r="AE284" s="11">
        <v>2.11</v>
      </c>
      <c r="AF284" s="11">
        <v>0.97</v>
      </c>
      <c r="AG284" s="39">
        <f t="shared" si="178"/>
        <v>3.0467</v>
      </c>
      <c r="AH284" s="11">
        <v>1.15</v>
      </c>
      <c r="AI284" s="9">
        <v>0.5</v>
      </c>
      <c r="AJ284" s="40">
        <f t="shared" si="179"/>
        <v>6572.05363152</v>
      </c>
    </row>
    <row r="285" s="1" customFormat="1" customHeight="1" spans="6:36">
      <c r="F285" s="11">
        <v>2171</v>
      </c>
      <c r="G285" s="12">
        <v>1.728</v>
      </c>
      <c r="H285" s="11">
        <v>1</v>
      </c>
      <c r="I285" s="11">
        <v>0</v>
      </c>
      <c r="J285" s="13">
        <f t="shared" si="174"/>
        <v>3751.488</v>
      </c>
      <c r="K285" s="11">
        <v>1</v>
      </c>
      <c r="L285" s="11">
        <v>2.11</v>
      </c>
      <c r="M285" s="11">
        <v>0.97</v>
      </c>
      <c r="N285" s="39">
        <f t="shared" si="175"/>
        <v>3.0467</v>
      </c>
      <c r="O285" s="11">
        <v>1.15</v>
      </c>
      <c r="P285" s="9">
        <v>0.5</v>
      </c>
      <c r="Q285" s="40">
        <f t="shared" si="176"/>
        <v>6572.05363152</v>
      </c>
      <c r="Y285" s="11">
        <v>2171</v>
      </c>
      <c r="Z285" s="12">
        <v>1.728</v>
      </c>
      <c r="AA285" s="11">
        <v>1</v>
      </c>
      <c r="AB285" s="11">
        <v>0</v>
      </c>
      <c r="AC285" s="13">
        <f t="shared" si="177"/>
        <v>3751.488</v>
      </c>
      <c r="AD285" s="11">
        <v>1</v>
      </c>
      <c r="AE285" s="11">
        <v>2.11</v>
      </c>
      <c r="AF285" s="11">
        <v>0.97</v>
      </c>
      <c r="AG285" s="39">
        <f t="shared" si="178"/>
        <v>3.0467</v>
      </c>
      <c r="AH285" s="11">
        <v>1.15</v>
      </c>
      <c r="AI285" s="9">
        <v>0.5</v>
      </c>
      <c r="AJ285" s="40">
        <f t="shared" si="179"/>
        <v>6572.05363152</v>
      </c>
    </row>
    <row r="286" s="1" customFormat="1" customHeight="1" spans="6:36">
      <c r="F286" s="11">
        <v>2171</v>
      </c>
      <c r="G286" s="12">
        <v>1.728</v>
      </c>
      <c r="H286" s="11">
        <v>1</v>
      </c>
      <c r="I286" s="11">
        <v>0</v>
      </c>
      <c r="J286" s="13">
        <f t="shared" si="174"/>
        <v>3751.488</v>
      </c>
      <c r="K286" s="11">
        <v>1</v>
      </c>
      <c r="L286" s="11">
        <v>2.11</v>
      </c>
      <c r="M286" s="11">
        <v>0.97</v>
      </c>
      <c r="N286" s="39">
        <f t="shared" si="175"/>
        <v>3.0467</v>
      </c>
      <c r="O286" s="11">
        <v>1.15</v>
      </c>
      <c r="P286" s="9">
        <v>0.5</v>
      </c>
      <c r="Q286" s="40">
        <f t="shared" si="176"/>
        <v>6572.05363152</v>
      </c>
      <c r="Y286" s="11">
        <v>2171</v>
      </c>
      <c r="Z286" s="12">
        <v>1.728</v>
      </c>
      <c r="AA286" s="11">
        <v>1</v>
      </c>
      <c r="AB286" s="11">
        <v>0</v>
      </c>
      <c r="AC286" s="13">
        <f t="shared" si="177"/>
        <v>3751.488</v>
      </c>
      <c r="AD286" s="11">
        <v>1</v>
      </c>
      <c r="AE286" s="11">
        <v>2.11</v>
      </c>
      <c r="AF286" s="11">
        <v>0.97</v>
      </c>
      <c r="AG286" s="39">
        <f t="shared" si="178"/>
        <v>3.0467</v>
      </c>
      <c r="AH286" s="11">
        <v>1.15</v>
      </c>
      <c r="AI286" s="9">
        <v>0.5</v>
      </c>
      <c r="AJ286" s="40">
        <f t="shared" si="179"/>
        <v>6572.05363152</v>
      </c>
    </row>
    <row r="287" s="1" customFormat="1" customHeight="1" spans="6:36">
      <c r="F287" s="11">
        <v>2171</v>
      </c>
      <c r="G287" s="12">
        <v>1.728</v>
      </c>
      <c r="H287" s="11">
        <v>1</v>
      </c>
      <c r="I287" s="11">
        <v>0</v>
      </c>
      <c r="J287" s="13">
        <f t="shared" si="174"/>
        <v>3751.488</v>
      </c>
      <c r="K287" s="11">
        <v>1</v>
      </c>
      <c r="L287" s="11">
        <v>2.11</v>
      </c>
      <c r="M287" s="11">
        <v>0.97</v>
      </c>
      <c r="N287" s="39">
        <f t="shared" si="175"/>
        <v>3.0467</v>
      </c>
      <c r="O287" s="11">
        <v>0.9</v>
      </c>
      <c r="P287" s="9">
        <v>0.5</v>
      </c>
      <c r="Q287" s="40">
        <f t="shared" si="176"/>
        <v>5143.34632032</v>
      </c>
      <c r="Y287" s="11">
        <v>2171</v>
      </c>
      <c r="Z287" s="12">
        <v>1.728</v>
      </c>
      <c r="AA287" s="11">
        <v>1</v>
      </c>
      <c r="AB287" s="11">
        <v>0</v>
      </c>
      <c r="AC287" s="13">
        <f t="shared" si="177"/>
        <v>3751.488</v>
      </c>
      <c r="AD287" s="11">
        <v>1</v>
      </c>
      <c r="AE287" s="11">
        <v>2.11</v>
      </c>
      <c r="AF287" s="11">
        <v>0.97</v>
      </c>
      <c r="AG287" s="39">
        <f t="shared" si="178"/>
        <v>3.0467</v>
      </c>
      <c r="AH287" s="11">
        <v>0.9</v>
      </c>
      <c r="AI287" s="9">
        <v>0.5</v>
      </c>
      <c r="AJ287" s="40">
        <f t="shared" si="179"/>
        <v>5143.34632032</v>
      </c>
    </row>
    <row r="288" s="1" customFormat="1" customHeight="1" spans="6:36">
      <c r="F288" s="11">
        <v>2171</v>
      </c>
      <c r="G288" s="12">
        <v>1.728</v>
      </c>
      <c r="H288" s="11">
        <v>1</v>
      </c>
      <c r="I288" s="11">
        <v>0</v>
      </c>
      <c r="J288" s="13">
        <f t="shared" si="174"/>
        <v>3751.488</v>
      </c>
      <c r="K288" s="11">
        <v>1</v>
      </c>
      <c r="L288" s="11">
        <v>2.11</v>
      </c>
      <c r="M288" s="11">
        <v>0.97</v>
      </c>
      <c r="N288" s="39">
        <f t="shared" si="175"/>
        <v>3.0467</v>
      </c>
      <c r="O288" s="11">
        <v>0.9</v>
      </c>
      <c r="P288" s="9">
        <v>0.5</v>
      </c>
      <c r="Q288" s="40">
        <f t="shared" si="176"/>
        <v>5143.34632032</v>
      </c>
      <c r="Y288" s="11">
        <v>2171</v>
      </c>
      <c r="Z288" s="12">
        <v>1.728</v>
      </c>
      <c r="AA288" s="11">
        <v>1</v>
      </c>
      <c r="AB288" s="11">
        <v>0</v>
      </c>
      <c r="AC288" s="13">
        <f t="shared" si="177"/>
        <v>3751.488</v>
      </c>
      <c r="AD288" s="11">
        <v>1</v>
      </c>
      <c r="AE288" s="11">
        <v>2.11</v>
      </c>
      <c r="AF288" s="11">
        <v>0.97</v>
      </c>
      <c r="AG288" s="39">
        <f t="shared" si="178"/>
        <v>3.0467</v>
      </c>
      <c r="AH288" s="11">
        <v>0.9</v>
      </c>
      <c r="AI288" s="9">
        <v>0.5</v>
      </c>
      <c r="AJ288" s="40">
        <f t="shared" si="179"/>
        <v>5143.34632032</v>
      </c>
    </row>
    <row r="289" s="1" customFormat="1" customHeight="1" spans="6:36">
      <c r="F289" s="11">
        <v>2171</v>
      </c>
      <c r="G289" s="12">
        <v>1.728</v>
      </c>
      <c r="H289" s="11">
        <v>1</v>
      </c>
      <c r="I289" s="11">
        <v>0</v>
      </c>
      <c r="J289" s="13">
        <f t="shared" si="174"/>
        <v>3751.488</v>
      </c>
      <c r="K289" s="11">
        <v>1</v>
      </c>
      <c r="L289" s="11">
        <v>2.11</v>
      </c>
      <c r="M289" s="11">
        <v>0.97</v>
      </c>
      <c r="N289" s="39">
        <f t="shared" si="175"/>
        <v>3.0467</v>
      </c>
      <c r="O289" s="11">
        <v>0.9</v>
      </c>
      <c r="P289" s="9">
        <v>0.5</v>
      </c>
      <c r="Q289" s="40">
        <f t="shared" si="176"/>
        <v>5143.34632032</v>
      </c>
      <c r="Y289" s="11">
        <v>2171</v>
      </c>
      <c r="Z289" s="12">
        <v>1.728</v>
      </c>
      <c r="AA289" s="11">
        <v>1</v>
      </c>
      <c r="AB289" s="11">
        <v>0</v>
      </c>
      <c r="AC289" s="13">
        <f t="shared" si="177"/>
        <v>3751.488</v>
      </c>
      <c r="AD289" s="11">
        <v>1</v>
      </c>
      <c r="AE289" s="11">
        <v>2.11</v>
      </c>
      <c r="AF289" s="11">
        <v>0.97</v>
      </c>
      <c r="AG289" s="39">
        <f t="shared" si="178"/>
        <v>3.0467</v>
      </c>
      <c r="AH289" s="11">
        <v>0.9</v>
      </c>
      <c r="AI289" s="9">
        <v>0.5</v>
      </c>
      <c r="AJ289" s="40">
        <f t="shared" si="179"/>
        <v>5143.34632032</v>
      </c>
    </row>
    <row r="290" s="1" customFormat="1" customHeight="1" spans="6:36">
      <c r="F290" s="11">
        <v>2171</v>
      </c>
      <c r="G290" s="12">
        <v>1.728</v>
      </c>
      <c r="H290" s="11">
        <v>1</v>
      </c>
      <c r="I290" s="11">
        <v>0</v>
      </c>
      <c r="J290" s="13">
        <f t="shared" si="174"/>
        <v>3751.488</v>
      </c>
      <c r="K290" s="11">
        <v>1</v>
      </c>
      <c r="L290" s="11">
        <v>2.11</v>
      </c>
      <c r="M290" s="11">
        <v>0.97</v>
      </c>
      <c r="N290" s="39">
        <f t="shared" si="175"/>
        <v>3.0467</v>
      </c>
      <c r="O290" s="11">
        <v>0.9</v>
      </c>
      <c r="P290" s="9">
        <v>0.5</v>
      </c>
      <c r="Q290" s="40">
        <f t="shared" si="176"/>
        <v>5143.34632032</v>
      </c>
      <c r="Y290" s="11">
        <v>2171</v>
      </c>
      <c r="Z290" s="12">
        <v>1.728</v>
      </c>
      <c r="AA290" s="11">
        <v>1</v>
      </c>
      <c r="AB290" s="11">
        <v>0</v>
      </c>
      <c r="AC290" s="13">
        <f t="shared" si="177"/>
        <v>3751.488</v>
      </c>
      <c r="AD290" s="11">
        <v>1</v>
      </c>
      <c r="AE290" s="11">
        <v>2.11</v>
      </c>
      <c r="AF290" s="11">
        <v>0.97</v>
      </c>
      <c r="AG290" s="39">
        <f t="shared" si="178"/>
        <v>3.0467</v>
      </c>
      <c r="AH290" s="11">
        <v>0.9</v>
      </c>
      <c r="AI290" s="9">
        <v>0.5</v>
      </c>
      <c r="AJ290" s="40">
        <f t="shared" si="179"/>
        <v>5143.34632032</v>
      </c>
    </row>
    <row r="291" s="1" customFormat="1" customHeight="1" spans="6:36">
      <c r="F291" s="11">
        <v>2171</v>
      </c>
      <c r="G291" s="12">
        <v>1.55</v>
      </c>
      <c r="H291" s="11">
        <v>1</v>
      </c>
      <c r="I291" s="11">
        <v>0</v>
      </c>
      <c r="J291" s="13">
        <f t="shared" si="174"/>
        <v>3365.05</v>
      </c>
      <c r="K291" s="11">
        <v>1</v>
      </c>
      <c r="L291" s="11">
        <v>2.11</v>
      </c>
      <c r="M291" s="11">
        <v>0.97</v>
      </c>
      <c r="N291" s="39">
        <f t="shared" si="175"/>
        <v>3.0467</v>
      </c>
      <c r="O291" s="11">
        <v>0.9</v>
      </c>
      <c r="P291" s="9">
        <v>0.5</v>
      </c>
      <c r="Q291" s="40">
        <f t="shared" si="176"/>
        <v>4613.53402575</v>
      </c>
      <c r="Y291" s="11">
        <v>2171</v>
      </c>
      <c r="Z291" s="12">
        <v>1.55</v>
      </c>
      <c r="AA291" s="11">
        <v>1</v>
      </c>
      <c r="AB291" s="11">
        <v>0</v>
      </c>
      <c r="AC291" s="13">
        <f t="shared" si="177"/>
        <v>3365.05</v>
      </c>
      <c r="AD291" s="11">
        <v>1</v>
      </c>
      <c r="AE291" s="11">
        <v>2.11</v>
      </c>
      <c r="AF291" s="11">
        <v>0.97</v>
      </c>
      <c r="AG291" s="39">
        <f t="shared" si="178"/>
        <v>3.0467</v>
      </c>
      <c r="AH291" s="11">
        <v>0.9</v>
      </c>
      <c r="AI291" s="9">
        <v>0.5</v>
      </c>
      <c r="AJ291" s="40">
        <f t="shared" si="179"/>
        <v>4613.53402575</v>
      </c>
    </row>
    <row r="292" s="1" customFormat="1" customHeight="1" spans="6:36">
      <c r="F292" s="11">
        <v>2171</v>
      </c>
      <c r="G292" s="12">
        <v>12.18</v>
      </c>
      <c r="H292" s="11">
        <v>1</v>
      </c>
      <c r="I292" s="11">
        <v>0</v>
      </c>
      <c r="J292" s="13">
        <f t="shared" si="174"/>
        <v>26442.78</v>
      </c>
      <c r="K292" s="11">
        <v>1</v>
      </c>
      <c r="L292" s="11">
        <v>2.11</v>
      </c>
      <c r="M292" s="11">
        <v>0.97</v>
      </c>
      <c r="N292" s="39">
        <f t="shared" si="175"/>
        <v>3.0467</v>
      </c>
      <c r="O292" s="11">
        <v>0.9</v>
      </c>
      <c r="P292" s="9">
        <v>0.5</v>
      </c>
      <c r="Q292" s="40">
        <f t="shared" si="176"/>
        <v>36253.4480217</v>
      </c>
      <c r="Y292" s="11">
        <v>2171</v>
      </c>
      <c r="Z292" s="12">
        <v>12.18</v>
      </c>
      <c r="AA292" s="11">
        <v>1</v>
      </c>
      <c r="AB292" s="11">
        <v>0</v>
      </c>
      <c r="AC292" s="13">
        <f t="shared" si="177"/>
        <v>26442.78</v>
      </c>
      <c r="AD292" s="11">
        <v>1</v>
      </c>
      <c r="AE292" s="11">
        <v>2.11</v>
      </c>
      <c r="AF292" s="11">
        <v>0.97</v>
      </c>
      <c r="AG292" s="39">
        <f t="shared" si="178"/>
        <v>3.0467</v>
      </c>
      <c r="AH292" s="11">
        <v>0.9</v>
      </c>
      <c r="AI292" s="9">
        <v>0.5</v>
      </c>
      <c r="AJ292" s="40">
        <f t="shared" si="179"/>
        <v>36253.4480217</v>
      </c>
    </row>
    <row r="293" s="1" customFormat="1" customHeight="1" spans="6:36">
      <c r="F293" s="41" t="s">
        <v>25</v>
      </c>
      <c r="G293" s="42"/>
      <c r="H293" s="42"/>
      <c r="I293" s="42"/>
      <c r="J293" s="42"/>
      <c r="K293" s="42"/>
      <c r="L293" s="42"/>
      <c r="M293" s="43">
        <f>SUM(Q282:Q292)</f>
        <v>94300.63548633</v>
      </c>
      <c r="N293" s="43"/>
      <c r="O293" s="43"/>
      <c r="P293" s="43"/>
      <c r="Q293" s="43"/>
      <c r="Y293" s="41" t="s">
        <v>25</v>
      </c>
      <c r="Z293" s="42"/>
      <c r="AA293" s="42"/>
      <c r="AB293" s="42"/>
      <c r="AC293" s="42"/>
      <c r="AD293" s="42"/>
      <c r="AE293" s="42"/>
      <c r="AF293" s="43">
        <f>SUM(AJ282:AJ292)</f>
        <v>94300.63548633</v>
      </c>
      <c r="AG293" s="43"/>
      <c r="AH293" s="43"/>
      <c r="AI293" s="43"/>
      <c r="AJ293" s="43"/>
    </row>
    <row r="294" s="1" customFormat="1" customHeight="1" spans="6:36">
      <c r="F294" s="42"/>
      <c r="G294" s="42"/>
      <c r="H294" s="42"/>
      <c r="I294" s="42"/>
      <c r="J294" s="42"/>
      <c r="K294" s="42"/>
      <c r="L294" s="42"/>
      <c r="M294" s="43"/>
      <c r="N294" s="43"/>
      <c r="O294" s="43"/>
      <c r="P294" s="43"/>
      <c r="Q294" s="43"/>
      <c r="Y294" s="42"/>
      <c r="Z294" s="42"/>
      <c r="AA294" s="42"/>
      <c r="AB294" s="42"/>
      <c r="AC294" s="42"/>
      <c r="AD294" s="42"/>
      <c r="AE294" s="42"/>
      <c r="AF294" s="43"/>
      <c r="AG294" s="43"/>
      <c r="AH294" s="43"/>
      <c r="AI294" s="43"/>
      <c r="AJ294" s="43"/>
    </row>
    <row r="295" s="1" customFormat="1" customHeight="1" spans="6:36">
      <c r="F295" s="42"/>
      <c r="G295" s="42"/>
      <c r="H295" s="42"/>
      <c r="I295" s="42"/>
      <c r="J295" s="42"/>
      <c r="K295" s="42"/>
      <c r="L295" s="42"/>
      <c r="M295" s="43"/>
      <c r="N295" s="43"/>
      <c r="O295" s="43"/>
      <c r="P295" s="43"/>
      <c r="Q295" s="43"/>
      <c r="Y295" s="42"/>
      <c r="Z295" s="42"/>
      <c r="AA295" s="42"/>
      <c r="AB295" s="42"/>
      <c r="AC295" s="42"/>
      <c r="AD295" s="42"/>
      <c r="AE295" s="42"/>
      <c r="AF295" s="43"/>
      <c r="AG295" s="43"/>
      <c r="AH295" s="43"/>
      <c r="AI295" s="43"/>
      <c r="AJ295" s="43"/>
    </row>
    <row r="296" s="1" customFormat="1" customHeight="1" spans="6:36">
      <c r="F296" s="34" t="s">
        <v>26</v>
      </c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Y296" s="34" t="s">
        <v>26</v>
      </c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</row>
    <row r="297" s="1" customFormat="1" customHeight="1" spans="6:36">
      <c r="F297" s="13" t="s">
        <v>3</v>
      </c>
      <c r="G297" s="13"/>
      <c r="H297" s="13"/>
      <c r="I297" s="13"/>
      <c r="J297" s="13"/>
      <c r="K297" s="8" t="s">
        <v>46</v>
      </c>
      <c r="L297" s="8"/>
      <c r="M297" s="8"/>
      <c r="N297" s="8"/>
      <c r="O297" s="9" t="s">
        <v>31</v>
      </c>
      <c r="P297" s="9"/>
      <c r="Q297" s="38" t="s">
        <v>7</v>
      </c>
      <c r="Y297" s="13" t="s">
        <v>3</v>
      </c>
      <c r="Z297" s="13"/>
      <c r="AA297" s="13"/>
      <c r="AB297" s="13"/>
      <c r="AC297" s="13"/>
      <c r="AD297" s="8" t="s">
        <v>46</v>
      </c>
      <c r="AE297" s="8"/>
      <c r="AF297" s="8"/>
      <c r="AG297" s="8"/>
      <c r="AH297" s="9" t="s">
        <v>31</v>
      </c>
      <c r="AI297" s="9"/>
      <c r="AJ297" s="38" t="s">
        <v>7</v>
      </c>
    </row>
    <row r="298" s="1" customFormat="1" customHeight="1" spans="6:36">
      <c r="F298" s="13" t="s">
        <v>47</v>
      </c>
      <c r="G298" s="13" t="s">
        <v>48</v>
      </c>
      <c r="H298" s="13" t="s">
        <v>49</v>
      </c>
      <c r="I298" s="13" t="s">
        <v>50</v>
      </c>
      <c r="J298" s="13" t="s">
        <v>3</v>
      </c>
      <c r="K298" s="8" t="s">
        <v>51</v>
      </c>
      <c r="L298" s="8" t="s">
        <v>21</v>
      </c>
      <c r="M298" s="8" t="s">
        <v>20</v>
      </c>
      <c r="N298" s="39" t="s">
        <v>22</v>
      </c>
      <c r="O298" s="9" t="s">
        <v>52</v>
      </c>
      <c r="P298" s="9" t="s">
        <v>53</v>
      </c>
      <c r="Q298" s="38"/>
      <c r="Y298" s="13" t="s">
        <v>47</v>
      </c>
      <c r="Z298" s="13" t="s">
        <v>48</v>
      </c>
      <c r="AA298" s="13" t="s">
        <v>49</v>
      </c>
      <c r="AB298" s="13" t="s">
        <v>50</v>
      </c>
      <c r="AC298" s="13" t="s">
        <v>3</v>
      </c>
      <c r="AD298" s="8" t="s">
        <v>51</v>
      </c>
      <c r="AE298" s="8" t="s">
        <v>21</v>
      </c>
      <c r="AF298" s="8" t="s">
        <v>20</v>
      </c>
      <c r="AG298" s="39" t="s">
        <v>22</v>
      </c>
      <c r="AH298" s="9" t="s">
        <v>52</v>
      </c>
      <c r="AI298" s="9" t="s">
        <v>53</v>
      </c>
      <c r="AJ298" s="38"/>
    </row>
    <row r="299" s="1" customFormat="1" customHeight="1" spans="6:36">
      <c r="F299" s="11">
        <v>35140</v>
      </c>
      <c r="G299" s="12">
        <v>0.168</v>
      </c>
      <c r="H299" s="11">
        <v>1</v>
      </c>
      <c r="I299" s="11">
        <v>0</v>
      </c>
      <c r="J299" s="13">
        <f t="shared" ref="J299:J308" si="180">F299*G299*H299+I299</f>
        <v>5903.52</v>
      </c>
      <c r="K299" s="11">
        <v>1</v>
      </c>
      <c r="L299" s="11">
        <v>1.78</v>
      </c>
      <c r="M299" s="11">
        <v>0.87</v>
      </c>
      <c r="N299" s="39">
        <f t="shared" ref="N299:N308" si="181">L299*M299+1</f>
        <v>2.5486</v>
      </c>
      <c r="O299" s="11">
        <v>0.9</v>
      </c>
      <c r="P299" s="9">
        <v>0.5</v>
      </c>
      <c r="Q299" s="40">
        <f t="shared" ref="Q299:Q308" si="182">J299*K299*N299*O299*P299</f>
        <v>6770.5699824</v>
      </c>
      <c r="Y299" s="11">
        <v>38079</v>
      </c>
      <c r="Z299" s="12">
        <v>0.168</v>
      </c>
      <c r="AA299" s="11">
        <v>1</v>
      </c>
      <c r="AB299" s="11">
        <v>0</v>
      </c>
      <c r="AC299" s="13">
        <f t="shared" ref="AC299:AC308" si="183">Y299*Z299*AA299+AB299</f>
        <v>6397.272</v>
      </c>
      <c r="AD299" s="11">
        <v>1</v>
      </c>
      <c r="AE299" s="11">
        <v>1.78</v>
      </c>
      <c r="AF299" s="11">
        <v>0.87</v>
      </c>
      <c r="AG299" s="39">
        <f t="shared" ref="AG299:AG308" si="184">AE299*AF299+1</f>
        <v>2.5486</v>
      </c>
      <c r="AH299" s="11">
        <v>0.9</v>
      </c>
      <c r="AI299" s="9">
        <v>0.5</v>
      </c>
      <c r="AJ299" s="40">
        <f t="shared" ref="AJ299:AJ308" si="185">AC299*AD299*AG299*AH299*AI299</f>
        <v>7336.83933864</v>
      </c>
    </row>
    <row r="300" s="1" customFormat="1" customHeight="1" spans="6:36">
      <c r="F300" s="11">
        <v>35140</v>
      </c>
      <c r="G300" s="12">
        <v>0.168</v>
      </c>
      <c r="H300" s="11">
        <v>1</v>
      </c>
      <c r="I300" s="11">
        <v>0</v>
      </c>
      <c r="J300" s="13">
        <f t="shared" si="180"/>
        <v>5903.52</v>
      </c>
      <c r="K300" s="11">
        <v>1</v>
      </c>
      <c r="L300" s="11">
        <v>1.78</v>
      </c>
      <c r="M300" s="11">
        <v>0.87</v>
      </c>
      <c r="N300" s="39">
        <f t="shared" si="181"/>
        <v>2.5486</v>
      </c>
      <c r="O300" s="11">
        <v>0.9</v>
      </c>
      <c r="P300" s="9">
        <v>0.5</v>
      </c>
      <c r="Q300" s="40">
        <f t="shared" si="182"/>
        <v>6770.5699824</v>
      </c>
      <c r="Y300" s="11">
        <v>38079</v>
      </c>
      <c r="Z300" s="12">
        <v>0.168</v>
      </c>
      <c r="AA300" s="11">
        <v>1</v>
      </c>
      <c r="AB300" s="11">
        <v>0</v>
      </c>
      <c r="AC300" s="13">
        <f t="shared" si="183"/>
        <v>6397.272</v>
      </c>
      <c r="AD300" s="11">
        <v>1</v>
      </c>
      <c r="AE300" s="11">
        <v>1.78</v>
      </c>
      <c r="AF300" s="11">
        <v>0.87</v>
      </c>
      <c r="AG300" s="39">
        <f t="shared" si="184"/>
        <v>2.5486</v>
      </c>
      <c r="AH300" s="11">
        <v>0.9</v>
      </c>
      <c r="AI300" s="9">
        <v>0.5</v>
      </c>
      <c r="AJ300" s="40">
        <f t="shared" si="185"/>
        <v>7336.83933864</v>
      </c>
    </row>
    <row r="301" s="1" customFormat="1" customHeight="1" spans="6:36">
      <c r="F301" s="11">
        <v>35140</v>
      </c>
      <c r="G301" s="12">
        <v>0.168</v>
      </c>
      <c r="H301" s="11">
        <v>1</v>
      </c>
      <c r="I301" s="11">
        <v>0</v>
      </c>
      <c r="J301" s="13">
        <f t="shared" si="180"/>
        <v>5903.52</v>
      </c>
      <c r="K301" s="11">
        <v>1</v>
      </c>
      <c r="L301" s="11">
        <v>1.78</v>
      </c>
      <c r="M301" s="11">
        <v>0.87</v>
      </c>
      <c r="N301" s="39">
        <f t="shared" si="181"/>
        <v>2.5486</v>
      </c>
      <c r="O301" s="11">
        <v>0.9</v>
      </c>
      <c r="P301" s="9">
        <v>0.5</v>
      </c>
      <c r="Q301" s="40">
        <f t="shared" si="182"/>
        <v>6770.5699824</v>
      </c>
      <c r="Y301" s="11">
        <v>38079</v>
      </c>
      <c r="Z301" s="12">
        <v>0.168</v>
      </c>
      <c r="AA301" s="11">
        <v>1</v>
      </c>
      <c r="AB301" s="11">
        <v>0</v>
      </c>
      <c r="AC301" s="13">
        <f t="shared" si="183"/>
        <v>6397.272</v>
      </c>
      <c r="AD301" s="11">
        <v>1</v>
      </c>
      <c r="AE301" s="11">
        <v>1.78</v>
      </c>
      <c r="AF301" s="11">
        <v>0.87</v>
      </c>
      <c r="AG301" s="39">
        <f t="shared" si="184"/>
        <v>2.5486</v>
      </c>
      <c r="AH301" s="11">
        <v>0.9</v>
      </c>
      <c r="AI301" s="9">
        <v>0.5</v>
      </c>
      <c r="AJ301" s="40">
        <f t="shared" si="185"/>
        <v>7336.83933864</v>
      </c>
    </row>
    <row r="302" s="1" customFormat="1" customHeight="1" spans="6:36">
      <c r="F302" s="11">
        <v>35140</v>
      </c>
      <c r="G302" s="12">
        <v>0.168</v>
      </c>
      <c r="H302" s="11">
        <v>1</v>
      </c>
      <c r="I302" s="11">
        <v>0</v>
      </c>
      <c r="J302" s="13">
        <f t="shared" si="180"/>
        <v>5903.52</v>
      </c>
      <c r="K302" s="11">
        <v>1</v>
      </c>
      <c r="L302" s="11">
        <v>1.78</v>
      </c>
      <c r="M302" s="11">
        <v>0.87</v>
      </c>
      <c r="N302" s="39">
        <f t="shared" si="181"/>
        <v>2.5486</v>
      </c>
      <c r="O302" s="11">
        <v>0.9</v>
      </c>
      <c r="P302" s="9">
        <v>0.5</v>
      </c>
      <c r="Q302" s="40">
        <f t="shared" si="182"/>
        <v>6770.5699824</v>
      </c>
      <c r="Y302" s="11">
        <v>38079</v>
      </c>
      <c r="Z302" s="12">
        <v>0.168</v>
      </c>
      <c r="AA302" s="11">
        <v>1</v>
      </c>
      <c r="AB302" s="11">
        <v>0</v>
      </c>
      <c r="AC302" s="13">
        <f t="shared" si="183"/>
        <v>6397.272</v>
      </c>
      <c r="AD302" s="11">
        <v>1</v>
      </c>
      <c r="AE302" s="11">
        <v>1.78</v>
      </c>
      <c r="AF302" s="11">
        <v>0.87</v>
      </c>
      <c r="AG302" s="39">
        <f t="shared" si="184"/>
        <v>2.5486</v>
      </c>
      <c r="AH302" s="11">
        <v>0.9</v>
      </c>
      <c r="AI302" s="9">
        <v>0.5</v>
      </c>
      <c r="AJ302" s="40">
        <f t="shared" si="185"/>
        <v>7336.83933864</v>
      </c>
    </row>
    <row r="303" s="1" customFormat="1" customHeight="1" spans="6:36">
      <c r="F303" s="11">
        <v>35140</v>
      </c>
      <c r="G303" s="12">
        <v>0.168</v>
      </c>
      <c r="H303" s="11">
        <v>1</v>
      </c>
      <c r="I303" s="11">
        <v>0</v>
      </c>
      <c r="J303" s="13">
        <f t="shared" si="180"/>
        <v>5903.52</v>
      </c>
      <c r="K303" s="11">
        <v>1</v>
      </c>
      <c r="L303" s="11">
        <v>1.78</v>
      </c>
      <c r="M303" s="11">
        <v>0.87</v>
      </c>
      <c r="N303" s="39">
        <f t="shared" si="181"/>
        <v>2.5486</v>
      </c>
      <c r="O303" s="11">
        <v>0.9</v>
      </c>
      <c r="P303" s="9">
        <v>0.5</v>
      </c>
      <c r="Q303" s="40">
        <f t="shared" si="182"/>
        <v>6770.5699824</v>
      </c>
      <c r="Y303" s="11">
        <v>38079</v>
      </c>
      <c r="Z303" s="12">
        <v>0.168</v>
      </c>
      <c r="AA303" s="11">
        <v>1</v>
      </c>
      <c r="AB303" s="11">
        <v>0</v>
      </c>
      <c r="AC303" s="13">
        <f t="shared" si="183"/>
        <v>6397.272</v>
      </c>
      <c r="AD303" s="11">
        <v>1</v>
      </c>
      <c r="AE303" s="11">
        <v>1.78</v>
      </c>
      <c r="AF303" s="11">
        <v>0.87</v>
      </c>
      <c r="AG303" s="39">
        <f t="shared" si="184"/>
        <v>2.5486</v>
      </c>
      <c r="AH303" s="11">
        <v>0.9</v>
      </c>
      <c r="AI303" s="9">
        <v>0.5</v>
      </c>
      <c r="AJ303" s="40">
        <f t="shared" si="185"/>
        <v>7336.83933864</v>
      </c>
    </row>
    <row r="304" s="1" customFormat="1" customHeight="1" spans="6:36">
      <c r="F304" s="11">
        <v>35140</v>
      </c>
      <c r="G304" s="12">
        <v>0.168</v>
      </c>
      <c r="H304" s="11">
        <v>1</v>
      </c>
      <c r="I304" s="11">
        <v>0</v>
      </c>
      <c r="J304" s="13">
        <f t="shared" si="180"/>
        <v>5903.52</v>
      </c>
      <c r="K304" s="11">
        <v>1</v>
      </c>
      <c r="L304" s="11">
        <v>1.78</v>
      </c>
      <c r="M304" s="11">
        <v>0.87</v>
      </c>
      <c r="N304" s="39">
        <f t="shared" si="181"/>
        <v>2.5486</v>
      </c>
      <c r="O304" s="11">
        <v>0.9</v>
      </c>
      <c r="P304" s="9">
        <v>0.5</v>
      </c>
      <c r="Q304" s="40">
        <f t="shared" si="182"/>
        <v>6770.5699824</v>
      </c>
      <c r="Y304" s="11">
        <v>38079</v>
      </c>
      <c r="Z304" s="12">
        <v>0.168</v>
      </c>
      <c r="AA304" s="11">
        <v>1</v>
      </c>
      <c r="AB304" s="11">
        <v>0</v>
      </c>
      <c r="AC304" s="13">
        <f t="shared" si="183"/>
        <v>6397.272</v>
      </c>
      <c r="AD304" s="11">
        <v>1</v>
      </c>
      <c r="AE304" s="11">
        <v>1.78</v>
      </c>
      <c r="AF304" s="11">
        <v>0.87</v>
      </c>
      <c r="AG304" s="39">
        <f t="shared" si="184"/>
        <v>2.5486</v>
      </c>
      <c r="AH304" s="11">
        <v>0.9</v>
      </c>
      <c r="AI304" s="9">
        <v>0.5</v>
      </c>
      <c r="AJ304" s="40">
        <f t="shared" si="185"/>
        <v>7336.83933864</v>
      </c>
    </row>
    <row r="305" s="1" customFormat="1" customHeight="1" spans="1:37">
      <c r="F305" s="11">
        <v>35140</v>
      </c>
      <c r="G305" s="12">
        <v>0.168</v>
      </c>
      <c r="H305" s="11">
        <v>1</v>
      </c>
      <c r="I305" s="11">
        <v>0</v>
      </c>
      <c r="J305" s="13">
        <f t="shared" si="180"/>
        <v>5903.52</v>
      </c>
      <c r="K305" s="11">
        <v>1</v>
      </c>
      <c r="L305" s="11">
        <v>1.78</v>
      </c>
      <c r="M305" s="11">
        <v>0.87</v>
      </c>
      <c r="N305" s="39">
        <f t="shared" si="181"/>
        <v>2.5486</v>
      </c>
      <c r="O305" s="11">
        <v>0.9</v>
      </c>
      <c r="P305" s="9">
        <v>0.5</v>
      </c>
      <c r="Q305" s="40">
        <f t="shared" si="182"/>
        <v>6770.5699824</v>
      </c>
      <c r="Y305" s="11">
        <v>38079</v>
      </c>
      <c r="Z305" s="12">
        <v>0.168</v>
      </c>
      <c r="AA305" s="11">
        <v>1</v>
      </c>
      <c r="AB305" s="11">
        <v>0</v>
      </c>
      <c r="AC305" s="13">
        <f t="shared" si="183"/>
        <v>6397.272</v>
      </c>
      <c r="AD305" s="11">
        <v>1</v>
      </c>
      <c r="AE305" s="11">
        <v>1.78</v>
      </c>
      <c r="AF305" s="11">
        <v>0.87</v>
      </c>
      <c r="AG305" s="39">
        <f t="shared" si="184"/>
        <v>2.5486</v>
      </c>
      <c r="AH305" s="11">
        <v>0.9</v>
      </c>
      <c r="AI305" s="9">
        <v>0.5</v>
      </c>
      <c r="AJ305" s="40">
        <f t="shared" si="185"/>
        <v>7336.83933864</v>
      </c>
    </row>
    <row r="306" s="1" customFormat="1" customHeight="1" spans="1:37">
      <c r="F306" s="11">
        <v>35140</v>
      </c>
      <c r="G306" s="12">
        <v>0.168</v>
      </c>
      <c r="H306" s="11">
        <v>1</v>
      </c>
      <c r="I306" s="11">
        <v>0</v>
      </c>
      <c r="J306" s="13">
        <f t="shared" si="180"/>
        <v>5903.52</v>
      </c>
      <c r="K306" s="11">
        <v>1</v>
      </c>
      <c r="L306" s="11">
        <v>1.78</v>
      </c>
      <c r="M306" s="11">
        <v>0.87</v>
      </c>
      <c r="N306" s="39">
        <f t="shared" si="181"/>
        <v>2.5486</v>
      </c>
      <c r="O306" s="11">
        <v>0.9</v>
      </c>
      <c r="P306" s="9">
        <v>0.5</v>
      </c>
      <c r="Q306" s="40">
        <f t="shared" si="182"/>
        <v>6770.5699824</v>
      </c>
      <c r="Y306" s="11">
        <v>38079</v>
      </c>
      <c r="Z306" s="12">
        <v>0.168</v>
      </c>
      <c r="AA306" s="11">
        <v>1</v>
      </c>
      <c r="AB306" s="11">
        <v>0</v>
      </c>
      <c r="AC306" s="13">
        <f t="shared" si="183"/>
        <v>6397.272</v>
      </c>
      <c r="AD306" s="11">
        <v>1</v>
      </c>
      <c r="AE306" s="11">
        <v>1.78</v>
      </c>
      <c r="AF306" s="11">
        <v>0.87</v>
      </c>
      <c r="AG306" s="39">
        <f t="shared" si="184"/>
        <v>2.5486</v>
      </c>
      <c r="AH306" s="11">
        <v>0.9</v>
      </c>
      <c r="AI306" s="9">
        <v>0.5</v>
      </c>
      <c r="AJ306" s="40">
        <f t="shared" si="185"/>
        <v>7336.83933864</v>
      </c>
    </row>
    <row r="307" s="1" customFormat="1" customHeight="1" spans="1:37">
      <c r="F307" s="11">
        <v>35140</v>
      </c>
      <c r="G307" s="12">
        <v>0.3</v>
      </c>
      <c r="H307" s="11">
        <v>1</v>
      </c>
      <c r="I307" s="11">
        <v>0</v>
      </c>
      <c r="J307" s="13">
        <f t="shared" si="180"/>
        <v>10542</v>
      </c>
      <c r="K307" s="11">
        <v>1</v>
      </c>
      <c r="L307" s="11">
        <v>1.78</v>
      </c>
      <c r="M307" s="11">
        <v>0.87</v>
      </c>
      <c r="N307" s="39">
        <f t="shared" si="181"/>
        <v>2.5486</v>
      </c>
      <c r="O307" s="11">
        <v>0.9</v>
      </c>
      <c r="P307" s="9">
        <v>0.5</v>
      </c>
      <c r="Q307" s="40">
        <f t="shared" si="182"/>
        <v>12090.30354</v>
      </c>
      <c r="Y307" s="11">
        <v>38079</v>
      </c>
      <c r="Z307" s="12">
        <v>0.3</v>
      </c>
      <c r="AA307" s="11">
        <v>1</v>
      </c>
      <c r="AB307" s="11">
        <v>0</v>
      </c>
      <c r="AC307" s="13">
        <f t="shared" si="183"/>
        <v>11423.7</v>
      </c>
      <c r="AD307" s="11">
        <v>1</v>
      </c>
      <c r="AE307" s="11">
        <v>1.78</v>
      </c>
      <c r="AF307" s="11">
        <v>0.87</v>
      </c>
      <c r="AG307" s="39">
        <f t="shared" si="184"/>
        <v>2.5486</v>
      </c>
      <c r="AH307" s="11">
        <v>0.9</v>
      </c>
      <c r="AI307" s="9">
        <v>0.5</v>
      </c>
      <c r="AJ307" s="40">
        <f t="shared" si="185"/>
        <v>13101.498819</v>
      </c>
    </row>
    <row r="308" s="1" customFormat="1" customHeight="1" spans="1:37">
      <c r="F308" s="11">
        <v>35140</v>
      </c>
      <c r="G308" s="12">
        <v>0.58</v>
      </c>
      <c r="H308" s="11">
        <v>1</v>
      </c>
      <c r="I308" s="11">
        <v>0</v>
      </c>
      <c r="J308" s="13">
        <f t="shared" si="180"/>
        <v>20381.2</v>
      </c>
      <c r="K308" s="11">
        <v>1</v>
      </c>
      <c r="L308" s="11">
        <v>1.78</v>
      </c>
      <c r="M308" s="11">
        <v>0.87</v>
      </c>
      <c r="N308" s="39">
        <f t="shared" si="181"/>
        <v>2.5486</v>
      </c>
      <c r="O308" s="11">
        <v>0.9</v>
      </c>
      <c r="P308" s="9">
        <v>0.5</v>
      </c>
      <c r="Q308" s="40">
        <f t="shared" si="182"/>
        <v>23374.586844</v>
      </c>
      <c r="Y308" s="11">
        <v>38079</v>
      </c>
      <c r="Z308" s="12">
        <v>0.58</v>
      </c>
      <c r="AA308" s="11">
        <v>1</v>
      </c>
      <c r="AB308" s="11">
        <v>0</v>
      </c>
      <c r="AC308" s="13">
        <f t="shared" si="183"/>
        <v>22085.82</v>
      </c>
      <c r="AD308" s="11">
        <v>1</v>
      </c>
      <c r="AE308" s="11">
        <v>1.78</v>
      </c>
      <c r="AF308" s="11">
        <v>0.87</v>
      </c>
      <c r="AG308" s="39">
        <f t="shared" si="184"/>
        <v>2.5486</v>
      </c>
      <c r="AH308" s="11">
        <v>0.9</v>
      </c>
      <c r="AI308" s="9">
        <v>0.5</v>
      </c>
      <c r="AJ308" s="40">
        <f t="shared" si="185"/>
        <v>25329.5643834</v>
      </c>
    </row>
    <row r="309" s="1" customFormat="1" customHeight="1" spans="1:37">
      <c r="F309" s="44" t="s">
        <v>26</v>
      </c>
      <c r="G309" s="45"/>
      <c r="H309" s="45"/>
      <c r="I309" s="45"/>
      <c r="J309" s="45"/>
      <c r="K309" s="45"/>
      <c r="L309" s="45"/>
      <c r="M309" s="43">
        <f>SUM(Q299:Q308)</f>
        <v>89629.4502432</v>
      </c>
      <c r="N309" s="43"/>
      <c r="O309" s="43"/>
      <c r="P309" s="43"/>
      <c r="Q309" s="43"/>
      <c r="Y309" s="44" t="s">
        <v>26</v>
      </c>
      <c r="Z309" s="45"/>
      <c r="AA309" s="45"/>
      <c r="AB309" s="45"/>
      <c r="AC309" s="45"/>
      <c r="AD309" s="45"/>
      <c r="AE309" s="45"/>
      <c r="AF309" s="43">
        <f>SUM(AJ299:AJ308)</f>
        <v>97125.77791152</v>
      </c>
      <c r="AG309" s="43"/>
      <c r="AH309" s="43"/>
      <c r="AI309" s="43"/>
      <c r="AJ309" s="43"/>
    </row>
    <row r="310" s="1" customFormat="1" customHeight="1" spans="1:37">
      <c r="F310" s="45"/>
      <c r="G310" s="45"/>
      <c r="H310" s="45"/>
      <c r="I310" s="45"/>
      <c r="J310" s="45"/>
      <c r="K310" s="45"/>
      <c r="L310" s="45"/>
      <c r="M310" s="43"/>
      <c r="N310" s="43"/>
      <c r="O310" s="43"/>
      <c r="P310" s="43"/>
      <c r="Q310" s="43"/>
      <c r="Y310" s="45"/>
      <c r="Z310" s="45"/>
      <c r="AA310" s="45"/>
      <c r="AB310" s="45"/>
      <c r="AC310" s="45"/>
      <c r="AD310" s="45"/>
      <c r="AE310" s="45"/>
      <c r="AF310" s="43"/>
      <c r="AG310" s="43"/>
      <c r="AH310" s="43"/>
      <c r="AI310" s="43"/>
      <c r="AJ310" s="43"/>
    </row>
    <row r="311" s="1" customFormat="1" customHeight="1" spans="1:37">
      <c r="F311" s="45"/>
      <c r="G311" s="45"/>
      <c r="H311" s="45"/>
      <c r="I311" s="45"/>
      <c r="J311" s="45"/>
      <c r="K311" s="45"/>
      <c r="L311" s="45"/>
      <c r="M311" s="43"/>
      <c r="N311" s="43"/>
      <c r="O311" s="43"/>
      <c r="P311" s="43"/>
      <c r="Q311" s="43"/>
      <c r="Y311" s="45"/>
      <c r="Z311" s="45"/>
      <c r="AA311" s="45"/>
      <c r="AB311" s="45"/>
      <c r="AC311" s="45"/>
      <c r="AD311" s="45"/>
      <c r="AE311" s="45"/>
      <c r="AF311" s="43"/>
      <c r="AG311" s="43"/>
      <c r="AH311" s="43"/>
      <c r="AI311" s="43"/>
      <c r="AJ311" s="43"/>
    </row>
    <row r="313" s="1" customFormat="1" customHeight="1" spans="1:37">
      <c r="A313" s="2" t="s">
        <v>58</v>
      </c>
      <c r="B313" s="2"/>
      <c r="C313" s="2"/>
      <c r="D313" s="2"/>
      <c r="E313" s="2"/>
      <c r="F313" s="3" t="s">
        <v>1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T313" s="2" t="s">
        <v>59</v>
      </c>
      <c r="U313" s="2"/>
      <c r="V313" s="2"/>
      <c r="W313" s="2"/>
      <c r="X313" s="2"/>
      <c r="Y313" s="3" t="s">
        <v>1</v>
      </c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="1" customFormat="1" customHeight="1" spans="1:37">
      <c r="A314" s="2"/>
      <c r="B314" s="2"/>
      <c r="C314" s="2"/>
      <c r="D314" s="2"/>
      <c r="E314" s="2"/>
      <c r="F314" s="4" t="s">
        <v>3</v>
      </c>
      <c r="G314" s="5"/>
      <c r="H314" s="5"/>
      <c r="I314" s="6"/>
      <c r="J314" s="7" t="s">
        <v>4</v>
      </c>
      <c r="K314" s="7"/>
      <c r="L314" s="7"/>
      <c r="M314" s="7"/>
      <c r="N314" s="8" t="s">
        <v>5</v>
      </c>
      <c r="O314" s="8"/>
      <c r="P314" s="8"/>
      <c r="Q314" s="9" t="s">
        <v>6</v>
      </c>
      <c r="R314" s="10" t="s">
        <v>7</v>
      </c>
      <c r="T314" s="2"/>
      <c r="U314" s="2"/>
      <c r="V314" s="2"/>
      <c r="W314" s="2"/>
      <c r="X314" s="2"/>
      <c r="Y314" s="4" t="s">
        <v>3</v>
      </c>
      <c r="Z314" s="5"/>
      <c r="AA314" s="5"/>
      <c r="AB314" s="6"/>
      <c r="AC314" s="7" t="s">
        <v>4</v>
      </c>
      <c r="AD314" s="7"/>
      <c r="AE314" s="7"/>
      <c r="AF314" s="7"/>
      <c r="AG314" s="8" t="s">
        <v>5</v>
      </c>
      <c r="AH314" s="8"/>
      <c r="AI314" s="8"/>
      <c r="AJ314" s="9" t="s">
        <v>6</v>
      </c>
      <c r="AK314" s="10" t="s">
        <v>7</v>
      </c>
    </row>
    <row r="315" s="1" customFormat="1" customHeight="1" spans="1:37">
      <c r="A315" s="1" t="s">
        <v>8</v>
      </c>
      <c r="B315" s="1" t="s">
        <v>9</v>
      </c>
      <c r="C315" s="1" t="s">
        <v>10</v>
      </c>
      <c r="D315" s="1" t="s">
        <v>11</v>
      </c>
      <c r="E315" s="1" t="s">
        <v>12</v>
      </c>
      <c r="F315" s="11" t="s">
        <v>13</v>
      </c>
      <c r="G315" s="11" t="s">
        <v>14</v>
      </c>
      <c r="H315" s="12" t="s">
        <v>15</v>
      </c>
      <c r="I315" s="13" t="s">
        <v>3</v>
      </c>
      <c r="J315" s="11" t="s">
        <v>16</v>
      </c>
      <c r="K315" s="11" t="s">
        <v>17</v>
      </c>
      <c r="L315" s="11" t="s">
        <v>18</v>
      </c>
      <c r="M315" s="7" t="s">
        <v>19</v>
      </c>
      <c r="N315" s="11" t="s">
        <v>20</v>
      </c>
      <c r="O315" s="11" t="s">
        <v>21</v>
      </c>
      <c r="P315" s="8" t="s">
        <v>22</v>
      </c>
      <c r="Q315" s="9" t="s">
        <v>23</v>
      </c>
      <c r="R315" s="14"/>
      <c r="T315" s="1" t="s">
        <v>8</v>
      </c>
      <c r="U315" s="1" t="s">
        <v>9</v>
      </c>
      <c r="V315" s="1" t="s">
        <v>10</v>
      </c>
      <c r="W315" s="1" t="s">
        <v>11</v>
      </c>
      <c r="X315" s="1" t="s">
        <v>12</v>
      </c>
      <c r="Y315" s="11" t="s">
        <v>13</v>
      </c>
      <c r="Z315" s="11" t="s">
        <v>14</v>
      </c>
      <c r="AA315" s="12" t="s">
        <v>15</v>
      </c>
      <c r="AB315" s="13" t="s">
        <v>3</v>
      </c>
      <c r="AC315" s="11" t="s">
        <v>16</v>
      </c>
      <c r="AD315" s="11" t="s">
        <v>17</v>
      </c>
      <c r="AE315" s="11" t="s">
        <v>18</v>
      </c>
      <c r="AF315" s="7" t="s">
        <v>19</v>
      </c>
      <c r="AG315" s="11" t="s">
        <v>20</v>
      </c>
      <c r="AH315" s="11" t="s">
        <v>21</v>
      </c>
      <c r="AI315" s="8" t="s">
        <v>22</v>
      </c>
      <c r="AJ315" s="9" t="s">
        <v>23</v>
      </c>
      <c r="AK315" s="14"/>
    </row>
    <row r="316" s="1" customFormat="1" customHeight="1" spans="1:37">
      <c r="A316" s="15">
        <f>M320</f>
        <v>1107208.15325741</v>
      </c>
      <c r="B316" s="15">
        <f>S329+S338</f>
        <v>691144.578897788</v>
      </c>
      <c r="C316" s="15">
        <f>M352</f>
        <v>441038.75601586</v>
      </c>
      <c r="D316" s="15">
        <f>M360</f>
        <v>282946.148038912</v>
      </c>
      <c r="E316" s="15">
        <v>18</v>
      </c>
      <c r="F316" s="11">
        <v>2704</v>
      </c>
      <c r="G316" s="11">
        <v>1.286</v>
      </c>
      <c r="H316" s="12">
        <v>1.35</v>
      </c>
      <c r="I316" s="13">
        <f t="shared" ref="I316:I319" si="186">F316*G316*H316</f>
        <v>4694.4144</v>
      </c>
      <c r="J316" s="11">
        <v>3</v>
      </c>
      <c r="K316" s="11">
        <v>810</v>
      </c>
      <c r="L316" s="11">
        <v>1.39</v>
      </c>
      <c r="M316" s="16">
        <f t="shared" ref="M316:M319" si="187">1+6*K316/(K316+2000)+L316</f>
        <v>4.11953736654804</v>
      </c>
      <c r="N316" s="11">
        <v>1</v>
      </c>
      <c r="O316" s="11">
        <v>2.38</v>
      </c>
      <c r="P316" s="8">
        <f t="shared" ref="P316:P319" si="188">1+N316*O316</f>
        <v>3.38</v>
      </c>
      <c r="Q316" s="9">
        <v>1.15</v>
      </c>
      <c r="R316" s="17">
        <f t="shared" ref="R316:R319" si="189">I316*J316*Q316*P316*M316</f>
        <v>225509.927952017</v>
      </c>
      <c r="T316" s="15">
        <f>AF320</f>
        <v>1107208.15325741</v>
      </c>
      <c r="U316" s="15">
        <f>AL329+AL338</f>
        <v>695700.641514839</v>
      </c>
      <c r="V316" s="15">
        <f>AF352</f>
        <v>441038.75601586</v>
      </c>
      <c r="W316" s="15">
        <f>AF360</f>
        <v>297865.138038531</v>
      </c>
      <c r="X316" s="15">
        <v>18</v>
      </c>
      <c r="Y316" s="11">
        <v>2704</v>
      </c>
      <c r="Z316" s="11">
        <v>1.286</v>
      </c>
      <c r="AA316" s="12">
        <v>1.35</v>
      </c>
      <c r="AB316" s="13">
        <f t="shared" ref="AB316:AB319" si="190">Y316*Z316*AA316</f>
        <v>4694.4144</v>
      </c>
      <c r="AC316" s="11">
        <v>3</v>
      </c>
      <c r="AD316" s="11">
        <v>810</v>
      </c>
      <c r="AE316" s="11">
        <v>1.39</v>
      </c>
      <c r="AF316" s="16">
        <f t="shared" ref="AF316:AF319" si="191">1+6*AD316/(AD316+2000)+AE316</f>
        <v>4.11953736654804</v>
      </c>
      <c r="AG316" s="11">
        <v>1</v>
      </c>
      <c r="AH316" s="11">
        <v>2.38</v>
      </c>
      <c r="AI316" s="8">
        <f t="shared" ref="AI316:AI319" si="192">1+AG316*AH316</f>
        <v>3.38</v>
      </c>
      <c r="AJ316" s="9">
        <v>1.15</v>
      </c>
      <c r="AK316" s="17">
        <f t="shared" ref="AK316:AK319" si="193">AB316*AC316*AJ316*AI316*AF316</f>
        <v>225509.927952017</v>
      </c>
    </row>
    <row r="317" s="1" customFormat="1" customHeight="1" spans="1:37">
      <c r="A317" s="1" t="s">
        <v>24</v>
      </c>
      <c r="B317" s="1" t="s">
        <v>25</v>
      </c>
      <c r="C317" s="1" t="s">
        <v>26</v>
      </c>
      <c r="F317" s="11">
        <v>2704</v>
      </c>
      <c r="G317" s="11">
        <v>1.871</v>
      </c>
      <c r="H317" s="12">
        <v>1.35</v>
      </c>
      <c r="I317" s="13">
        <f t="shared" si="186"/>
        <v>6829.8984</v>
      </c>
      <c r="J317" s="11">
        <v>3</v>
      </c>
      <c r="K317" s="11">
        <v>810</v>
      </c>
      <c r="L317" s="11">
        <v>1.39</v>
      </c>
      <c r="M317" s="16">
        <f t="shared" si="187"/>
        <v>4.11953736654804</v>
      </c>
      <c r="N317" s="11">
        <v>1</v>
      </c>
      <c r="O317" s="11">
        <v>2.38</v>
      </c>
      <c r="P317" s="8">
        <f t="shared" si="188"/>
        <v>3.38</v>
      </c>
      <c r="Q317" s="9">
        <v>1.15</v>
      </c>
      <c r="R317" s="17">
        <f t="shared" si="189"/>
        <v>328094.14867669</v>
      </c>
      <c r="T317" s="1" t="s">
        <v>24</v>
      </c>
      <c r="U317" s="1" t="s">
        <v>25</v>
      </c>
      <c r="V317" s="1" t="s">
        <v>26</v>
      </c>
      <c r="Y317" s="11">
        <v>2704</v>
      </c>
      <c r="Z317" s="11">
        <v>1.871</v>
      </c>
      <c r="AA317" s="12">
        <v>1.35</v>
      </c>
      <c r="AB317" s="13">
        <f t="shared" si="190"/>
        <v>6829.8984</v>
      </c>
      <c r="AC317" s="11">
        <v>3</v>
      </c>
      <c r="AD317" s="11">
        <v>810</v>
      </c>
      <c r="AE317" s="11">
        <v>1.39</v>
      </c>
      <c r="AF317" s="16">
        <f t="shared" si="191"/>
        <v>4.11953736654804</v>
      </c>
      <c r="AG317" s="11">
        <v>1</v>
      </c>
      <c r="AH317" s="11">
        <v>2.38</v>
      </c>
      <c r="AI317" s="8">
        <f t="shared" si="192"/>
        <v>3.38</v>
      </c>
      <c r="AJ317" s="9">
        <v>1.15</v>
      </c>
      <c r="AK317" s="17">
        <f t="shared" si="193"/>
        <v>328094.14867669</v>
      </c>
    </row>
    <row r="318" s="1" customFormat="1" customHeight="1" spans="1:37">
      <c r="A318" s="15">
        <f>M380</f>
        <v>104368.74864</v>
      </c>
      <c r="B318" s="15">
        <f>M397</f>
        <v>94300.63548633</v>
      </c>
      <c r="C318" s="1">
        <f>M413</f>
        <v>89629.4502432</v>
      </c>
      <c r="F318" s="11">
        <v>2704</v>
      </c>
      <c r="G318" s="11">
        <v>1.286</v>
      </c>
      <c r="H318" s="12">
        <v>1.35</v>
      </c>
      <c r="I318" s="13">
        <f t="shared" si="186"/>
        <v>4694.4144</v>
      </c>
      <c r="J318" s="11">
        <v>3</v>
      </c>
      <c r="K318" s="11">
        <v>810</v>
      </c>
      <c r="L318" s="11">
        <v>1.39</v>
      </c>
      <c r="M318" s="16">
        <f t="shared" si="187"/>
        <v>4.11953736654804</v>
      </c>
      <c r="N318" s="11">
        <v>1</v>
      </c>
      <c r="O318" s="11">
        <v>2.38</v>
      </c>
      <c r="P318" s="8">
        <f t="shared" si="188"/>
        <v>3.38</v>
      </c>
      <c r="Q318" s="9">
        <v>1.15</v>
      </c>
      <c r="R318" s="17">
        <f t="shared" si="189"/>
        <v>225509.927952017</v>
      </c>
      <c r="T318" s="15">
        <f>AF380</f>
        <v>104368.74864</v>
      </c>
      <c r="U318" s="15">
        <f>AF397</f>
        <v>94300.63548633</v>
      </c>
      <c r="V318" s="1">
        <f>AF413</f>
        <v>89629.4502432</v>
      </c>
      <c r="Y318" s="11">
        <v>2704</v>
      </c>
      <c r="Z318" s="11">
        <v>1.286</v>
      </c>
      <c r="AA318" s="12">
        <v>1.35</v>
      </c>
      <c r="AB318" s="13">
        <f t="shared" si="190"/>
        <v>4694.4144</v>
      </c>
      <c r="AC318" s="11">
        <v>3</v>
      </c>
      <c r="AD318" s="11">
        <v>810</v>
      </c>
      <c r="AE318" s="11">
        <v>1.39</v>
      </c>
      <c r="AF318" s="16">
        <f t="shared" si="191"/>
        <v>4.11953736654804</v>
      </c>
      <c r="AG318" s="11">
        <v>1</v>
      </c>
      <c r="AH318" s="11">
        <v>2.38</v>
      </c>
      <c r="AI318" s="8">
        <f t="shared" si="192"/>
        <v>3.38</v>
      </c>
      <c r="AJ318" s="9">
        <v>1.15</v>
      </c>
      <c r="AK318" s="17">
        <f t="shared" si="193"/>
        <v>225509.927952017</v>
      </c>
    </row>
    <row r="319" s="1" customFormat="1" customHeight="1" spans="1:37">
      <c r="A319" s="18" t="s">
        <v>27</v>
      </c>
      <c r="B319" s="18"/>
      <c r="C319" s="18"/>
      <c r="D319" s="19" t="s">
        <v>28</v>
      </c>
      <c r="E319" s="19"/>
      <c r="F319" s="11">
        <v>2704</v>
      </c>
      <c r="G319" s="11">
        <v>1.871</v>
      </c>
      <c r="H319" s="12">
        <v>1.35</v>
      </c>
      <c r="I319" s="13">
        <f t="shared" si="186"/>
        <v>6829.8984</v>
      </c>
      <c r="J319" s="11">
        <v>3</v>
      </c>
      <c r="K319" s="11">
        <v>810</v>
      </c>
      <c r="L319" s="11">
        <v>1.39</v>
      </c>
      <c r="M319" s="16">
        <f t="shared" si="187"/>
        <v>4.11953736654804</v>
      </c>
      <c r="N319" s="11">
        <v>1</v>
      </c>
      <c r="O319" s="11">
        <v>2.38</v>
      </c>
      <c r="P319" s="8">
        <f t="shared" si="188"/>
        <v>3.38</v>
      </c>
      <c r="Q319" s="9">
        <v>1.15</v>
      </c>
      <c r="R319" s="17">
        <f t="shared" si="189"/>
        <v>328094.14867669</v>
      </c>
      <c r="T319" s="18" t="s">
        <v>27</v>
      </c>
      <c r="U319" s="18"/>
      <c r="V319" s="18"/>
      <c r="W319" s="19" t="s">
        <v>28</v>
      </c>
      <c r="X319" s="19"/>
      <c r="Y319" s="11">
        <v>2704</v>
      </c>
      <c r="Z319" s="11">
        <v>1.871</v>
      </c>
      <c r="AA319" s="12">
        <v>1.35</v>
      </c>
      <c r="AB319" s="13">
        <f t="shared" si="190"/>
        <v>6829.8984</v>
      </c>
      <c r="AC319" s="11">
        <v>3</v>
      </c>
      <c r="AD319" s="11">
        <v>810</v>
      </c>
      <c r="AE319" s="11">
        <v>1.39</v>
      </c>
      <c r="AF319" s="16">
        <f t="shared" si="191"/>
        <v>4.11953736654804</v>
      </c>
      <c r="AG319" s="11">
        <v>1</v>
      </c>
      <c r="AH319" s="11">
        <v>2.38</v>
      </c>
      <c r="AI319" s="8">
        <f t="shared" si="192"/>
        <v>3.38</v>
      </c>
      <c r="AJ319" s="9">
        <v>1.15</v>
      </c>
      <c r="AK319" s="17">
        <f t="shared" si="193"/>
        <v>328094.14867669</v>
      </c>
    </row>
    <row r="320" s="1" customFormat="1" customHeight="1" spans="1:37">
      <c r="A320" s="18"/>
      <c r="B320" s="18"/>
      <c r="C320" s="18"/>
      <c r="D320" s="19"/>
      <c r="E320" s="19"/>
      <c r="F320" s="20" t="s">
        <v>1</v>
      </c>
      <c r="G320" s="21"/>
      <c r="H320" s="21"/>
      <c r="I320" s="21"/>
      <c r="J320" s="21"/>
      <c r="K320" s="21"/>
      <c r="L320" s="21"/>
      <c r="M320" s="22">
        <f>SUM(R316:R319)</f>
        <v>1107208.15325741</v>
      </c>
      <c r="N320" s="22"/>
      <c r="O320" s="22"/>
      <c r="P320" s="22"/>
      <c r="Q320" s="22"/>
      <c r="R320" s="22"/>
      <c r="T320" s="18"/>
      <c r="U320" s="18"/>
      <c r="V320" s="18"/>
      <c r="W320" s="19"/>
      <c r="X320" s="19"/>
      <c r="Y320" s="20" t="s">
        <v>1</v>
      </c>
      <c r="Z320" s="21"/>
      <c r="AA320" s="21"/>
      <c r="AB320" s="21"/>
      <c r="AC320" s="21"/>
      <c r="AD320" s="21"/>
      <c r="AE320" s="21"/>
      <c r="AF320" s="22">
        <f>SUM(AK316:AK319)</f>
        <v>1107208.15325741</v>
      </c>
      <c r="AG320" s="22"/>
      <c r="AH320" s="22"/>
      <c r="AI320" s="22"/>
      <c r="AJ320" s="22"/>
      <c r="AK320" s="22"/>
    </row>
    <row r="321" s="1" customFormat="1" customHeight="1" spans="1:38">
      <c r="A321" s="23">
        <f>A316+B316+C316+D316+A318+B318+C318</f>
        <v>2810636.4705795</v>
      </c>
      <c r="B321" s="23"/>
      <c r="C321" s="23"/>
      <c r="D321" s="24">
        <f>A321/E316</f>
        <v>156146.47058775</v>
      </c>
      <c r="E321" s="24"/>
      <c r="F321" s="21"/>
      <c r="G321" s="21"/>
      <c r="H321" s="21"/>
      <c r="I321" s="21"/>
      <c r="J321" s="21"/>
      <c r="K321" s="21"/>
      <c r="L321" s="21"/>
      <c r="M321" s="22"/>
      <c r="N321" s="22"/>
      <c r="O321" s="22"/>
      <c r="P321" s="22"/>
      <c r="Q321" s="22"/>
      <c r="R321" s="22"/>
      <c r="T321" s="23">
        <f>T316+U316+V316+W316+T318+U318+V318</f>
        <v>2830111.52319617</v>
      </c>
      <c r="U321" s="23"/>
      <c r="V321" s="23"/>
      <c r="W321" s="24">
        <f>T321/X316</f>
        <v>157228.417955343</v>
      </c>
      <c r="X321" s="24"/>
      <c r="Y321" s="21"/>
      <c r="Z321" s="21"/>
      <c r="AA321" s="21"/>
      <c r="AB321" s="21"/>
      <c r="AC321" s="21"/>
      <c r="AD321" s="21"/>
      <c r="AE321" s="21"/>
      <c r="AF321" s="22"/>
      <c r="AG321" s="22"/>
      <c r="AH321" s="22"/>
      <c r="AI321" s="22"/>
      <c r="AJ321" s="22"/>
      <c r="AK321" s="22"/>
    </row>
    <row r="322" s="1" customFormat="1" customHeight="1" spans="1:38">
      <c r="A322" s="23"/>
      <c r="B322" s="23"/>
      <c r="C322" s="23"/>
      <c r="D322" s="24"/>
      <c r="E322" s="24"/>
      <c r="F322" s="3" t="s">
        <v>29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23"/>
      <c r="U322" s="23"/>
      <c r="V322" s="23"/>
      <c r="W322" s="24"/>
      <c r="X322" s="24"/>
      <c r="Y322" s="3" t="s">
        <v>29</v>
      </c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="1" customFormat="1" customHeight="1" spans="1:38">
      <c r="A323" s="25"/>
      <c r="B323" s="25"/>
      <c r="C323" s="26"/>
      <c r="D323" s="26"/>
      <c r="E323" s="26"/>
      <c r="F323" s="27" t="s">
        <v>30</v>
      </c>
      <c r="G323" s="13" t="s">
        <v>3</v>
      </c>
      <c r="H323" s="13"/>
      <c r="I323" s="13"/>
      <c r="J323" s="13"/>
      <c r="K323" s="7" t="s">
        <v>19</v>
      </c>
      <c r="L323" s="7"/>
      <c r="M323" s="7"/>
      <c r="N323" s="8" t="s">
        <v>5</v>
      </c>
      <c r="O323" s="8"/>
      <c r="P323" s="8"/>
      <c r="Q323" s="9" t="s">
        <v>31</v>
      </c>
      <c r="R323" s="28" t="s">
        <v>7</v>
      </c>
      <c r="S323" s="11" t="s">
        <v>32</v>
      </c>
      <c r="T323" s="25"/>
      <c r="U323" s="25"/>
      <c r="V323" s="26"/>
      <c r="W323" s="26"/>
      <c r="X323" s="26"/>
      <c r="Y323" s="27" t="s">
        <v>30</v>
      </c>
      <c r="Z323" s="13" t="s">
        <v>3</v>
      </c>
      <c r="AA323" s="13"/>
      <c r="AB323" s="13"/>
      <c r="AC323" s="13"/>
      <c r="AD323" s="7" t="s">
        <v>19</v>
      </c>
      <c r="AE323" s="7"/>
      <c r="AF323" s="7"/>
      <c r="AG323" s="8" t="s">
        <v>5</v>
      </c>
      <c r="AH323" s="8"/>
      <c r="AI323" s="8"/>
      <c r="AJ323" s="9" t="s">
        <v>31</v>
      </c>
      <c r="AK323" s="28" t="s">
        <v>7</v>
      </c>
      <c r="AL323" s="11" t="s">
        <v>32</v>
      </c>
    </row>
    <row r="324" s="1" customFormat="1" customHeight="1" spans="1:38">
      <c r="A324" s="25"/>
      <c r="B324" s="25"/>
      <c r="C324" s="26"/>
      <c r="D324" s="26"/>
      <c r="E324" s="26"/>
      <c r="F324" s="29"/>
      <c r="G324" s="11" t="s">
        <v>33</v>
      </c>
      <c r="H324" s="11" t="s">
        <v>34</v>
      </c>
      <c r="I324" s="11" t="s">
        <v>15</v>
      </c>
      <c r="J324" s="13" t="s">
        <v>3</v>
      </c>
      <c r="K324" s="11" t="s">
        <v>17</v>
      </c>
      <c r="L324" s="11" t="s">
        <v>18</v>
      </c>
      <c r="M324" s="7" t="s">
        <v>19</v>
      </c>
      <c r="N324" s="11" t="s">
        <v>20</v>
      </c>
      <c r="O324" s="11" t="s">
        <v>21</v>
      </c>
      <c r="P324" s="8" t="s">
        <v>22</v>
      </c>
      <c r="Q324" s="9" t="s">
        <v>23</v>
      </c>
      <c r="R324" s="28"/>
      <c r="S324" s="11"/>
      <c r="T324" s="25"/>
      <c r="U324" s="25"/>
      <c r="V324" s="26"/>
      <c r="W324" s="26"/>
      <c r="X324" s="26"/>
      <c r="Y324" s="29"/>
      <c r="Z324" s="11" t="s">
        <v>33</v>
      </c>
      <c r="AA324" s="11" t="s">
        <v>34</v>
      </c>
      <c r="AB324" s="11" t="s">
        <v>15</v>
      </c>
      <c r="AC324" s="13" t="s">
        <v>3</v>
      </c>
      <c r="AD324" s="11" t="s">
        <v>17</v>
      </c>
      <c r="AE324" s="11" t="s">
        <v>18</v>
      </c>
      <c r="AF324" s="7" t="s">
        <v>19</v>
      </c>
      <c r="AG324" s="11" t="s">
        <v>20</v>
      </c>
      <c r="AH324" s="11" t="s">
        <v>21</v>
      </c>
      <c r="AI324" s="8" t="s">
        <v>22</v>
      </c>
      <c r="AJ324" s="9" t="s">
        <v>23</v>
      </c>
      <c r="AK324" s="28"/>
      <c r="AL324" s="11"/>
    </row>
    <row r="325" s="1" customFormat="1" customHeight="1" spans="1:38">
      <c r="A325" s="25"/>
      <c r="B325" s="25"/>
      <c r="C325" s="26"/>
      <c r="D325" s="26"/>
      <c r="E325" s="26"/>
      <c r="F325" s="11">
        <f>_xlfn.RANK.EQ(R325,R325:R328,0)</f>
        <v>3</v>
      </c>
      <c r="G325" s="11">
        <v>0</v>
      </c>
      <c r="H325" s="11">
        <v>1.8</v>
      </c>
      <c r="I325" s="12">
        <v>1.35</v>
      </c>
      <c r="J325" s="13">
        <f t="shared" ref="J325:J328" si="194">G325*H325*I325</f>
        <v>0</v>
      </c>
      <c r="K325" s="11">
        <v>810</v>
      </c>
      <c r="L325" s="11">
        <v>0</v>
      </c>
      <c r="M325" s="30">
        <f t="shared" ref="M325:M328" si="195">1+6*K325/(K325+2000)+L325</f>
        <v>2.72953736654804</v>
      </c>
      <c r="N325" s="11">
        <v>1</v>
      </c>
      <c r="O325" s="11">
        <v>2.38</v>
      </c>
      <c r="P325" s="8">
        <f t="shared" ref="P325:P328" si="196">1+N325*O325</f>
        <v>3.38</v>
      </c>
      <c r="Q325" s="9">
        <v>0.9</v>
      </c>
      <c r="R325" s="17">
        <f t="shared" ref="R325:R328" si="197">J325*M325*Q325*P325</f>
        <v>0</v>
      </c>
      <c r="S325" s="11">
        <f t="shared" ref="S325:S328" si="198">IF(F325=1,1,(IF(F325=2,2,12)))</f>
        <v>12</v>
      </c>
      <c r="T325" s="25"/>
      <c r="U325" s="25"/>
      <c r="V325" s="26"/>
      <c r="W325" s="26"/>
      <c r="X325" s="26"/>
      <c r="Y325" s="11">
        <f>_xlfn.RANK.EQ(AK325,AK325:AK328,0)</f>
        <v>3</v>
      </c>
      <c r="Z325" s="11">
        <v>0</v>
      </c>
      <c r="AA325" s="11">
        <v>1.8</v>
      </c>
      <c r="AB325" s="12">
        <v>1.35</v>
      </c>
      <c r="AC325" s="13">
        <f t="shared" ref="AC325:AC328" si="199">Z325*AA325*AB325</f>
        <v>0</v>
      </c>
      <c r="AD325" s="11">
        <v>810</v>
      </c>
      <c r="AE325" s="11">
        <v>0</v>
      </c>
      <c r="AF325" s="30">
        <f t="shared" ref="AF325:AF328" si="200">1+6*AD325/(AD325+2000)+AE325</f>
        <v>2.72953736654804</v>
      </c>
      <c r="AG325" s="11">
        <v>1</v>
      </c>
      <c r="AH325" s="11">
        <v>2.38</v>
      </c>
      <c r="AI325" s="8">
        <f t="shared" ref="AI325:AI328" si="201">1+AG325*AH325</f>
        <v>3.38</v>
      </c>
      <c r="AJ325" s="9">
        <v>0.9</v>
      </c>
      <c r="AK325" s="17">
        <f t="shared" ref="AK325:AK328" si="202">AC325*AF325*AJ325*AI325</f>
        <v>0</v>
      </c>
      <c r="AL325" s="11">
        <f t="shared" ref="AL325:AL328" si="203">IF(Y325=1,1,(IF(Y325=2,2,12)))</f>
        <v>12</v>
      </c>
    </row>
    <row r="326" s="1" customFormat="1" customHeight="1" spans="1:38">
      <c r="F326" s="11">
        <f>_xlfn.RANK.EQ(R326,R325:R328,0)</f>
        <v>1</v>
      </c>
      <c r="G326" s="11">
        <v>1446.85</v>
      </c>
      <c r="H326" s="11">
        <v>1.8</v>
      </c>
      <c r="I326" s="12">
        <v>1.35</v>
      </c>
      <c r="J326" s="13">
        <f t="shared" si="194"/>
        <v>3515.8455</v>
      </c>
      <c r="K326" s="11">
        <v>196</v>
      </c>
      <c r="L326" s="11">
        <v>0.83</v>
      </c>
      <c r="M326" s="30">
        <f t="shared" si="195"/>
        <v>2.36551912568306</v>
      </c>
      <c r="N326" s="11">
        <v>0.97</v>
      </c>
      <c r="O326" s="11">
        <v>2.11</v>
      </c>
      <c r="P326" s="8">
        <f t="shared" si="196"/>
        <v>3.0467</v>
      </c>
      <c r="Q326" s="9">
        <v>0.9</v>
      </c>
      <c r="R326" s="17">
        <f t="shared" si="197"/>
        <v>22804.9144820986</v>
      </c>
      <c r="S326" s="11">
        <f t="shared" si="198"/>
        <v>1</v>
      </c>
      <c r="Y326" s="11">
        <f>_xlfn.RANK.EQ(AK326,AK325:AK328,0)</f>
        <v>1</v>
      </c>
      <c r="Z326" s="11">
        <v>1446.85</v>
      </c>
      <c r="AA326" s="11">
        <v>1.8</v>
      </c>
      <c r="AB326" s="12">
        <v>1.35</v>
      </c>
      <c r="AC326" s="13">
        <f t="shared" si="199"/>
        <v>3515.8455</v>
      </c>
      <c r="AD326" s="11">
        <v>196</v>
      </c>
      <c r="AE326" s="11">
        <v>0.83</v>
      </c>
      <c r="AF326" s="30">
        <f t="shared" si="200"/>
        <v>2.36551912568306</v>
      </c>
      <c r="AG326" s="11">
        <v>0.97</v>
      </c>
      <c r="AH326" s="11">
        <v>2.11</v>
      </c>
      <c r="AI326" s="8">
        <f t="shared" si="201"/>
        <v>3.0467</v>
      </c>
      <c r="AJ326" s="9">
        <v>0.9</v>
      </c>
      <c r="AK326" s="17">
        <f t="shared" si="202"/>
        <v>22804.9144820986</v>
      </c>
      <c r="AL326" s="11">
        <f t="shared" si="203"/>
        <v>1</v>
      </c>
    </row>
    <row r="327" s="1" customFormat="1" customHeight="1" spans="1:38">
      <c r="F327" s="11">
        <f>_xlfn.RANK.EQ(R327,R325:R328,0)</f>
        <v>2</v>
      </c>
      <c r="G327" s="11">
        <v>1446.85</v>
      </c>
      <c r="H327" s="11">
        <v>1.8</v>
      </c>
      <c r="I327" s="12">
        <v>1.35</v>
      </c>
      <c r="J327" s="13">
        <f t="shared" si="194"/>
        <v>3515.8455</v>
      </c>
      <c r="K327" s="11">
        <v>300</v>
      </c>
      <c r="L327" s="11">
        <v>1.43</v>
      </c>
      <c r="M327" s="30">
        <f t="shared" si="195"/>
        <v>3.21260869565217</v>
      </c>
      <c r="N327" s="11">
        <v>0.69</v>
      </c>
      <c r="O327" s="11">
        <v>1.52</v>
      </c>
      <c r="P327" s="8">
        <f t="shared" si="196"/>
        <v>2.0488</v>
      </c>
      <c r="Q327" s="9">
        <v>0.9</v>
      </c>
      <c r="R327" s="17">
        <f t="shared" si="197"/>
        <v>20827.1424600374</v>
      </c>
      <c r="S327" s="11">
        <f t="shared" si="198"/>
        <v>2</v>
      </c>
      <c r="Y327" s="11">
        <f>_xlfn.RANK.EQ(AK327,AK325:AK328,0)</f>
        <v>2</v>
      </c>
      <c r="Z327" s="11">
        <v>1446.85</v>
      </c>
      <c r="AA327" s="11">
        <v>1.8</v>
      </c>
      <c r="AB327" s="12">
        <v>1.35</v>
      </c>
      <c r="AC327" s="13">
        <f t="shared" si="199"/>
        <v>3515.8455</v>
      </c>
      <c r="AD327" s="11">
        <v>400</v>
      </c>
      <c r="AE327" s="11">
        <v>1.43</v>
      </c>
      <c r="AF327" s="30">
        <f t="shared" si="200"/>
        <v>3.43</v>
      </c>
      <c r="AG327" s="11">
        <v>0.69</v>
      </c>
      <c r="AH327" s="11">
        <v>1.52</v>
      </c>
      <c r="AI327" s="8">
        <f t="shared" si="201"/>
        <v>2.0488</v>
      </c>
      <c r="AJ327" s="9">
        <v>0.9</v>
      </c>
      <c r="AK327" s="17">
        <f t="shared" si="202"/>
        <v>22236.4767718548</v>
      </c>
      <c r="AL327" s="11">
        <f t="shared" si="203"/>
        <v>2</v>
      </c>
    </row>
    <row r="328" s="1" customFormat="1" customHeight="1" spans="1:38">
      <c r="F328" s="11">
        <f>_xlfn.RANK.EQ(R328,R325:R328,0)</f>
        <v>3</v>
      </c>
      <c r="G328" s="11">
        <v>0</v>
      </c>
      <c r="H328" s="11">
        <v>1.8</v>
      </c>
      <c r="I328" s="12">
        <v>1.35</v>
      </c>
      <c r="J328" s="13">
        <f t="shared" si="194"/>
        <v>0</v>
      </c>
      <c r="K328" s="11">
        <v>0</v>
      </c>
      <c r="L328" s="11">
        <v>0.2</v>
      </c>
      <c r="M328" s="30">
        <f t="shared" si="195"/>
        <v>1.2</v>
      </c>
      <c r="N328" s="27">
        <v>0.7</v>
      </c>
      <c r="O328" s="27">
        <v>1.5</v>
      </c>
      <c r="P328" s="8">
        <f t="shared" si="196"/>
        <v>2.05</v>
      </c>
      <c r="Q328" s="9">
        <v>0.9</v>
      </c>
      <c r="R328" s="17">
        <f t="shared" si="197"/>
        <v>0</v>
      </c>
      <c r="S328" s="27">
        <f t="shared" si="198"/>
        <v>12</v>
      </c>
      <c r="Y328" s="11">
        <f>_xlfn.RANK.EQ(AK328,AK325:AK328,0)</f>
        <v>3</v>
      </c>
      <c r="Z328" s="11">
        <v>0</v>
      </c>
      <c r="AA328" s="11">
        <v>1.8</v>
      </c>
      <c r="AB328" s="12">
        <v>1.35</v>
      </c>
      <c r="AC328" s="13">
        <f t="shared" si="199"/>
        <v>0</v>
      </c>
      <c r="AD328" s="11">
        <v>0</v>
      </c>
      <c r="AE328" s="11">
        <v>0.2</v>
      </c>
      <c r="AF328" s="30">
        <f t="shared" si="200"/>
        <v>1.2</v>
      </c>
      <c r="AG328" s="27">
        <v>0.7</v>
      </c>
      <c r="AH328" s="27">
        <v>1.5</v>
      </c>
      <c r="AI328" s="8">
        <f t="shared" si="201"/>
        <v>2.05</v>
      </c>
      <c r="AJ328" s="9">
        <v>0.9</v>
      </c>
      <c r="AK328" s="17">
        <f t="shared" si="202"/>
        <v>0</v>
      </c>
      <c r="AL328" s="27">
        <f t="shared" si="203"/>
        <v>12</v>
      </c>
    </row>
    <row r="329" s="1" customFormat="1" customHeight="1" spans="1:38">
      <c r="F329" s="31" t="s">
        <v>35</v>
      </c>
      <c r="G329" s="32">
        <f>LARGE(R325:R328,1)/1</f>
        <v>22804.9144820986</v>
      </c>
      <c r="H329" s="31" t="s">
        <v>36</v>
      </c>
      <c r="I329" s="32">
        <f>LARGE(R325:R328,2)/2</f>
        <v>10413.5712300187</v>
      </c>
      <c r="J329" s="31" t="s">
        <v>37</v>
      </c>
      <c r="K329" s="32">
        <f>LARGE(R325:R328,3)/12</f>
        <v>0</v>
      </c>
      <c r="L329" s="31" t="s">
        <v>38</v>
      </c>
      <c r="M329" s="33">
        <f>LARGE(R325:R328,4)/12</f>
        <v>0</v>
      </c>
      <c r="N329" s="34" t="s">
        <v>39</v>
      </c>
      <c r="O329" s="35">
        <f>G329+I329+K329+M329</f>
        <v>33218.4857121173</v>
      </c>
      <c r="P329" s="34" t="s">
        <v>40</v>
      </c>
      <c r="Q329" s="34">
        <v>5.3</v>
      </c>
      <c r="R329" s="34" t="s">
        <v>41</v>
      </c>
      <c r="S329" s="35">
        <f>O329*Q329</f>
        <v>176057.974274222</v>
      </c>
      <c r="Y329" s="31" t="s">
        <v>35</v>
      </c>
      <c r="Z329" s="32">
        <f>LARGE(AK325:AK328,1)/1</f>
        <v>22804.9144820986</v>
      </c>
      <c r="AA329" s="31" t="s">
        <v>36</v>
      </c>
      <c r="AB329" s="32">
        <f>LARGE(AK325:AK328,2)/2</f>
        <v>11118.2383859274</v>
      </c>
      <c r="AC329" s="31" t="s">
        <v>37</v>
      </c>
      <c r="AD329" s="32">
        <f>LARGE(AK325:AK328,3)/12</f>
        <v>0</v>
      </c>
      <c r="AE329" s="31" t="s">
        <v>38</v>
      </c>
      <c r="AF329" s="33">
        <f>LARGE(AK325:AK328,4)/12</f>
        <v>0</v>
      </c>
      <c r="AG329" s="34" t="s">
        <v>39</v>
      </c>
      <c r="AH329" s="35">
        <f>Z329+AB329+AD329+AF329</f>
        <v>33923.152868026</v>
      </c>
      <c r="AI329" s="34" t="s">
        <v>40</v>
      </c>
      <c r="AJ329" s="34">
        <v>5.3</v>
      </c>
      <c r="AK329" s="34" t="s">
        <v>41</v>
      </c>
      <c r="AL329" s="35">
        <f>AH329*AJ329</f>
        <v>179792.710200538</v>
      </c>
    </row>
    <row r="330" s="1" customFormat="1" customHeight="1" spans="1:38">
      <c r="F330" s="31"/>
      <c r="G330" s="32"/>
      <c r="H330" s="31"/>
      <c r="I330" s="32"/>
      <c r="J330" s="31"/>
      <c r="K330" s="32"/>
      <c r="L330" s="31"/>
      <c r="M330" s="33"/>
      <c r="N330" s="34"/>
      <c r="O330" s="35"/>
      <c r="P330" s="34"/>
      <c r="Q330" s="34"/>
      <c r="R330" s="34"/>
      <c r="S330" s="35"/>
      <c r="Y330" s="31"/>
      <c r="Z330" s="32"/>
      <c r="AA330" s="31"/>
      <c r="AB330" s="32"/>
      <c r="AC330" s="31"/>
      <c r="AD330" s="32"/>
      <c r="AE330" s="31"/>
      <c r="AF330" s="33"/>
      <c r="AG330" s="34"/>
      <c r="AH330" s="35"/>
      <c r="AI330" s="34"/>
      <c r="AJ330" s="34"/>
      <c r="AK330" s="34"/>
      <c r="AL330" s="35"/>
    </row>
    <row r="331" s="1" customFormat="1" customHeight="1" spans="1:38">
      <c r="F331" s="3" t="s">
        <v>42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Y331" s="3" t="s">
        <v>42</v>
      </c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="1" customFormat="1" customHeight="1" spans="1:38">
      <c r="F332" s="27" t="s">
        <v>30</v>
      </c>
      <c r="G332" s="13" t="s">
        <v>3</v>
      </c>
      <c r="H332" s="13"/>
      <c r="I332" s="13"/>
      <c r="J332" s="13"/>
      <c r="K332" s="7" t="s">
        <v>19</v>
      </c>
      <c r="L332" s="7"/>
      <c r="M332" s="7"/>
      <c r="N332" s="8" t="s">
        <v>5</v>
      </c>
      <c r="O332" s="8"/>
      <c r="P332" s="8"/>
      <c r="Q332" s="9" t="s">
        <v>31</v>
      </c>
      <c r="R332" s="28" t="s">
        <v>7</v>
      </c>
      <c r="S332" s="11" t="s">
        <v>32</v>
      </c>
      <c r="Y332" s="27" t="s">
        <v>30</v>
      </c>
      <c r="Z332" s="13" t="s">
        <v>3</v>
      </c>
      <c r="AA332" s="13"/>
      <c r="AB332" s="13"/>
      <c r="AC332" s="13"/>
      <c r="AD332" s="7" t="s">
        <v>19</v>
      </c>
      <c r="AE332" s="7"/>
      <c r="AF332" s="7"/>
      <c r="AG332" s="8" t="s">
        <v>5</v>
      </c>
      <c r="AH332" s="8"/>
      <c r="AI332" s="8"/>
      <c r="AJ332" s="9" t="s">
        <v>31</v>
      </c>
      <c r="AK332" s="28" t="s">
        <v>7</v>
      </c>
      <c r="AL332" s="11" t="s">
        <v>32</v>
      </c>
    </row>
    <row r="333" s="1" customFormat="1" customHeight="1" spans="1:38">
      <c r="F333" s="29"/>
      <c r="G333" s="11" t="s">
        <v>33</v>
      </c>
      <c r="H333" s="11" t="s">
        <v>34</v>
      </c>
      <c r="I333" s="11" t="s">
        <v>15</v>
      </c>
      <c r="J333" s="13" t="s">
        <v>3</v>
      </c>
      <c r="K333" s="11" t="s">
        <v>17</v>
      </c>
      <c r="L333" s="11" t="s">
        <v>18</v>
      </c>
      <c r="M333" s="7" t="s">
        <v>19</v>
      </c>
      <c r="N333" s="11" t="s">
        <v>20</v>
      </c>
      <c r="O333" s="11" t="s">
        <v>21</v>
      </c>
      <c r="P333" s="8" t="s">
        <v>22</v>
      </c>
      <c r="Q333" s="9" t="s">
        <v>23</v>
      </c>
      <c r="R333" s="28"/>
      <c r="S333" s="11"/>
      <c r="Y333" s="29"/>
      <c r="Z333" s="11" t="s">
        <v>33</v>
      </c>
      <c r="AA333" s="11" t="s">
        <v>34</v>
      </c>
      <c r="AB333" s="11" t="s">
        <v>15</v>
      </c>
      <c r="AC333" s="13" t="s">
        <v>3</v>
      </c>
      <c r="AD333" s="11" t="s">
        <v>17</v>
      </c>
      <c r="AE333" s="11" t="s">
        <v>18</v>
      </c>
      <c r="AF333" s="7" t="s">
        <v>19</v>
      </c>
      <c r="AG333" s="11" t="s">
        <v>20</v>
      </c>
      <c r="AH333" s="11" t="s">
        <v>21</v>
      </c>
      <c r="AI333" s="8" t="s">
        <v>22</v>
      </c>
      <c r="AJ333" s="9" t="s">
        <v>23</v>
      </c>
      <c r="AK333" s="28"/>
      <c r="AL333" s="11"/>
    </row>
    <row r="334" s="1" customFormat="1" customHeight="1" spans="1:38">
      <c r="F334" s="11">
        <f>_xlfn.RANK.EQ(R334,R334:R337,0)</f>
        <v>1</v>
      </c>
      <c r="G334" s="11">
        <v>1446.85</v>
      </c>
      <c r="H334" s="11">
        <v>1.8</v>
      </c>
      <c r="I334" s="12">
        <v>1.35</v>
      </c>
      <c r="J334" s="13">
        <f t="shared" ref="J334:J337" si="204">G334*H334*I334</f>
        <v>3515.8455</v>
      </c>
      <c r="K334" s="11">
        <v>810</v>
      </c>
      <c r="L334" s="11">
        <v>1.39</v>
      </c>
      <c r="M334" s="30">
        <f t="shared" ref="M334:M337" si="205">1+6*K334/(K334+2000)+L334</f>
        <v>4.11953736654804</v>
      </c>
      <c r="N334" s="11">
        <v>1</v>
      </c>
      <c r="O334" s="11">
        <v>2.38</v>
      </c>
      <c r="P334" s="8">
        <f t="shared" ref="P334:P337" si="206">1+N334*O334</f>
        <v>3.38</v>
      </c>
      <c r="Q334" s="9">
        <v>1.15</v>
      </c>
      <c r="R334" s="17">
        <f t="shared" ref="R334:R337" si="207">J334*M334*Q334*P334</f>
        <v>56297.9744179538</v>
      </c>
      <c r="S334" s="11">
        <f t="shared" ref="S334:S337" si="208">IF(F334=1,1,(IF(F334=2,2,12)))</f>
        <v>1</v>
      </c>
      <c r="Y334" s="11">
        <f>_xlfn.RANK.EQ(AK334,AK334:AK337,0)</f>
        <v>1</v>
      </c>
      <c r="Z334" s="11">
        <v>1446.85</v>
      </c>
      <c r="AA334" s="11">
        <v>1.8</v>
      </c>
      <c r="AB334" s="12">
        <v>1.35</v>
      </c>
      <c r="AC334" s="13">
        <f t="shared" ref="AC334:AC337" si="209">Z334*AA334*AB334</f>
        <v>3515.8455</v>
      </c>
      <c r="AD334" s="11">
        <v>810</v>
      </c>
      <c r="AE334" s="11">
        <v>1.39</v>
      </c>
      <c r="AF334" s="30">
        <f t="shared" ref="AF334:AF337" si="210">1+6*AD334/(AD334+2000)+AE334</f>
        <v>4.11953736654804</v>
      </c>
      <c r="AG334" s="11">
        <v>1</v>
      </c>
      <c r="AH334" s="11">
        <v>2.38</v>
      </c>
      <c r="AI334" s="8">
        <f t="shared" ref="AI334:AI337" si="211">1+AG334*AH334</f>
        <v>3.38</v>
      </c>
      <c r="AJ334" s="9">
        <v>1.15</v>
      </c>
      <c r="AK334" s="17">
        <f t="shared" ref="AK334:AK337" si="212">AC334*AF334*AJ334*AI334</f>
        <v>56297.9744179538</v>
      </c>
      <c r="AL334" s="11">
        <f t="shared" ref="AL334:AL337" si="213">IF(Y334=1,1,(IF(Y334=2,2,12)))</f>
        <v>1</v>
      </c>
    </row>
    <row r="335" s="1" customFormat="1" customHeight="1" spans="1:38">
      <c r="F335" s="11">
        <f>_xlfn.RANK.EQ(R335,R334:R337,0)</f>
        <v>2</v>
      </c>
      <c r="G335" s="11">
        <v>1446.85</v>
      </c>
      <c r="H335" s="11">
        <v>1.8</v>
      </c>
      <c r="I335" s="12">
        <v>1.35</v>
      </c>
      <c r="J335" s="13">
        <f t="shared" si="204"/>
        <v>3515.8455</v>
      </c>
      <c r="K335" s="11">
        <v>446</v>
      </c>
      <c r="L335" s="11">
        <v>0.83</v>
      </c>
      <c r="M335" s="30">
        <f t="shared" si="205"/>
        <v>2.92403107113655</v>
      </c>
      <c r="N335" s="11">
        <v>0.97</v>
      </c>
      <c r="O335" s="11">
        <v>2.11</v>
      </c>
      <c r="P335" s="8">
        <f t="shared" si="206"/>
        <v>3.0467</v>
      </c>
      <c r="Q335" s="9">
        <v>1.15</v>
      </c>
      <c r="R335" s="17">
        <f t="shared" si="207"/>
        <v>36019.6342273003</v>
      </c>
      <c r="S335" s="11">
        <f t="shared" si="208"/>
        <v>2</v>
      </c>
      <c r="Y335" s="11">
        <f>_xlfn.RANK.EQ(AK335,AK334:AK337,0)</f>
        <v>2</v>
      </c>
      <c r="Z335" s="11">
        <v>1446.85</v>
      </c>
      <c r="AA335" s="11">
        <v>1.8</v>
      </c>
      <c r="AB335" s="12">
        <v>1.35</v>
      </c>
      <c r="AC335" s="13">
        <f t="shared" si="209"/>
        <v>3515.8455</v>
      </c>
      <c r="AD335" s="11">
        <v>446</v>
      </c>
      <c r="AE335" s="11">
        <v>0.83</v>
      </c>
      <c r="AF335" s="30">
        <f t="shared" si="210"/>
        <v>2.92403107113655</v>
      </c>
      <c r="AG335" s="11">
        <v>0.97</v>
      </c>
      <c r="AH335" s="11">
        <v>2.11</v>
      </c>
      <c r="AI335" s="8">
        <f t="shared" si="211"/>
        <v>3.0467</v>
      </c>
      <c r="AJ335" s="9">
        <v>1.15</v>
      </c>
      <c r="AK335" s="17">
        <f t="shared" si="212"/>
        <v>36019.6342273003</v>
      </c>
      <c r="AL335" s="11">
        <f t="shared" si="213"/>
        <v>2</v>
      </c>
    </row>
    <row r="336" s="1" customFormat="1" customHeight="1" spans="1:38">
      <c r="F336" s="11">
        <f>_xlfn.RANK.EQ(R336,R334:R337,0)</f>
        <v>3</v>
      </c>
      <c r="G336" s="11">
        <v>1446.85</v>
      </c>
      <c r="H336" s="11">
        <v>1.8</v>
      </c>
      <c r="I336" s="12">
        <v>1.35</v>
      </c>
      <c r="J336" s="13">
        <f t="shared" si="204"/>
        <v>3515.8455</v>
      </c>
      <c r="K336" s="11">
        <v>550</v>
      </c>
      <c r="L336" s="11">
        <v>1.43</v>
      </c>
      <c r="M336" s="30">
        <f t="shared" si="205"/>
        <v>3.72411764705882</v>
      </c>
      <c r="N336" s="11">
        <v>0.69</v>
      </c>
      <c r="O336" s="11">
        <v>1.52</v>
      </c>
      <c r="P336" s="8">
        <f t="shared" si="206"/>
        <v>2.0488</v>
      </c>
      <c r="Q336" s="9">
        <v>1.15</v>
      </c>
      <c r="R336" s="17">
        <f t="shared" si="207"/>
        <v>30849.6740808713</v>
      </c>
      <c r="S336" s="11">
        <f t="shared" si="208"/>
        <v>12</v>
      </c>
      <c r="Y336" s="11">
        <f>_xlfn.RANK.EQ(AK336,AK334:AK337,0)</f>
        <v>3</v>
      </c>
      <c r="Z336" s="11">
        <v>1446.85</v>
      </c>
      <c r="AA336" s="11">
        <v>1.8</v>
      </c>
      <c r="AB336" s="12">
        <v>1.35</v>
      </c>
      <c r="AC336" s="13">
        <f t="shared" si="209"/>
        <v>3515.8455</v>
      </c>
      <c r="AD336" s="11">
        <v>650</v>
      </c>
      <c r="AE336" s="11">
        <v>1.43</v>
      </c>
      <c r="AF336" s="30">
        <f t="shared" si="210"/>
        <v>3.90169811320755</v>
      </c>
      <c r="AG336" s="11">
        <v>0.69</v>
      </c>
      <c r="AH336" s="11">
        <v>1.52</v>
      </c>
      <c r="AI336" s="8">
        <f t="shared" si="211"/>
        <v>2.0488</v>
      </c>
      <c r="AJ336" s="9">
        <v>1.15</v>
      </c>
      <c r="AK336" s="17">
        <f t="shared" si="212"/>
        <v>32320.7069597987</v>
      </c>
      <c r="AL336" s="11">
        <f t="shared" si="213"/>
        <v>12</v>
      </c>
    </row>
    <row r="337" s="1" customFormat="1" customHeight="1" spans="6:38">
      <c r="F337" s="11">
        <f>_xlfn.RANK.EQ(R337,R334:R337,0)</f>
        <v>4</v>
      </c>
      <c r="G337" s="11">
        <v>0</v>
      </c>
      <c r="H337" s="11">
        <v>1.8</v>
      </c>
      <c r="I337" s="12">
        <v>1.35</v>
      </c>
      <c r="J337" s="13">
        <f t="shared" si="204"/>
        <v>0</v>
      </c>
      <c r="K337" s="11">
        <v>0</v>
      </c>
      <c r="L337" s="11">
        <v>0.2</v>
      </c>
      <c r="M337" s="30">
        <f t="shared" si="205"/>
        <v>1.2</v>
      </c>
      <c r="N337" s="27">
        <v>0.7</v>
      </c>
      <c r="O337" s="27">
        <v>1.5</v>
      </c>
      <c r="P337" s="8">
        <f t="shared" si="206"/>
        <v>2.05</v>
      </c>
      <c r="Q337" s="9">
        <v>1.15</v>
      </c>
      <c r="R337" s="17">
        <f t="shared" si="207"/>
        <v>0</v>
      </c>
      <c r="S337" s="27">
        <f t="shared" si="208"/>
        <v>12</v>
      </c>
      <c r="Y337" s="11">
        <f>_xlfn.RANK.EQ(AK337,AK334:AK337,0)</f>
        <v>4</v>
      </c>
      <c r="Z337" s="11">
        <v>0</v>
      </c>
      <c r="AA337" s="11">
        <v>1.8</v>
      </c>
      <c r="AB337" s="12">
        <v>1.35</v>
      </c>
      <c r="AC337" s="13">
        <f t="shared" si="209"/>
        <v>0</v>
      </c>
      <c r="AD337" s="11">
        <v>0</v>
      </c>
      <c r="AE337" s="11">
        <v>0.2</v>
      </c>
      <c r="AF337" s="30">
        <f t="shared" si="210"/>
        <v>1.2</v>
      </c>
      <c r="AG337" s="27">
        <v>0.7</v>
      </c>
      <c r="AH337" s="27">
        <v>1.5</v>
      </c>
      <c r="AI337" s="8">
        <f t="shared" si="211"/>
        <v>2.05</v>
      </c>
      <c r="AJ337" s="9">
        <v>1.15</v>
      </c>
      <c r="AK337" s="17">
        <f t="shared" si="212"/>
        <v>0</v>
      </c>
      <c r="AL337" s="27">
        <f t="shared" si="213"/>
        <v>12</v>
      </c>
    </row>
    <row r="338" s="1" customFormat="1" customHeight="1" spans="6:38">
      <c r="F338" s="31" t="s">
        <v>35</v>
      </c>
      <c r="G338" s="32">
        <f>LARGE(R334:R337,1)/1</f>
        <v>56297.9744179538</v>
      </c>
      <c r="H338" s="31" t="s">
        <v>36</v>
      </c>
      <c r="I338" s="32">
        <f>LARGE(R334:R337,2)/2</f>
        <v>18009.8171136502</v>
      </c>
      <c r="J338" s="31" t="s">
        <v>37</v>
      </c>
      <c r="K338" s="32">
        <f>LARGE(R334:R337,3)/12</f>
        <v>2570.80617340594</v>
      </c>
      <c r="L338" s="31" t="s">
        <v>38</v>
      </c>
      <c r="M338" s="33">
        <f>LARGE(R334:R337,4)/12</f>
        <v>0</v>
      </c>
      <c r="N338" s="34" t="s">
        <v>39</v>
      </c>
      <c r="O338" s="35">
        <f>G338+I338+K338+M338</f>
        <v>76878.5977050099</v>
      </c>
      <c r="P338" s="34" t="s">
        <v>40</v>
      </c>
      <c r="Q338" s="34">
        <v>6.7</v>
      </c>
      <c r="R338" s="34" t="s">
        <v>41</v>
      </c>
      <c r="S338" s="35">
        <f>O338*Q338</f>
        <v>515086.604623566</v>
      </c>
      <c r="Y338" s="31" t="s">
        <v>35</v>
      </c>
      <c r="Z338" s="32">
        <f>LARGE(AK334:AK337,1)/1</f>
        <v>56297.9744179538</v>
      </c>
      <c r="AA338" s="31" t="s">
        <v>36</v>
      </c>
      <c r="AB338" s="32">
        <f>LARGE(AK334:AK337,2)/2</f>
        <v>18009.8171136502</v>
      </c>
      <c r="AC338" s="31" t="s">
        <v>37</v>
      </c>
      <c r="AD338" s="32">
        <f>LARGE(AK334:AK337,3)/12</f>
        <v>2693.3922466499</v>
      </c>
      <c r="AE338" s="31" t="s">
        <v>38</v>
      </c>
      <c r="AF338" s="33">
        <f>LARGE(AK334:AK337,4)/12</f>
        <v>0</v>
      </c>
      <c r="AG338" s="34" t="s">
        <v>39</v>
      </c>
      <c r="AH338" s="35">
        <f>Z338+AB338+AD338+AF338</f>
        <v>77001.1837782538</v>
      </c>
      <c r="AI338" s="34" t="s">
        <v>40</v>
      </c>
      <c r="AJ338" s="34">
        <v>6.7</v>
      </c>
      <c r="AK338" s="34" t="s">
        <v>41</v>
      </c>
      <c r="AL338" s="35">
        <f>AH338*AJ338</f>
        <v>515907.931314301</v>
      </c>
    </row>
    <row r="339" s="1" customFormat="1" customHeight="1" spans="6:38">
      <c r="F339" s="31"/>
      <c r="G339" s="32"/>
      <c r="H339" s="31"/>
      <c r="I339" s="32"/>
      <c r="J339" s="31"/>
      <c r="K339" s="32"/>
      <c r="L339" s="31"/>
      <c r="M339" s="33"/>
      <c r="N339" s="34"/>
      <c r="O339" s="35"/>
      <c r="P339" s="34"/>
      <c r="Q339" s="34"/>
      <c r="R339" s="34"/>
      <c r="S339" s="35"/>
      <c r="Y339" s="31"/>
      <c r="Z339" s="32"/>
      <c r="AA339" s="31"/>
      <c r="AB339" s="32"/>
      <c r="AC339" s="31"/>
      <c r="AD339" s="32"/>
      <c r="AE339" s="31"/>
      <c r="AF339" s="33"/>
      <c r="AG339" s="34"/>
      <c r="AH339" s="35"/>
      <c r="AI339" s="34"/>
      <c r="AJ339" s="34"/>
      <c r="AK339" s="34"/>
      <c r="AL339" s="35"/>
    </row>
    <row r="340" s="1" customFormat="1" customHeight="1" spans="6:38">
      <c r="F340" s="3" t="s">
        <v>43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Y340" s="3" t="s">
        <v>43</v>
      </c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="1" customFormat="1" customHeight="1" spans="6:38">
      <c r="F341" s="4" t="s">
        <v>3</v>
      </c>
      <c r="G341" s="5"/>
      <c r="H341" s="5"/>
      <c r="I341" s="6"/>
      <c r="J341" s="7" t="s">
        <v>4</v>
      </c>
      <c r="K341" s="7"/>
      <c r="L341" s="7"/>
      <c r="M341" s="7"/>
      <c r="N341" s="8" t="s">
        <v>5</v>
      </c>
      <c r="O341" s="8"/>
      <c r="P341" s="8"/>
      <c r="Q341" s="9" t="s">
        <v>6</v>
      </c>
      <c r="R341" s="10" t="s">
        <v>7</v>
      </c>
      <c r="Y341" s="4" t="s">
        <v>3</v>
      </c>
      <c r="Z341" s="5"/>
      <c r="AA341" s="5"/>
      <c r="AB341" s="6"/>
      <c r="AC341" s="7" t="s">
        <v>4</v>
      </c>
      <c r="AD341" s="7"/>
      <c r="AE341" s="7"/>
      <c r="AF341" s="7"/>
      <c r="AG341" s="8" t="s">
        <v>5</v>
      </c>
      <c r="AH341" s="8"/>
      <c r="AI341" s="8"/>
      <c r="AJ341" s="9" t="s">
        <v>6</v>
      </c>
      <c r="AK341" s="10" t="s">
        <v>7</v>
      </c>
    </row>
    <row r="342" s="1" customFormat="1" customHeight="1" spans="6:38">
      <c r="F342" s="11" t="s">
        <v>13</v>
      </c>
      <c r="G342" s="11" t="s">
        <v>14</v>
      </c>
      <c r="H342" s="12" t="s">
        <v>15</v>
      </c>
      <c r="I342" s="13" t="s">
        <v>3</v>
      </c>
      <c r="J342" s="11" t="s">
        <v>16</v>
      </c>
      <c r="K342" s="11" t="s">
        <v>17</v>
      </c>
      <c r="L342" s="11" t="s">
        <v>18</v>
      </c>
      <c r="M342" s="7" t="s">
        <v>19</v>
      </c>
      <c r="N342" s="11" t="s">
        <v>20</v>
      </c>
      <c r="O342" s="11" t="s">
        <v>21</v>
      </c>
      <c r="P342" s="8" t="s">
        <v>22</v>
      </c>
      <c r="Q342" s="9" t="s">
        <v>23</v>
      </c>
      <c r="R342" s="14"/>
      <c r="Y342" s="11" t="s">
        <v>13</v>
      </c>
      <c r="Z342" s="11" t="s">
        <v>14</v>
      </c>
      <c r="AA342" s="12" t="s">
        <v>15</v>
      </c>
      <c r="AB342" s="13" t="s">
        <v>3</v>
      </c>
      <c r="AC342" s="11" t="s">
        <v>16</v>
      </c>
      <c r="AD342" s="11" t="s">
        <v>17</v>
      </c>
      <c r="AE342" s="11" t="s">
        <v>18</v>
      </c>
      <c r="AF342" s="7" t="s">
        <v>19</v>
      </c>
      <c r="AG342" s="11" t="s">
        <v>20</v>
      </c>
      <c r="AH342" s="11" t="s">
        <v>21</v>
      </c>
      <c r="AI342" s="8" t="s">
        <v>22</v>
      </c>
      <c r="AJ342" s="9" t="s">
        <v>23</v>
      </c>
      <c r="AK342" s="14"/>
    </row>
    <row r="343" s="1" customFormat="1" customHeight="1" spans="6:38">
      <c r="F343" s="11">
        <v>2171</v>
      </c>
      <c r="G343" s="11">
        <v>0.65</v>
      </c>
      <c r="H343" s="12">
        <v>1.35</v>
      </c>
      <c r="I343" s="13">
        <f t="shared" ref="I343:I351" si="214">F343*G343*H343</f>
        <v>1905.0525</v>
      </c>
      <c r="J343" s="11">
        <v>3</v>
      </c>
      <c r="K343" s="11">
        <v>446</v>
      </c>
      <c r="L343" s="11">
        <v>0.83</v>
      </c>
      <c r="M343" s="16">
        <f t="shared" ref="M343:M351" si="215">1+6*K343/(K343+2000)+L343</f>
        <v>2.92403107113655</v>
      </c>
      <c r="N343" s="11">
        <v>0.97</v>
      </c>
      <c r="O343" s="11">
        <v>2.11</v>
      </c>
      <c r="P343" s="8">
        <f t="shared" ref="P343:P351" si="216">1+N343*O343</f>
        <v>3.0467</v>
      </c>
      <c r="Q343" s="9">
        <v>1.15</v>
      </c>
      <c r="R343" s="17">
        <f t="shared" ref="R343:R351" si="217">I343*J343*Q343*P343*M343</f>
        <v>58551.4587320212</v>
      </c>
      <c r="Y343" s="11">
        <v>2171</v>
      </c>
      <c r="Z343" s="11">
        <v>0.65</v>
      </c>
      <c r="AA343" s="12">
        <v>1.35</v>
      </c>
      <c r="AB343" s="13">
        <f t="shared" ref="AB343:AB351" si="218">Y343*Z343*AA343</f>
        <v>1905.0525</v>
      </c>
      <c r="AC343" s="11">
        <v>3</v>
      </c>
      <c r="AD343" s="11">
        <v>446</v>
      </c>
      <c r="AE343" s="11">
        <v>0.83</v>
      </c>
      <c r="AF343" s="16">
        <f t="shared" ref="AF343:AF351" si="219">1+6*AD343/(AD343+2000)+AE343</f>
        <v>2.92403107113655</v>
      </c>
      <c r="AG343" s="11">
        <v>0.97</v>
      </c>
      <c r="AH343" s="11">
        <v>2.11</v>
      </c>
      <c r="AI343" s="8">
        <f t="shared" ref="AI343:AI351" si="220">1+AG343*AH343</f>
        <v>3.0467</v>
      </c>
      <c r="AJ343" s="9">
        <v>1.15</v>
      </c>
      <c r="AK343" s="17">
        <f t="shared" ref="AK343:AK351" si="221">AB343*AC343*AJ343*AI343*AF343</f>
        <v>58551.4587320212</v>
      </c>
    </row>
    <row r="344" s="1" customFormat="1" customHeight="1" spans="6:38">
      <c r="F344" s="11">
        <v>2171</v>
      </c>
      <c r="G344" s="11">
        <v>0.65</v>
      </c>
      <c r="H344" s="12">
        <v>1.35</v>
      </c>
      <c r="I344" s="13">
        <f t="shared" si="214"/>
        <v>1905.0525</v>
      </c>
      <c r="J344" s="11">
        <v>3</v>
      </c>
      <c r="K344" s="11">
        <v>446</v>
      </c>
      <c r="L344" s="11">
        <v>0.83</v>
      </c>
      <c r="M344" s="16">
        <f t="shared" si="215"/>
        <v>2.92403107113655</v>
      </c>
      <c r="N344" s="11">
        <v>0.97</v>
      </c>
      <c r="O344" s="11">
        <v>2.11</v>
      </c>
      <c r="P344" s="8">
        <f t="shared" si="216"/>
        <v>3.0467</v>
      </c>
      <c r="Q344" s="9">
        <v>1.15</v>
      </c>
      <c r="R344" s="17">
        <f t="shared" si="217"/>
        <v>58551.4587320212</v>
      </c>
      <c r="Y344" s="11">
        <v>2171</v>
      </c>
      <c r="Z344" s="11">
        <v>0.65</v>
      </c>
      <c r="AA344" s="12">
        <v>1.35</v>
      </c>
      <c r="AB344" s="13">
        <f t="shared" si="218"/>
        <v>1905.0525</v>
      </c>
      <c r="AC344" s="11">
        <v>3</v>
      </c>
      <c r="AD344" s="11">
        <v>446</v>
      </c>
      <c r="AE344" s="11">
        <v>0.83</v>
      </c>
      <c r="AF344" s="16">
        <f t="shared" si="219"/>
        <v>2.92403107113655</v>
      </c>
      <c r="AG344" s="11">
        <v>0.97</v>
      </c>
      <c r="AH344" s="11">
        <v>2.11</v>
      </c>
      <c r="AI344" s="8">
        <f t="shared" si="220"/>
        <v>3.0467</v>
      </c>
      <c r="AJ344" s="9">
        <v>1.15</v>
      </c>
      <c r="AK344" s="17">
        <f t="shared" si="221"/>
        <v>58551.4587320212</v>
      </c>
    </row>
    <row r="345" s="1" customFormat="1" customHeight="1" spans="6:38">
      <c r="F345" s="11">
        <v>2171</v>
      </c>
      <c r="G345" s="11">
        <v>0.65</v>
      </c>
      <c r="H345" s="12">
        <v>1.35</v>
      </c>
      <c r="I345" s="13">
        <f t="shared" si="214"/>
        <v>1905.0525</v>
      </c>
      <c r="J345" s="11">
        <v>3</v>
      </c>
      <c r="K345" s="11">
        <v>446</v>
      </c>
      <c r="L345" s="11">
        <v>0.83</v>
      </c>
      <c r="M345" s="16">
        <f t="shared" si="215"/>
        <v>2.92403107113655</v>
      </c>
      <c r="N345" s="11">
        <v>0.97</v>
      </c>
      <c r="O345" s="11">
        <v>2.11</v>
      </c>
      <c r="P345" s="8">
        <f t="shared" si="216"/>
        <v>3.0467</v>
      </c>
      <c r="Q345" s="9">
        <v>1.15</v>
      </c>
      <c r="R345" s="17">
        <f t="shared" si="217"/>
        <v>58551.4587320212</v>
      </c>
      <c r="Y345" s="11">
        <v>2171</v>
      </c>
      <c r="Z345" s="11">
        <v>0.65</v>
      </c>
      <c r="AA345" s="12">
        <v>1.35</v>
      </c>
      <c r="AB345" s="13">
        <f t="shared" si="218"/>
        <v>1905.0525</v>
      </c>
      <c r="AC345" s="11">
        <v>3</v>
      </c>
      <c r="AD345" s="11">
        <v>446</v>
      </c>
      <c r="AE345" s="11">
        <v>0.83</v>
      </c>
      <c r="AF345" s="16">
        <f t="shared" si="219"/>
        <v>2.92403107113655</v>
      </c>
      <c r="AG345" s="11">
        <v>0.97</v>
      </c>
      <c r="AH345" s="11">
        <v>2.11</v>
      </c>
      <c r="AI345" s="8">
        <f t="shared" si="220"/>
        <v>3.0467</v>
      </c>
      <c r="AJ345" s="9">
        <v>1.15</v>
      </c>
      <c r="AK345" s="17">
        <f t="shared" si="221"/>
        <v>58551.4587320212</v>
      </c>
    </row>
    <row r="346" s="1" customFormat="1" customHeight="1" spans="6:38">
      <c r="F346" s="11">
        <v>2171</v>
      </c>
      <c r="G346" s="11">
        <v>0.65</v>
      </c>
      <c r="H346" s="12">
        <v>1.35</v>
      </c>
      <c r="I346" s="13">
        <f t="shared" si="214"/>
        <v>1905.0525</v>
      </c>
      <c r="J346" s="11">
        <v>3</v>
      </c>
      <c r="K346" s="11">
        <v>446</v>
      </c>
      <c r="L346" s="11">
        <v>0.83</v>
      </c>
      <c r="M346" s="16">
        <f t="shared" si="215"/>
        <v>2.92403107113655</v>
      </c>
      <c r="N346" s="11">
        <v>0.97</v>
      </c>
      <c r="O346" s="11">
        <v>2.11</v>
      </c>
      <c r="P346" s="8">
        <f t="shared" si="216"/>
        <v>3.0467</v>
      </c>
      <c r="Q346" s="9">
        <v>1.15</v>
      </c>
      <c r="R346" s="17">
        <f t="shared" si="217"/>
        <v>58551.4587320212</v>
      </c>
      <c r="Y346" s="11">
        <v>2171</v>
      </c>
      <c r="Z346" s="11">
        <v>0.65</v>
      </c>
      <c r="AA346" s="12">
        <v>1.35</v>
      </c>
      <c r="AB346" s="13">
        <f t="shared" si="218"/>
        <v>1905.0525</v>
      </c>
      <c r="AC346" s="11">
        <v>3</v>
      </c>
      <c r="AD346" s="11">
        <v>446</v>
      </c>
      <c r="AE346" s="11">
        <v>0.83</v>
      </c>
      <c r="AF346" s="16">
        <f t="shared" si="219"/>
        <v>2.92403107113655</v>
      </c>
      <c r="AG346" s="11">
        <v>0.97</v>
      </c>
      <c r="AH346" s="11">
        <v>2.11</v>
      </c>
      <c r="AI346" s="8">
        <f t="shared" si="220"/>
        <v>3.0467</v>
      </c>
      <c r="AJ346" s="9">
        <v>1.15</v>
      </c>
      <c r="AK346" s="17">
        <f t="shared" si="221"/>
        <v>58551.4587320212</v>
      </c>
    </row>
    <row r="347" s="1" customFormat="1" customHeight="1" spans="6:38">
      <c r="F347" s="11">
        <v>2171</v>
      </c>
      <c r="G347" s="11">
        <v>0.65</v>
      </c>
      <c r="H347" s="12">
        <v>1.35</v>
      </c>
      <c r="I347" s="13">
        <f t="shared" si="214"/>
        <v>1905.0525</v>
      </c>
      <c r="J347" s="11">
        <v>3</v>
      </c>
      <c r="K347" s="11">
        <v>446</v>
      </c>
      <c r="L347" s="11">
        <v>0.83</v>
      </c>
      <c r="M347" s="16">
        <f t="shared" si="215"/>
        <v>2.92403107113655</v>
      </c>
      <c r="N347" s="11">
        <v>0.97</v>
      </c>
      <c r="O347" s="11">
        <v>2.11</v>
      </c>
      <c r="P347" s="8">
        <f t="shared" si="216"/>
        <v>3.0467</v>
      </c>
      <c r="Q347" s="9">
        <v>1.15</v>
      </c>
      <c r="R347" s="17">
        <f t="shared" si="217"/>
        <v>58551.4587320212</v>
      </c>
      <c r="Y347" s="11">
        <v>2171</v>
      </c>
      <c r="Z347" s="11">
        <v>0.65</v>
      </c>
      <c r="AA347" s="12">
        <v>1.35</v>
      </c>
      <c r="AB347" s="13">
        <f t="shared" si="218"/>
        <v>1905.0525</v>
      </c>
      <c r="AC347" s="11">
        <v>3</v>
      </c>
      <c r="AD347" s="11">
        <v>446</v>
      </c>
      <c r="AE347" s="11">
        <v>0.83</v>
      </c>
      <c r="AF347" s="16">
        <f t="shared" si="219"/>
        <v>2.92403107113655</v>
      </c>
      <c r="AG347" s="11">
        <v>0.97</v>
      </c>
      <c r="AH347" s="11">
        <v>2.11</v>
      </c>
      <c r="AI347" s="8">
        <f t="shared" si="220"/>
        <v>3.0467</v>
      </c>
      <c r="AJ347" s="9">
        <v>1.15</v>
      </c>
      <c r="AK347" s="17">
        <f t="shared" si="221"/>
        <v>58551.4587320212</v>
      </c>
    </row>
    <row r="348" s="1" customFormat="1" customHeight="1" spans="6:38">
      <c r="F348" s="11">
        <v>2171</v>
      </c>
      <c r="G348" s="11">
        <v>0.65</v>
      </c>
      <c r="H348" s="12">
        <v>1.35</v>
      </c>
      <c r="I348" s="13">
        <f t="shared" si="214"/>
        <v>1905.0525</v>
      </c>
      <c r="J348" s="11">
        <v>3</v>
      </c>
      <c r="K348" s="11">
        <v>196</v>
      </c>
      <c r="L348" s="11">
        <v>0.83</v>
      </c>
      <c r="M348" s="16">
        <f t="shared" si="215"/>
        <v>2.36551912568306</v>
      </c>
      <c r="N348" s="11">
        <v>0.97</v>
      </c>
      <c r="O348" s="11">
        <v>2.11</v>
      </c>
      <c r="P348" s="8">
        <f t="shared" si="216"/>
        <v>3.0467</v>
      </c>
      <c r="Q348" s="9">
        <v>0.9</v>
      </c>
      <c r="R348" s="17">
        <f t="shared" si="217"/>
        <v>37070.3655889386</v>
      </c>
      <c r="Y348" s="11">
        <v>2171</v>
      </c>
      <c r="Z348" s="11">
        <v>0.65</v>
      </c>
      <c r="AA348" s="12">
        <v>1.35</v>
      </c>
      <c r="AB348" s="13">
        <f t="shared" si="218"/>
        <v>1905.0525</v>
      </c>
      <c r="AC348" s="11">
        <v>3</v>
      </c>
      <c r="AD348" s="11">
        <v>196</v>
      </c>
      <c r="AE348" s="11">
        <v>0.83</v>
      </c>
      <c r="AF348" s="16">
        <f t="shared" si="219"/>
        <v>2.36551912568306</v>
      </c>
      <c r="AG348" s="11">
        <v>0.97</v>
      </c>
      <c r="AH348" s="11">
        <v>2.11</v>
      </c>
      <c r="AI348" s="8">
        <f t="shared" si="220"/>
        <v>3.0467</v>
      </c>
      <c r="AJ348" s="9">
        <v>0.9</v>
      </c>
      <c r="AK348" s="17">
        <f t="shared" si="221"/>
        <v>37070.3655889386</v>
      </c>
    </row>
    <row r="349" s="1" customFormat="1" customHeight="1" spans="6:38">
      <c r="F349" s="11">
        <v>2171</v>
      </c>
      <c r="G349" s="11">
        <v>0.65</v>
      </c>
      <c r="H349" s="12">
        <v>1.35</v>
      </c>
      <c r="I349" s="13">
        <f t="shared" si="214"/>
        <v>1905.0525</v>
      </c>
      <c r="J349" s="11">
        <v>3</v>
      </c>
      <c r="K349" s="11">
        <v>196</v>
      </c>
      <c r="L349" s="11">
        <v>0.83</v>
      </c>
      <c r="M349" s="16">
        <f t="shared" si="215"/>
        <v>2.36551912568306</v>
      </c>
      <c r="N349" s="11">
        <v>0.97</v>
      </c>
      <c r="O349" s="11">
        <v>2.11</v>
      </c>
      <c r="P349" s="8">
        <f t="shared" si="216"/>
        <v>3.0467</v>
      </c>
      <c r="Q349" s="9">
        <v>0.9</v>
      </c>
      <c r="R349" s="17">
        <f t="shared" si="217"/>
        <v>37070.3655889386</v>
      </c>
      <c r="Y349" s="11">
        <v>2171</v>
      </c>
      <c r="Z349" s="11">
        <v>0.65</v>
      </c>
      <c r="AA349" s="12">
        <v>1.35</v>
      </c>
      <c r="AB349" s="13">
        <f t="shared" si="218"/>
        <v>1905.0525</v>
      </c>
      <c r="AC349" s="11">
        <v>3</v>
      </c>
      <c r="AD349" s="11">
        <v>196</v>
      </c>
      <c r="AE349" s="11">
        <v>0.83</v>
      </c>
      <c r="AF349" s="16">
        <f t="shared" si="219"/>
        <v>2.36551912568306</v>
      </c>
      <c r="AG349" s="11">
        <v>0.97</v>
      </c>
      <c r="AH349" s="11">
        <v>2.11</v>
      </c>
      <c r="AI349" s="8">
        <f t="shared" si="220"/>
        <v>3.0467</v>
      </c>
      <c r="AJ349" s="9">
        <v>0.9</v>
      </c>
      <c r="AK349" s="17">
        <f t="shared" si="221"/>
        <v>37070.3655889386</v>
      </c>
    </row>
    <row r="350" s="1" customFormat="1" customHeight="1" spans="6:38">
      <c r="F350" s="11">
        <v>2171</v>
      </c>
      <c r="G350" s="11">
        <v>0.65</v>
      </c>
      <c r="H350" s="12">
        <v>1.35</v>
      </c>
      <c r="I350" s="13">
        <f t="shared" si="214"/>
        <v>1905.0525</v>
      </c>
      <c r="J350" s="11">
        <v>3</v>
      </c>
      <c r="K350" s="11">
        <v>196</v>
      </c>
      <c r="L350" s="11">
        <v>0.83</v>
      </c>
      <c r="M350" s="16">
        <f t="shared" si="215"/>
        <v>2.36551912568306</v>
      </c>
      <c r="N350" s="11">
        <v>0.97</v>
      </c>
      <c r="O350" s="11">
        <v>2.11</v>
      </c>
      <c r="P350" s="8">
        <f t="shared" si="216"/>
        <v>3.0467</v>
      </c>
      <c r="Q350" s="9">
        <v>0.9</v>
      </c>
      <c r="R350" s="17">
        <f t="shared" si="217"/>
        <v>37070.3655889386</v>
      </c>
      <c r="Y350" s="11">
        <v>2171</v>
      </c>
      <c r="Z350" s="11">
        <v>0.65</v>
      </c>
      <c r="AA350" s="12">
        <v>1.35</v>
      </c>
      <c r="AB350" s="13">
        <f t="shared" si="218"/>
        <v>1905.0525</v>
      </c>
      <c r="AC350" s="11">
        <v>3</v>
      </c>
      <c r="AD350" s="11">
        <v>196</v>
      </c>
      <c r="AE350" s="11">
        <v>0.83</v>
      </c>
      <c r="AF350" s="16">
        <f t="shared" si="219"/>
        <v>2.36551912568306</v>
      </c>
      <c r="AG350" s="11">
        <v>0.97</v>
      </c>
      <c r="AH350" s="11">
        <v>2.11</v>
      </c>
      <c r="AI350" s="8">
        <f t="shared" si="220"/>
        <v>3.0467</v>
      </c>
      <c r="AJ350" s="9">
        <v>0.9</v>
      </c>
      <c r="AK350" s="17">
        <f t="shared" si="221"/>
        <v>37070.3655889386</v>
      </c>
    </row>
    <row r="351" s="1" customFormat="1" customHeight="1" spans="6:38">
      <c r="F351" s="11">
        <v>2171</v>
      </c>
      <c r="G351" s="11">
        <v>0.65</v>
      </c>
      <c r="H351" s="12">
        <v>1.35</v>
      </c>
      <c r="I351" s="13">
        <f t="shared" si="214"/>
        <v>1905.0525</v>
      </c>
      <c r="J351" s="11">
        <v>3</v>
      </c>
      <c r="K351" s="11">
        <v>196</v>
      </c>
      <c r="L351" s="11">
        <v>0.83</v>
      </c>
      <c r="M351" s="16">
        <f t="shared" si="215"/>
        <v>2.36551912568306</v>
      </c>
      <c r="N351" s="11">
        <v>0.97</v>
      </c>
      <c r="O351" s="11">
        <v>2.11</v>
      </c>
      <c r="P351" s="8">
        <f t="shared" si="216"/>
        <v>3.0467</v>
      </c>
      <c r="Q351" s="9">
        <v>0.9</v>
      </c>
      <c r="R351" s="17">
        <f t="shared" si="217"/>
        <v>37070.3655889386</v>
      </c>
      <c r="Y351" s="11">
        <v>2171</v>
      </c>
      <c r="Z351" s="11">
        <v>0.65</v>
      </c>
      <c r="AA351" s="12">
        <v>1.35</v>
      </c>
      <c r="AB351" s="13">
        <f t="shared" si="218"/>
        <v>1905.0525</v>
      </c>
      <c r="AC351" s="11">
        <v>3</v>
      </c>
      <c r="AD351" s="11">
        <v>196</v>
      </c>
      <c r="AE351" s="11">
        <v>0.83</v>
      </c>
      <c r="AF351" s="16">
        <f t="shared" si="219"/>
        <v>2.36551912568306</v>
      </c>
      <c r="AG351" s="11">
        <v>0.97</v>
      </c>
      <c r="AH351" s="11">
        <v>2.11</v>
      </c>
      <c r="AI351" s="8">
        <f t="shared" si="220"/>
        <v>3.0467</v>
      </c>
      <c r="AJ351" s="9">
        <v>0.9</v>
      </c>
      <c r="AK351" s="17">
        <f t="shared" si="221"/>
        <v>37070.3655889386</v>
      </c>
    </row>
    <row r="352" s="1" customFormat="1" customHeight="1" spans="6:38">
      <c r="F352" s="20" t="s">
        <v>43</v>
      </c>
      <c r="G352" s="21"/>
      <c r="H352" s="21"/>
      <c r="I352" s="21"/>
      <c r="J352" s="21"/>
      <c r="K352" s="21"/>
      <c r="L352" s="21"/>
      <c r="M352" s="22">
        <f>SUM(R343:R351)</f>
        <v>441038.75601586</v>
      </c>
      <c r="N352" s="22"/>
      <c r="O352" s="22"/>
      <c r="P352" s="22"/>
      <c r="Q352" s="22"/>
      <c r="R352" s="22"/>
      <c r="Y352" s="20" t="s">
        <v>43</v>
      </c>
      <c r="Z352" s="21"/>
      <c r="AA352" s="21"/>
      <c r="AB352" s="21"/>
      <c r="AC352" s="21"/>
      <c r="AD352" s="21"/>
      <c r="AE352" s="21"/>
      <c r="AF352" s="22">
        <f>SUM(AK343:AK351)</f>
        <v>441038.75601586</v>
      </c>
      <c r="AG352" s="22"/>
      <c r="AH352" s="22"/>
      <c r="AI352" s="22"/>
      <c r="AJ352" s="22"/>
      <c r="AK352" s="22"/>
    </row>
    <row r="353" s="1" customFormat="1" customHeight="1" spans="6:37">
      <c r="F353" s="21"/>
      <c r="G353" s="21"/>
      <c r="H353" s="21"/>
      <c r="I353" s="21"/>
      <c r="J353" s="21"/>
      <c r="K353" s="21"/>
      <c r="L353" s="21"/>
      <c r="M353" s="22"/>
      <c r="N353" s="22"/>
      <c r="O353" s="22"/>
      <c r="P353" s="22"/>
      <c r="Q353" s="22"/>
      <c r="R353" s="22"/>
      <c r="Y353" s="21"/>
      <c r="Z353" s="21"/>
      <c r="AA353" s="21"/>
      <c r="AB353" s="21"/>
      <c r="AC353" s="21"/>
      <c r="AD353" s="21"/>
      <c r="AE353" s="21"/>
      <c r="AF353" s="22"/>
      <c r="AG353" s="22"/>
      <c r="AH353" s="22"/>
      <c r="AI353" s="22"/>
      <c r="AJ353" s="22"/>
      <c r="AK353" s="22"/>
    </row>
    <row r="354" s="1" customFormat="1" customHeight="1" spans="6:37">
      <c r="F354" s="3" t="s">
        <v>44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Y354" s="3" t="s">
        <v>44</v>
      </c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="1" customFormat="1" customHeight="1" spans="6:37">
      <c r="F355" s="4" t="s">
        <v>3</v>
      </c>
      <c r="G355" s="5"/>
      <c r="H355" s="5"/>
      <c r="I355" s="6"/>
      <c r="J355" s="7" t="s">
        <v>4</v>
      </c>
      <c r="K355" s="7"/>
      <c r="L355" s="7"/>
      <c r="M355" s="7"/>
      <c r="N355" s="8" t="s">
        <v>5</v>
      </c>
      <c r="O355" s="8"/>
      <c r="P355" s="8"/>
      <c r="Q355" s="9" t="s">
        <v>6</v>
      </c>
      <c r="R355" s="10" t="s">
        <v>7</v>
      </c>
      <c r="Y355" s="4" t="s">
        <v>3</v>
      </c>
      <c r="Z355" s="5"/>
      <c r="AA355" s="5"/>
      <c r="AB355" s="6"/>
      <c r="AC355" s="7" t="s">
        <v>4</v>
      </c>
      <c r="AD355" s="7"/>
      <c r="AE355" s="7"/>
      <c r="AF355" s="7"/>
      <c r="AG355" s="8" t="s">
        <v>5</v>
      </c>
      <c r="AH355" s="8"/>
      <c r="AI355" s="8"/>
      <c r="AJ355" s="9" t="s">
        <v>6</v>
      </c>
      <c r="AK355" s="10" t="s">
        <v>7</v>
      </c>
    </row>
    <row r="356" s="1" customFormat="1" customHeight="1" spans="6:37">
      <c r="F356" s="11" t="s">
        <v>45</v>
      </c>
      <c r="G356" s="11" t="s">
        <v>14</v>
      </c>
      <c r="H356" s="12" t="s">
        <v>15</v>
      </c>
      <c r="I356" s="13" t="s">
        <v>3</v>
      </c>
      <c r="J356" s="11" t="s">
        <v>16</v>
      </c>
      <c r="K356" s="11" t="s">
        <v>17</v>
      </c>
      <c r="L356" s="11" t="s">
        <v>18</v>
      </c>
      <c r="M356" s="7" t="s">
        <v>19</v>
      </c>
      <c r="N356" s="11" t="s">
        <v>20</v>
      </c>
      <c r="O356" s="11" t="s">
        <v>21</v>
      </c>
      <c r="P356" s="8" t="s">
        <v>22</v>
      </c>
      <c r="Q356" s="9" t="s">
        <v>23</v>
      </c>
      <c r="R356" s="14"/>
      <c r="Y356" s="11" t="s">
        <v>45</v>
      </c>
      <c r="Z356" s="11" t="s">
        <v>14</v>
      </c>
      <c r="AA356" s="12" t="s">
        <v>15</v>
      </c>
      <c r="AB356" s="13" t="s">
        <v>3</v>
      </c>
      <c r="AC356" s="11" t="s">
        <v>16</v>
      </c>
      <c r="AD356" s="11" t="s">
        <v>17</v>
      </c>
      <c r="AE356" s="11" t="s">
        <v>18</v>
      </c>
      <c r="AF356" s="7" t="s">
        <v>19</v>
      </c>
      <c r="AG356" s="11" t="s">
        <v>20</v>
      </c>
      <c r="AH356" s="11" t="s">
        <v>21</v>
      </c>
      <c r="AI356" s="8" t="s">
        <v>22</v>
      </c>
      <c r="AJ356" s="9" t="s">
        <v>23</v>
      </c>
      <c r="AK356" s="14"/>
    </row>
    <row r="357" s="1" customFormat="1" customHeight="1" spans="6:37">
      <c r="F357" s="11">
        <v>35140</v>
      </c>
      <c r="G357" s="11">
        <v>0.0847</v>
      </c>
      <c r="H357" s="12">
        <v>1.35</v>
      </c>
      <c r="I357" s="13">
        <f t="shared" ref="I357:I359" si="222">F357*G357*H357</f>
        <v>4018.0833</v>
      </c>
      <c r="J357" s="11">
        <v>3</v>
      </c>
      <c r="K357" s="11">
        <v>550</v>
      </c>
      <c r="L357" s="11">
        <v>1.43</v>
      </c>
      <c r="M357" s="16">
        <f t="shared" ref="M357:M359" si="223">1+6*K357/(K357+2000)+L357</f>
        <v>3.72411764705882</v>
      </c>
      <c r="N357" s="11">
        <v>0.69</v>
      </c>
      <c r="O357" s="11">
        <v>1.52</v>
      </c>
      <c r="P357" s="8">
        <f t="shared" ref="P357:P359" si="224">1+N357*O357</f>
        <v>2.0488</v>
      </c>
      <c r="Q357" s="9">
        <v>1.15</v>
      </c>
      <c r="R357" s="17">
        <f t="shared" ref="R357:R359" si="225">I357*J357*Q357*P357*M357</f>
        <v>105769.630862441</v>
      </c>
      <c r="Y357" s="11">
        <v>35140</v>
      </c>
      <c r="Z357" s="11">
        <v>0.0847</v>
      </c>
      <c r="AA357" s="12">
        <v>1.35</v>
      </c>
      <c r="AB357" s="13">
        <f t="shared" ref="AB357:AB359" si="226">Y357*Z357*AA357</f>
        <v>4018.0833</v>
      </c>
      <c r="AC357" s="11">
        <v>3</v>
      </c>
      <c r="AD357" s="11">
        <v>650</v>
      </c>
      <c r="AE357" s="11">
        <v>1.43</v>
      </c>
      <c r="AF357" s="16">
        <f t="shared" ref="AF357:AF359" si="227">1+6*AD357/(AD357+2000)+AE357</f>
        <v>3.90169811320755</v>
      </c>
      <c r="AG357" s="11">
        <v>0.69</v>
      </c>
      <c r="AH357" s="11">
        <v>1.52</v>
      </c>
      <c r="AI357" s="8">
        <f t="shared" ref="AI357:AI359" si="228">1+AG357*AH357</f>
        <v>2.0488</v>
      </c>
      <c r="AJ357" s="9">
        <v>1.15</v>
      </c>
      <c r="AK357" s="17">
        <f t="shared" ref="AK357:AK359" si="229">AB357*AC357*AJ357*AI357*AF357</f>
        <v>110813.139723598</v>
      </c>
    </row>
    <row r="358" s="1" customFormat="1" customHeight="1" spans="6:37">
      <c r="F358" s="11">
        <v>35140</v>
      </c>
      <c r="G358" s="11">
        <v>0.0847</v>
      </c>
      <c r="H358" s="12">
        <v>1.35</v>
      </c>
      <c r="I358" s="13">
        <f t="shared" si="222"/>
        <v>4018.0833</v>
      </c>
      <c r="J358" s="11">
        <v>3</v>
      </c>
      <c r="K358" s="11">
        <v>550</v>
      </c>
      <c r="L358" s="11">
        <v>1.43</v>
      </c>
      <c r="M358" s="16">
        <f t="shared" si="223"/>
        <v>3.72411764705882</v>
      </c>
      <c r="N358" s="11">
        <v>0.69</v>
      </c>
      <c r="O358" s="11">
        <v>1.52</v>
      </c>
      <c r="P358" s="8">
        <f t="shared" si="224"/>
        <v>2.0488</v>
      </c>
      <c r="Q358" s="9">
        <v>1.15</v>
      </c>
      <c r="R358" s="17">
        <f t="shared" si="225"/>
        <v>105769.630862441</v>
      </c>
      <c r="Y358" s="11">
        <v>35140</v>
      </c>
      <c r="Z358" s="11">
        <v>0.0847</v>
      </c>
      <c r="AA358" s="12">
        <v>1.35</v>
      </c>
      <c r="AB358" s="13">
        <f t="shared" si="226"/>
        <v>4018.0833</v>
      </c>
      <c r="AC358" s="11">
        <v>3</v>
      </c>
      <c r="AD358" s="11">
        <v>650</v>
      </c>
      <c r="AE358" s="11">
        <v>1.43</v>
      </c>
      <c r="AF358" s="16">
        <f t="shared" si="227"/>
        <v>3.90169811320755</v>
      </c>
      <c r="AG358" s="11">
        <v>0.69</v>
      </c>
      <c r="AH358" s="11">
        <v>1.52</v>
      </c>
      <c r="AI358" s="8">
        <f t="shared" si="228"/>
        <v>2.0488</v>
      </c>
      <c r="AJ358" s="9">
        <v>1.15</v>
      </c>
      <c r="AK358" s="17">
        <f t="shared" si="229"/>
        <v>110813.139723598</v>
      </c>
    </row>
    <row r="359" s="1" customFormat="1" customHeight="1" spans="6:37">
      <c r="F359" s="11">
        <v>35140</v>
      </c>
      <c r="G359" s="11">
        <v>0.0847</v>
      </c>
      <c r="H359" s="12">
        <v>1.35</v>
      </c>
      <c r="I359" s="13">
        <f t="shared" si="222"/>
        <v>4018.0833</v>
      </c>
      <c r="J359" s="11">
        <v>3</v>
      </c>
      <c r="K359" s="11">
        <v>300</v>
      </c>
      <c r="L359" s="11">
        <v>1.43</v>
      </c>
      <c r="M359" s="16">
        <f t="shared" si="223"/>
        <v>3.21260869565217</v>
      </c>
      <c r="N359" s="11">
        <v>0.69</v>
      </c>
      <c r="O359" s="11">
        <v>1.52</v>
      </c>
      <c r="P359" s="8">
        <f t="shared" si="224"/>
        <v>2.0488</v>
      </c>
      <c r="Q359" s="9">
        <v>0.9</v>
      </c>
      <c r="R359" s="17">
        <f t="shared" si="225"/>
        <v>71406.8863140293</v>
      </c>
      <c r="Y359" s="11">
        <v>35140</v>
      </c>
      <c r="Z359" s="11">
        <v>0.0847</v>
      </c>
      <c r="AA359" s="12">
        <v>1.35</v>
      </c>
      <c r="AB359" s="13">
        <f t="shared" si="226"/>
        <v>4018.0833</v>
      </c>
      <c r="AC359" s="11">
        <v>3</v>
      </c>
      <c r="AD359" s="11">
        <v>400</v>
      </c>
      <c r="AE359" s="11">
        <v>1.43</v>
      </c>
      <c r="AF359" s="16">
        <f t="shared" si="227"/>
        <v>3.43</v>
      </c>
      <c r="AG359" s="11">
        <v>0.69</v>
      </c>
      <c r="AH359" s="11">
        <v>1.52</v>
      </c>
      <c r="AI359" s="8">
        <f t="shared" si="228"/>
        <v>2.0488</v>
      </c>
      <c r="AJ359" s="9">
        <v>0.9</v>
      </c>
      <c r="AK359" s="17">
        <f t="shared" si="229"/>
        <v>76238.8585913354</v>
      </c>
    </row>
    <row r="360" s="1" customFormat="1" customHeight="1" spans="6:37">
      <c r="F360" s="36" t="s">
        <v>44</v>
      </c>
      <c r="G360" s="37"/>
      <c r="H360" s="37"/>
      <c r="I360" s="37"/>
      <c r="J360" s="37"/>
      <c r="K360" s="37"/>
      <c r="L360" s="37"/>
      <c r="M360" s="22">
        <f>SUM(R357:R359)</f>
        <v>282946.148038912</v>
      </c>
      <c r="N360" s="22"/>
      <c r="O360" s="22"/>
      <c r="P360" s="22"/>
      <c r="Q360" s="22"/>
      <c r="R360" s="22"/>
      <c r="Y360" s="36" t="s">
        <v>44</v>
      </c>
      <c r="Z360" s="37"/>
      <c r="AA360" s="37"/>
      <c r="AB360" s="37"/>
      <c r="AC360" s="37"/>
      <c r="AD360" s="37"/>
      <c r="AE360" s="37"/>
      <c r="AF360" s="22">
        <f>SUM(AK357:AK359)</f>
        <v>297865.138038531</v>
      </c>
      <c r="AG360" s="22"/>
      <c r="AH360" s="22"/>
      <c r="AI360" s="22"/>
      <c r="AJ360" s="22"/>
      <c r="AK360" s="22"/>
    </row>
    <row r="361" s="1" customFormat="1" customHeight="1" spans="6:37">
      <c r="F361" s="37"/>
      <c r="G361" s="37"/>
      <c r="H361" s="37"/>
      <c r="I361" s="37"/>
      <c r="J361" s="37"/>
      <c r="K361" s="37"/>
      <c r="L361" s="37"/>
      <c r="M361" s="22"/>
      <c r="N361" s="22"/>
      <c r="O361" s="22"/>
      <c r="P361" s="22"/>
      <c r="Q361" s="22"/>
      <c r="R361" s="22"/>
      <c r="Y361" s="37"/>
      <c r="Z361" s="37"/>
      <c r="AA361" s="37"/>
      <c r="AB361" s="37"/>
      <c r="AC361" s="37"/>
      <c r="AD361" s="37"/>
      <c r="AE361" s="37"/>
      <c r="AF361" s="22"/>
      <c r="AG361" s="22"/>
      <c r="AH361" s="22"/>
      <c r="AI361" s="22"/>
      <c r="AJ361" s="22"/>
      <c r="AK361" s="22"/>
    </row>
    <row r="362" s="1" customFormat="1" customHeight="1" spans="6:37">
      <c r="F362" s="34" t="s">
        <v>24</v>
      </c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Y362" s="34" t="s">
        <v>24</v>
      </c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</row>
    <row r="363" s="1" customFormat="1" customHeight="1" spans="6:37">
      <c r="F363" s="13" t="s">
        <v>3</v>
      </c>
      <c r="G363" s="13"/>
      <c r="H363" s="13"/>
      <c r="I363" s="13"/>
      <c r="J363" s="13"/>
      <c r="K363" s="8" t="s">
        <v>46</v>
      </c>
      <c r="L363" s="8"/>
      <c r="M363" s="8"/>
      <c r="N363" s="8"/>
      <c r="O363" s="9" t="s">
        <v>31</v>
      </c>
      <c r="P363" s="9"/>
      <c r="Q363" s="38" t="s">
        <v>7</v>
      </c>
      <c r="Y363" s="13" t="s">
        <v>3</v>
      </c>
      <c r="Z363" s="13"/>
      <c r="AA363" s="13"/>
      <c r="AB363" s="13"/>
      <c r="AC363" s="13"/>
      <c r="AD363" s="8" t="s">
        <v>46</v>
      </c>
      <c r="AE363" s="8"/>
      <c r="AF363" s="8"/>
      <c r="AG363" s="8"/>
      <c r="AH363" s="9" t="s">
        <v>31</v>
      </c>
      <c r="AI363" s="9"/>
      <c r="AJ363" s="38" t="s">
        <v>7</v>
      </c>
    </row>
    <row r="364" s="1" customFormat="1" customHeight="1" spans="6:37">
      <c r="F364" s="13" t="s">
        <v>47</v>
      </c>
      <c r="G364" s="13" t="s">
        <v>48</v>
      </c>
      <c r="H364" s="13" t="s">
        <v>49</v>
      </c>
      <c r="I364" s="13" t="s">
        <v>50</v>
      </c>
      <c r="J364" s="13" t="s">
        <v>3</v>
      </c>
      <c r="K364" s="8" t="s">
        <v>51</v>
      </c>
      <c r="L364" s="8" t="s">
        <v>21</v>
      </c>
      <c r="M364" s="8" t="s">
        <v>20</v>
      </c>
      <c r="N364" s="39" t="s">
        <v>22</v>
      </c>
      <c r="O364" s="9" t="s">
        <v>52</v>
      </c>
      <c r="P364" s="9" t="s">
        <v>53</v>
      </c>
      <c r="Q364" s="38"/>
      <c r="Y364" s="13" t="s">
        <v>47</v>
      </c>
      <c r="Z364" s="13" t="s">
        <v>48</v>
      </c>
      <c r="AA364" s="13" t="s">
        <v>49</v>
      </c>
      <c r="AB364" s="13" t="s">
        <v>50</v>
      </c>
      <c r="AC364" s="13" t="s">
        <v>3</v>
      </c>
      <c r="AD364" s="8" t="s">
        <v>51</v>
      </c>
      <c r="AE364" s="8" t="s">
        <v>21</v>
      </c>
      <c r="AF364" s="8" t="s">
        <v>20</v>
      </c>
      <c r="AG364" s="39" t="s">
        <v>22</v>
      </c>
      <c r="AH364" s="9" t="s">
        <v>52</v>
      </c>
      <c r="AI364" s="9" t="s">
        <v>53</v>
      </c>
      <c r="AJ364" s="38"/>
    </row>
    <row r="365" s="1" customFormat="1" customHeight="1" spans="6:37">
      <c r="F365" s="11">
        <v>2704</v>
      </c>
      <c r="G365" s="12">
        <v>1.05</v>
      </c>
      <c r="H365" s="11">
        <v>1</v>
      </c>
      <c r="I365" s="11">
        <v>0</v>
      </c>
      <c r="J365" s="13">
        <f t="shared" ref="J365:J379" si="230">F365*G365*H365+I365</f>
        <v>2839.2</v>
      </c>
      <c r="K365" s="11">
        <v>1</v>
      </c>
      <c r="L365" s="11">
        <v>2.38</v>
      </c>
      <c r="M365" s="11">
        <v>1</v>
      </c>
      <c r="N365" s="39">
        <f t="shared" ref="N365:N379" si="231">L365*M365+1</f>
        <v>3.38</v>
      </c>
      <c r="O365" s="11">
        <v>1.15</v>
      </c>
      <c r="P365" s="9">
        <v>0.5</v>
      </c>
      <c r="Q365" s="40">
        <f t="shared" ref="Q365:Q379" si="232">J365*K365*N365*O365*P365</f>
        <v>5517.9852</v>
      </c>
      <c r="Y365" s="11">
        <v>2704</v>
      </c>
      <c r="Z365" s="12">
        <v>1.05</v>
      </c>
      <c r="AA365" s="11">
        <v>1</v>
      </c>
      <c r="AB365" s="11">
        <v>0</v>
      </c>
      <c r="AC365" s="13">
        <f t="shared" ref="AC365:AC379" si="233">Y365*Z365*AA365+AB365</f>
        <v>2839.2</v>
      </c>
      <c r="AD365" s="11">
        <v>1</v>
      </c>
      <c r="AE365" s="11">
        <v>2.38</v>
      </c>
      <c r="AF365" s="11">
        <v>1</v>
      </c>
      <c r="AG365" s="39">
        <f t="shared" ref="AG365:AG379" si="234">AE365*AF365+1</f>
        <v>3.38</v>
      </c>
      <c r="AH365" s="11">
        <v>1.15</v>
      </c>
      <c r="AI365" s="9">
        <v>0.5</v>
      </c>
      <c r="AJ365" s="40">
        <f t="shared" ref="AJ365:AJ379" si="235">AC365*AD365*AG365*AH365*AI365</f>
        <v>5517.9852</v>
      </c>
    </row>
    <row r="366" s="1" customFormat="1" customHeight="1" spans="6:37">
      <c r="F366" s="11">
        <v>2704</v>
      </c>
      <c r="G366" s="12">
        <v>1.06</v>
      </c>
      <c r="H366" s="11">
        <v>1</v>
      </c>
      <c r="I366" s="11">
        <v>0</v>
      </c>
      <c r="J366" s="13">
        <f t="shared" si="230"/>
        <v>2866.24</v>
      </c>
      <c r="K366" s="11">
        <v>1</v>
      </c>
      <c r="L366" s="11">
        <v>2.38</v>
      </c>
      <c r="M366" s="11">
        <v>1</v>
      </c>
      <c r="N366" s="39">
        <f t="shared" si="231"/>
        <v>3.38</v>
      </c>
      <c r="O366" s="11">
        <v>1.15</v>
      </c>
      <c r="P366" s="9">
        <v>0.5</v>
      </c>
      <c r="Q366" s="40">
        <f t="shared" si="232"/>
        <v>5570.53744</v>
      </c>
      <c r="Y366" s="11">
        <v>2704</v>
      </c>
      <c r="Z366" s="12">
        <v>1.06</v>
      </c>
      <c r="AA366" s="11">
        <v>1</v>
      </c>
      <c r="AB366" s="11">
        <v>0</v>
      </c>
      <c r="AC366" s="13">
        <f t="shared" si="233"/>
        <v>2866.24</v>
      </c>
      <c r="AD366" s="11">
        <v>1</v>
      </c>
      <c r="AE366" s="11">
        <v>2.38</v>
      </c>
      <c r="AF366" s="11">
        <v>1</v>
      </c>
      <c r="AG366" s="39">
        <f t="shared" si="234"/>
        <v>3.38</v>
      </c>
      <c r="AH366" s="11">
        <v>1.15</v>
      </c>
      <c r="AI366" s="9">
        <v>0.5</v>
      </c>
      <c r="AJ366" s="40">
        <f t="shared" si="235"/>
        <v>5570.53744</v>
      </c>
    </row>
    <row r="367" s="1" customFormat="1" customHeight="1" spans="6:37">
      <c r="F367" s="11">
        <v>2704</v>
      </c>
      <c r="G367" s="12">
        <v>1.31</v>
      </c>
      <c r="H367" s="11">
        <v>1</v>
      </c>
      <c r="I367" s="11">
        <v>0</v>
      </c>
      <c r="J367" s="13">
        <f t="shared" si="230"/>
        <v>3542.24</v>
      </c>
      <c r="K367" s="11">
        <v>1</v>
      </c>
      <c r="L367" s="11">
        <v>2.38</v>
      </c>
      <c r="M367" s="11">
        <v>1</v>
      </c>
      <c r="N367" s="39">
        <f t="shared" si="231"/>
        <v>3.38</v>
      </c>
      <c r="O367" s="11">
        <v>1.15</v>
      </c>
      <c r="P367" s="9">
        <v>0.5</v>
      </c>
      <c r="Q367" s="40">
        <f t="shared" si="232"/>
        <v>6884.34344</v>
      </c>
      <c r="Y367" s="11">
        <v>2704</v>
      </c>
      <c r="Z367" s="12">
        <v>1.31</v>
      </c>
      <c r="AA367" s="11">
        <v>1</v>
      </c>
      <c r="AB367" s="11">
        <v>0</v>
      </c>
      <c r="AC367" s="13">
        <f t="shared" si="233"/>
        <v>3542.24</v>
      </c>
      <c r="AD367" s="11">
        <v>1</v>
      </c>
      <c r="AE367" s="11">
        <v>2.38</v>
      </c>
      <c r="AF367" s="11">
        <v>1</v>
      </c>
      <c r="AG367" s="39">
        <f t="shared" si="234"/>
        <v>3.38</v>
      </c>
      <c r="AH367" s="11">
        <v>1.15</v>
      </c>
      <c r="AI367" s="9">
        <v>0.5</v>
      </c>
      <c r="AJ367" s="40">
        <f t="shared" si="235"/>
        <v>6884.34344</v>
      </c>
    </row>
    <row r="368" s="1" customFormat="1" customHeight="1" spans="6:37">
      <c r="F368" s="11">
        <v>2704</v>
      </c>
      <c r="G368" s="12">
        <v>0.75</v>
      </c>
      <c r="H368" s="11">
        <v>1</v>
      </c>
      <c r="I368" s="11">
        <v>0</v>
      </c>
      <c r="J368" s="13">
        <f t="shared" si="230"/>
        <v>2028</v>
      </c>
      <c r="K368" s="11">
        <v>1</v>
      </c>
      <c r="L368" s="11">
        <v>2.38</v>
      </c>
      <c r="M368" s="11">
        <v>1</v>
      </c>
      <c r="N368" s="39">
        <f t="shared" si="231"/>
        <v>3.38</v>
      </c>
      <c r="O368" s="11">
        <v>1.15</v>
      </c>
      <c r="P368" s="9">
        <v>0.5</v>
      </c>
      <c r="Q368" s="40">
        <f t="shared" si="232"/>
        <v>3941.418</v>
      </c>
      <c r="Y368" s="11">
        <v>2704</v>
      </c>
      <c r="Z368" s="12">
        <v>0.75</v>
      </c>
      <c r="AA368" s="11">
        <v>1</v>
      </c>
      <c r="AB368" s="11">
        <v>0</v>
      </c>
      <c r="AC368" s="13">
        <f t="shared" si="233"/>
        <v>2028</v>
      </c>
      <c r="AD368" s="11">
        <v>1</v>
      </c>
      <c r="AE368" s="11">
        <v>2.38</v>
      </c>
      <c r="AF368" s="11">
        <v>1</v>
      </c>
      <c r="AG368" s="39">
        <f t="shared" si="234"/>
        <v>3.38</v>
      </c>
      <c r="AH368" s="11">
        <v>1.15</v>
      </c>
      <c r="AI368" s="9">
        <v>0.5</v>
      </c>
      <c r="AJ368" s="40">
        <f t="shared" si="235"/>
        <v>3941.418</v>
      </c>
    </row>
    <row r="369" s="1" customFormat="1" customHeight="1" spans="6:36">
      <c r="F369" s="11">
        <v>2704</v>
      </c>
      <c r="G369" s="12">
        <v>0.75</v>
      </c>
      <c r="H369" s="11">
        <v>1</v>
      </c>
      <c r="I369" s="11">
        <v>0</v>
      </c>
      <c r="J369" s="13">
        <f t="shared" si="230"/>
        <v>2028</v>
      </c>
      <c r="K369" s="11">
        <v>1</v>
      </c>
      <c r="L369" s="11">
        <v>2.38</v>
      </c>
      <c r="M369" s="11">
        <v>1</v>
      </c>
      <c r="N369" s="39">
        <f t="shared" si="231"/>
        <v>3.38</v>
      </c>
      <c r="O369" s="11">
        <v>1.15</v>
      </c>
      <c r="P369" s="9">
        <v>0.5</v>
      </c>
      <c r="Q369" s="40">
        <f t="shared" si="232"/>
        <v>3941.418</v>
      </c>
      <c r="Y369" s="11">
        <v>2704</v>
      </c>
      <c r="Z369" s="12">
        <v>0.75</v>
      </c>
      <c r="AA369" s="11">
        <v>1</v>
      </c>
      <c r="AB369" s="11">
        <v>0</v>
      </c>
      <c r="AC369" s="13">
        <f t="shared" si="233"/>
        <v>2028</v>
      </c>
      <c r="AD369" s="11">
        <v>1</v>
      </c>
      <c r="AE369" s="11">
        <v>2.38</v>
      </c>
      <c r="AF369" s="11">
        <v>1</v>
      </c>
      <c r="AG369" s="39">
        <f t="shared" si="234"/>
        <v>3.38</v>
      </c>
      <c r="AH369" s="11">
        <v>1.15</v>
      </c>
      <c r="AI369" s="9">
        <v>0.5</v>
      </c>
      <c r="AJ369" s="40">
        <f t="shared" si="235"/>
        <v>3941.418</v>
      </c>
    </row>
    <row r="370" s="1" customFormat="1" customHeight="1" spans="6:36">
      <c r="F370" s="11">
        <v>2704</v>
      </c>
      <c r="G370" s="12">
        <v>1.8</v>
      </c>
      <c r="H370" s="11">
        <v>1</v>
      </c>
      <c r="I370" s="11">
        <v>0</v>
      </c>
      <c r="J370" s="13">
        <f t="shared" si="230"/>
        <v>4867.2</v>
      </c>
      <c r="K370" s="11">
        <v>1</v>
      </c>
      <c r="L370" s="11">
        <v>2.38</v>
      </c>
      <c r="M370" s="11">
        <v>1</v>
      </c>
      <c r="N370" s="39">
        <f t="shared" si="231"/>
        <v>3.38</v>
      </c>
      <c r="O370" s="11">
        <v>1.15</v>
      </c>
      <c r="P370" s="9">
        <v>0.5</v>
      </c>
      <c r="Q370" s="40">
        <f t="shared" si="232"/>
        <v>9459.4032</v>
      </c>
      <c r="Y370" s="11">
        <v>2704</v>
      </c>
      <c r="Z370" s="12">
        <v>1.8</v>
      </c>
      <c r="AA370" s="11">
        <v>1</v>
      </c>
      <c r="AB370" s="11">
        <v>0</v>
      </c>
      <c r="AC370" s="13">
        <f t="shared" si="233"/>
        <v>4867.2</v>
      </c>
      <c r="AD370" s="11">
        <v>1</v>
      </c>
      <c r="AE370" s="11">
        <v>2.38</v>
      </c>
      <c r="AF370" s="11">
        <v>1</v>
      </c>
      <c r="AG370" s="39">
        <f t="shared" si="234"/>
        <v>3.38</v>
      </c>
      <c r="AH370" s="11">
        <v>1.15</v>
      </c>
      <c r="AI370" s="9">
        <v>0.5</v>
      </c>
      <c r="AJ370" s="40">
        <f t="shared" si="235"/>
        <v>9459.4032</v>
      </c>
    </row>
    <row r="371" s="1" customFormat="1" customHeight="1" spans="6:36">
      <c r="F371" s="11">
        <v>2704</v>
      </c>
      <c r="G371" s="12">
        <v>1.05</v>
      </c>
      <c r="H371" s="11">
        <v>1</v>
      </c>
      <c r="I371" s="11">
        <v>0</v>
      </c>
      <c r="J371" s="13">
        <f t="shared" si="230"/>
        <v>2839.2</v>
      </c>
      <c r="K371" s="11">
        <v>1</v>
      </c>
      <c r="L371" s="11">
        <v>2.38</v>
      </c>
      <c r="M371" s="11">
        <v>1</v>
      </c>
      <c r="N371" s="39">
        <f t="shared" si="231"/>
        <v>3.38</v>
      </c>
      <c r="O371" s="11">
        <v>1.15</v>
      </c>
      <c r="P371" s="9">
        <v>0.5</v>
      </c>
      <c r="Q371" s="40">
        <f t="shared" si="232"/>
        <v>5517.9852</v>
      </c>
      <c r="Y371" s="11">
        <v>2704</v>
      </c>
      <c r="Z371" s="12">
        <v>1.05</v>
      </c>
      <c r="AA371" s="11">
        <v>1</v>
      </c>
      <c r="AB371" s="11">
        <v>0</v>
      </c>
      <c r="AC371" s="13">
        <f t="shared" si="233"/>
        <v>2839.2</v>
      </c>
      <c r="AD371" s="11">
        <v>1</v>
      </c>
      <c r="AE371" s="11">
        <v>2.38</v>
      </c>
      <c r="AF371" s="11">
        <v>1</v>
      </c>
      <c r="AG371" s="39">
        <f t="shared" si="234"/>
        <v>3.38</v>
      </c>
      <c r="AH371" s="11">
        <v>1.15</v>
      </c>
      <c r="AI371" s="9">
        <v>0.5</v>
      </c>
      <c r="AJ371" s="40">
        <f t="shared" si="235"/>
        <v>5517.9852</v>
      </c>
    </row>
    <row r="372" s="1" customFormat="1" customHeight="1" spans="6:36">
      <c r="F372" s="11">
        <v>2704</v>
      </c>
      <c r="G372" s="12">
        <v>1.06</v>
      </c>
      <c r="H372" s="11">
        <v>1</v>
      </c>
      <c r="I372" s="11">
        <v>0</v>
      </c>
      <c r="J372" s="13">
        <f t="shared" si="230"/>
        <v>2866.24</v>
      </c>
      <c r="K372" s="11">
        <v>1</v>
      </c>
      <c r="L372" s="11">
        <v>2.38</v>
      </c>
      <c r="M372" s="11">
        <v>1</v>
      </c>
      <c r="N372" s="39">
        <f t="shared" si="231"/>
        <v>3.38</v>
      </c>
      <c r="O372" s="11">
        <v>1.15</v>
      </c>
      <c r="P372" s="9">
        <v>0.5</v>
      </c>
      <c r="Q372" s="40">
        <f t="shared" si="232"/>
        <v>5570.53744</v>
      </c>
      <c r="Y372" s="11">
        <v>2704</v>
      </c>
      <c r="Z372" s="12">
        <v>1.06</v>
      </c>
      <c r="AA372" s="11">
        <v>1</v>
      </c>
      <c r="AB372" s="11">
        <v>0</v>
      </c>
      <c r="AC372" s="13">
        <f t="shared" si="233"/>
        <v>2866.24</v>
      </c>
      <c r="AD372" s="11">
        <v>1</v>
      </c>
      <c r="AE372" s="11">
        <v>2.38</v>
      </c>
      <c r="AF372" s="11">
        <v>1</v>
      </c>
      <c r="AG372" s="39">
        <f t="shared" si="234"/>
        <v>3.38</v>
      </c>
      <c r="AH372" s="11">
        <v>1.15</v>
      </c>
      <c r="AI372" s="9">
        <v>0.5</v>
      </c>
      <c r="AJ372" s="40">
        <f t="shared" si="235"/>
        <v>5570.53744</v>
      </c>
    </row>
    <row r="373" s="1" customFormat="1" customHeight="1" spans="6:36">
      <c r="F373" s="11">
        <v>2704</v>
      </c>
      <c r="G373" s="12">
        <v>1.31</v>
      </c>
      <c r="H373" s="11">
        <v>1</v>
      </c>
      <c r="I373" s="11">
        <v>0</v>
      </c>
      <c r="J373" s="13">
        <f t="shared" si="230"/>
        <v>3542.24</v>
      </c>
      <c r="K373" s="11">
        <v>1</v>
      </c>
      <c r="L373" s="11">
        <v>2.38</v>
      </c>
      <c r="M373" s="11">
        <v>1</v>
      </c>
      <c r="N373" s="39">
        <f t="shared" si="231"/>
        <v>3.38</v>
      </c>
      <c r="O373" s="11">
        <v>1.15</v>
      </c>
      <c r="P373" s="9">
        <v>0.5</v>
      </c>
      <c r="Q373" s="40">
        <f t="shared" si="232"/>
        <v>6884.34344</v>
      </c>
      <c r="Y373" s="11">
        <v>2704</v>
      </c>
      <c r="Z373" s="12">
        <v>1.31</v>
      </c>
      <c r="AA373" s="11">
        <v>1</v>
      </c>
      <c r="AB373" s="11">
        <v>0</v>
      </c>
      <c r="AC373" s="13">
        <f t="shared" si="233"/>
        <v>3542.24</v>
      </c>
      <c r="AD373" s="11">
        <v>1</v>
      </c>
      <c r="AE373" s="11">
        <v>2.38</v>
      </c>
      <c r="AF373" s="11">
        <v>1</v>
      </c>
      <c r="AG373" s="39">
        <f t="shared" si="234"/>
        <v>3.38</v>
      </c>
      <c r="AH373" s="11">
        <v>1.15</v>
      </c>
      <c r="AI373" s="9">
        <v>0.5</v>
      </c>
      <c r="AJ373" s="40">
        <f t="shared" si="235"/>
        <v>6884.34344</v>
      </c>
    </row>
    <row r="374" s="1" customFormat="1" customHeight="1" spans="6:36">
      <c r="F374" s="11">
        <v>2704</v>
      </c>
      <c r="G374" s="12">
        <v>0.75</v>
      </c>
      <c r="H374" s="11">
        <v>1</v>
      </c>
      <c r="I374" s="11">
        <v>0</v>
      </c>
      <c r="J374" s="13">
        <f t="shared" si="230"/>
        <v>2028</v>
      </c>
      <c r="K374" s="11">
        <v>1</v>
      </c>
      <c r="L374" s="11">
        <v>2.38</v>
      </c>
      <c r="M374" s="11">
        <v>1</v>
      </c>
      <c r="N374" s="39">
        <f t="shared" si="231"/>
        <v>3.38</v>
      </c>
      <c r="O374" s="11">
        <v>1.15</v>
      </c>
      <c r="P374" s="9">
        <v>0.5</v>
      </c>
      <c r="Q374" s="40">
        <f t="shared" si="232"/>
        <v>3941.418</v>
      </c>
      <c r="Y374" s="11">
        <v>2704</v>
      </c>
      <c r="Z374" s="12">
        <v>0.75</v>
      </c>
      <c r="AA374" s="11">
        <v>1</v>
      </c>
      <c r="AB374" s="11">
        <v>0</v>
      </c>
      <c r="AC374" s="13">
        <f t="shared" si="233"/>
        <v>2028</v>
      </c>
      <c r="AD374" s="11">
        <v>1</v>
      </c>
      <c r="AE374" s="11">
        <v>2.38</v>
      </c>
      <c r="AF374" s="11">
        <v>1</v>
      </c>
      <c r="AG374" s="39">
        <f t="shared" si="234"/>
        <v>3.38</v>
      </c>
      <c r="AH374" s="11">
        <v>1.15</v>
      </c>
      <c r="AI374" s="9">
        <v>0.5</v>
      </c>
      <c r="AJ374" s="40">
        <f t="shared" si="235"/>
        <v>3941.418</v>
      </c>
    </row>
    <row r="375" s="1" customFormat="1" customHeight="1" spans="6:36">
      <c r="F375" s="11">
        <v>2704</v>
      </c>
      <c r="G375" s="12">
        <v>0.75</v>
      </c>
      <c r="H375" s="11">
        <v>1</v>
      </c>
      <c r="I375" s="11">
        <v>0</v>
      </c>
      <c r="J375" s="13">
        <f t="shared" si="230"/>
        <v>2028</v>
      </c>
      <c r="K375" s="11">
        <v>1</v>
      </c>
      <c r="L375" s="11">
        <v>2.38</v>
      </c>
      <c r="M375" s="11">
        <v>1</v>
      </c>
      <c r="N375" s="39">
        <f t="shared" si="231"/>
        <v>3.38</v>
      </c>
      <c r="O375" s="11">
        <v>1.15</v>
      </c>
      <c r="P375" s="9">
        <v>0.5</v>
      </c>
      <c r="Q375" s="40">
        <f t="shared" si="232"/>
        <v>3941.418</v>
      </c>
      <c r="Y375" s="11">
        <v>2704</v>
      </c>
      <c r="Z375" s="12">
        <v>0.75</v>
      </c>
      <c r="AA375" s="11">
        <v>1</v>
      </c>
      <c r="AB375" s="11">
        <v>0</v>
      </c>
      <c r="AC375" s="13">
        <f t="shared" si="233"/>
        <v>2028</v>
      </c>
      <c r="AD375" s="11">
        <v>1</v>
      </c>
      <c r="AE375" s="11">
        <v>2.38</v>
      </c>
      <c r="AF375" s="11">
        <v>1</v>
      </c>
      <c r="AG375" s="39">
        <f t="shared" si="234"/>
        <v>3.38</v>
      </c>
      <c r="AH375" s="11">
        <v>1.15</v>
      </c>
      <c r="AI375" s="9">
        <v>0.5</v>
      </c>
      <c r="AJ375" s="40">
        <f t="shared" si="235"/>
        <v>3941.418</v>
      </c>
    </row>
    <row r="376" s="1" customFormat="1" customHeight="1" spans="6:36">
      <c r="F376" s="11">
        <v>2704</v>
      </c>
      <c r="G376" s="12">
        <v>1.8</v>
      </c>
      <c r="H376" s="11">
        <v>1</v>
      </c>
      <c r="I376" s="11">
        <v>0</v>
      </c>
      <c r="J376" s="13">
        <f t="shared" si="230"/>
        <v>4867.2</v>
      </c>
      <c r="K376" s="11">
        <v>1</v>
      </c>
      <c r="L376" s="11">
        <v>2.38</v>
      </c>
      <c r="M376" s="11">
        <v>1</v>
      </c>
      <c r="N376" s="39">
        <f t="shared" si="231"/>
        <v>3.38</v>
      </c>
      <c r="O376" s="11">
        <v>1.15</v>
      </c>
      <c r="P376" s="9">
        <v>0.5</v>
      </c>
      <c r="Q376" s="40">
        <f t="shared" si="232"/>
        <v>9459.4032</v>
      </c>
      <c r="Y376" s="11">
        <v>2704</v>
      </c>
      <c r="Z376" s="12">
        <v>1.8</v>
      </c>
      <c r="AA376" s="11">
        <v>1</v>
      </c>
      <c r="AB376" s="11">
        <v>0</v>
      </c>
      <c r="AC376" s="13">
        <f t="shared" si="233"/>
        <v>4867.2</v>
      </c>
      <c r="AD376" s="11">
        <v>1</v>
      </c>
      <c r="AE376" s="11">
        <v>2.38</v>
      </c>
      <c r="AF376" s="11">
        <v>1</v>
      </c>
      <c r="AG376" s="39">
        <f t="shared" si="234"/>
        <v>3.38</v>
      </c>
      <c r="AH376" s="11">
        <v>1.15</v>
      </c>
      <c r="AI376" s="9">
        <v>0.5</v>
      </c>
      <c r="AJ376" s="40">
        <f t="shared" si="235"/>
        <v>9459.4032</v>
      </c>
    </row>
    <row r="377" s="1" customFormat="1" customHeight="1" spans="6:36">
      <c r="F377" s="11">
        <v>2704</v>
      </c>
      <c r="G377" s="12">
        <v>3.21</v>
      </c>
      <c r="H377" s="11">
        <v>1</v>
      </c>
      <c r="I377" s="11">
        <v>0</v>
      </c>
      <c r="J377" s="13">
        <f t="shared" si="230"/>
        <v>8679.84</v>
      </c>
      <c r="K377" s="11">
        <v>1</v>
      </c>
      <c r="L377" s="11">
        <v>2.38</v>
      </c>
      <c r="M377" s="11">
        <v>1</v>
      </c>
      <c r="N377" s="39">
        <f t="shared" si="231"/>
        <v>3.38</v>
      </c>
      <c r="O377" s="11">
        <v>1.15</v>
      </c>
      <c r="P377" s="9">
        <v>0.5</v>
      </c>
      <c r="Q377" s="40">
        <f t="shared" si="232"/>
        <v>16869.26904</v>
      </c>
      <c r="Y377" s="11">
        <v>2704</v>
      </c>
      <c r="Z377" s="12">
        <v>3.21</v>
      </c>
      <c r="AA377" s="11">
        <v>1</v>
      </c>
      <c r="AB377" s="11">
        <v>0</v>
      </c>
      <c r="AC377" s="13">
        <f t="shared" si="233"/>
        <v>8679.84</v>
      </c>
      <c r="AD377" s="11">
        <v>1</v>
      </c>
      <c r="AE377" s="11">
        <v>2.38</v>
      </c>
      <c r="AF377" s="11">
        <v>1</v>
      </c>
      <c r="AG377" s="39">
        <f t="shared" si="234"/>
        <v>3.38</v>
      </c>
      <c r="AH377" s="11">
        <v>1.15</v>
      </c>
      <c r="AI377" s="9">
        <v>0.5</v>
      </c>
      <c r="AJ377" s="40">
        <f t="shared" si="235"/>
        <v>16869.26904</v>
      </c>
    </row>
    <row r="378" s="1" customFormat="1" customHeight="1" spans="6:36">
      <c r="F378" s="11">
        <v>2704</v>
      </c>
      <c r="G378" s="12">
        <v>3.21</v>
      </c>
      <c r="H378" s="11">
        <v>1</v>
      </c>
      <c r="I378" s="11">
        <v>0</v>
      </c>
      <c r="J378" s="13">
        <f t="shared" si="230"/>
        <v>8679.84</v>
      </c>
      <c r="K378" s="11">
        <v>1</v>
      </c>
      <c r="L378" s="11">
        <v>2.38</v>
      </c>
      <c r="M378" s="11">
        <v>1</v>
      </c>
      <c r="N378" s="39">
        <f t="shared" si="231"/>
        <v>3.38</v>
      </c>
      <c r="O378" s="11">
        <v>1.15</v>
      </c>
      <c r="P378" s="9">
        <v>0.5</v>
      </c>
      <c r="Q378" s="40">
        <f t="shared" si="232"/>
        <v>16869.26904</v>
      </c>
      <c r="Y378" s="11">
        <v>2704</v>
      </c>
      <c r="Z378" s="12">
        <v>3.21</v>
      </c>
      <c r="AA378" s="11">
        <v>1</v>
      </c>
      <c r="AB378" s="11">
        <v>0</v>
      </c>
      <c r="AC378" s="13">
        <f t="shared" si="233"/>
        <v>8679.84</v>
      </c>
      <c r="AD378" s="11">
        <v>1</v>
      </c>
      <c r="AE378" s="11">
        <v>2.38</v>
      </c>
      <c r="AF378" s="11">
        <v>1</v>
      </c>
      <c r="AG378" s="39">
        <f t="shared" si="234"/>
        <v>3.38</v>
      </c>
      <c r="AH378" s="11">
        <v>1.15</v>
      </c>
      <c r="AI378" s="9">
        <v>0.5</v>
      </c>
      <c r="AJ378" s="40">
        <f t="shared" si="235"/>
        <v>16869.26904</v>
      </c>
    </row>
    <row r="379" s="1" customFormat="1" customHeight="1" spans="6:36">
      <c r="F379" s="11">
        <v>2704</v>
      </c>
      <c r="G379" s="12">
        <v>0</v>
      </c>
      <c r="H379" s="11">
        <v>1</v>
      </c>
      <c r="I379" s="11">
        <v>0</v>
      </c>
      <c r="J379" s="13">
        <f t="shared" si="230"/>
        <v>0</v>
      </c>
      <c r="K379" s="11">
        <v>1</v>
      </c>
      <c r="L379" s="11">
        <v>2.38</v>
      </c>
      <c r="M379" s="11">
        <v>1</v>
      </c>
      <c r="N379" s="39">
        <f t="shared" si="231"/>
        <v>3.38</v>
      </c>
      <c r="O379" s="11">
        <v>1.15</v>
      </c>
      <c r="P379" s="9">
        <v>0.5</v>
      </c>
      <c r="Q379" s="40">
        <f t="shared" si="232"/>
        <v>0</v>
      </c>
      <c r="Y379" s="11">
        <v>2704</v>
      </c>
      <c r="Z379" s="12">
        <v>0</v>
      </c>
      <c r="AA379" s="11">
        <v>1</v>
      </c>
      <c r="AB379" s="11">
        <v>0</v>
      </c>
      <c r="AC379" s="13">
        <f t="shared" si="233"/>
        <v>0</v>
      </c>
      <c r="AD379" s="11">
        <v>1</v>
      </c>
      <c r="AE379" s="11">
        <v>2.38</v>
      </c>
      <c r="AF379" s="11">
        <v>1</v>
      </c>
      <c r="AG379" s="39">
        <f t="shared" si="234"/>
        <v>3.38</v>
      </c>
      <c r="AH379" s="11">
        <v>1.15</v>
      </c>
      <c r="AI379" s="9">
        <v>0.5</v>
      </c>
      <c r="AJ379" s="40">
        <f t="shared" si="235"/>
        <v>0</v>
      </c>
    </row>
    <row r="380" s="1" customFormat="1" customHeight="1" spans="6:36">
      <c r="F380" s="41" t="s">
        <v>24</v>
      </c>
      <c r="G380" s="42"/>
      <c r="H380" s="42"/>
      <c r="I380" s="42"/>
      <c r="J380" s="42"/>
      <c r="K380" s="42"/>
      <c r="L380" s="42"/>
      <c r="M380" s="43">
        <f>SUM(Q365:Q379)</f>
        <v>104368.74864</v>
      </c>
      <c r="N380" s="43"/>
      <c r="O380" s="43"/>
      <c r="P380" s="43"/>
      <c r="Q380" s="43"/>
      <c r="Y380" s="41" t="s">
        <v>24</v>
      </c>
      <c r="Z380" s="42"/>
      <c r="AA380" s="42"/>
      <c r="AB380" s="42"/>
      <c r="AC380" s="42"/>
      <c r="AD380" s="42"/>
      <c r="AE380" s="42"/>
      <c r="AF380" s="43">
        <f>SUM(AJ365:AJ379)</f>
        <v>104368.74864</v>
      </c>
      <c r="AG380" s="43"/>
      <c r="AH380" s="43"/>
      <c r="AI380" s="43"/>
      <c r="AJ380" s="43"/>
    </row>
    <row r="381" s="1" customFormat="1" customHeight="1" spans="6:36">
      <c r="F381" s="42"/>
      <c r="G381" s="42"/>
      <c r="H381" s="42"/>
      <c r="I381" s="42"/>
      <c r="J381" s="42"/>
      <c r="K381" s="42"/>
      <c r="L381" s="42"/>
      <c r="M381" s="43"/>
      <c r="N381" s="43"/>
      <c r="O381" s="43"/>
      <c r="P381" s="43"/>
      <c r="Q381" s="43"/>
      <c r="Y381" s="42"/>
      <c r="Z381" s="42"/>
      <c r="AA381" s="42"/>
      <c r="AB381" s="42"/>
      <c r="AC381" s="42"/>
      <c r="AD381" s="42"/>
      <c r="AE381" s="42"/>
      <c r="AF381" s="43"/>
      <c r="AG381" s="43"/>
      <c r="AH381" s="43"/>
      <c r="AI381" s="43"/>
      <c r="AJ381" s="43"/>
    </row>
    <row r="382" s="1" customFormat="1" customHeight="1" spans="6:36">
      <c r="F382" s="42"/>
      <c r="G382" s="42"/>
      <c r="H382" s="42"/>
      <c r="I382" s="42"/>
      <c r="J382" s="42"/>
      <c r="K382" s="42"/>
      <c r="L382" s="42"/>
      <c r="M382" s="43"/>
      <c r="N382" s="43"/>
      <c r="O382" s="43"/>
      <c r="P382" s="43"/>
      <c r="Q382" s="43"/>
      <c r="Y382" s="42"/>
      <c r="Z382" s="42"/>
      <c r="AA382" s="42"/>
      <c r="AB382" s="42"/>
      <c r="AC382" s="42"/>
      <c r="AD382" s="42"/>
      <c r="AE382" s="42"/>
      <c r="AF382" s="43"/>
      <c r="AG382" s="43"/>
      <c r="AH382" s="43"/>
      <c r="AI382" s="43"/>
      <c r="AJ382" s="43"/>
    </row>
    <row r="383" s="1" customFormat="1" customHeight="1" spans="6:36">
      <c r="F383" s="34" t="s">
        <v>25</v>
      </c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Y383" s="34" t="s">
        <v>25</v>
      </c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</row>
    <row r="384" s="1" customFormat="1" customHeight="1" spans="6:36">
      <c r="F384" s="13" t="s">
        <v>3</v>
      </c>
      <c r="G384" s="13"/>
      <c r="H384" s="13"/>
      <c r="I384" s="13"/>
      <c r="J384" s="13"/>
      <c r="K384" s="8" t="s">
        <v>46</v>
      </c>
      <c r="L384" s="8"/>
      <c r="M384" s="8"/>
      <c r="N384" s="8"/>
      <c r="O384" s="9" t="s">
        <v>31</v>
      </c>
      <c r="P384" s="9"/>
      <c r="Q384" s="38" t="s">
        <v>7</v>
      </c>
      <c r="Y384" s="13" t="s">
        <v>3</v>
      </c>
      <c r="Z384" s="13"/>
      <c r="AA384" s="13"/>
      <c r="AB384" s="13"/>
      <c r="AC384" s="13"/>
      <c r="AD384" s="8" t="s">
        <v>46</v>
      </c>
      <c r="AE384" s="8"/>
      <c r="AF384" s="8"/>
      <c r="AG384" s="8"/>
      <c r="AH384" s="9" t="s">
        <v>31</v>
      </c>
      <c r="AI384" s="9"/>
      <c r="AJ384" s="38" t="s">
        <v>7</v>
      </c>
    </row>
    <row r="385" s="1" customFormat="1" customHeight="1" spans="6:36">
      <c r="F385" s="13" t="s">
        <v>47</v>
      </c>
      <c r="G385" s="13" t="s">
        <v>48</v>
      </c>
      <c r="H385" s="13" t="s">
        <v>49</v>
      </c>
      <c r="I385" s="13" t="s">
        <v>50</v>
      </c>
      <c r="J385" s="13" t="s">
        <v>3</v>
      </c>
      <c r="K385" s="8" t="s">
        <v>51</v>
      </c>
      <c r="L385" s="8" t="s">
        <v>21</v>
      </c>
      <c r="M385" s="8" t="s">
        <v>20</v>
      </c>
      <c r="N385" s="39" t="s">
        <v>22</v>
      </c>
      <c r="O385" s="9" t="s">
        <v>52</v>
      </c>
      <c r="P385" s="9" t="s">
        <v>53</v>
      </c>
      <c r="Q385" s="38"/>
      <c r="Y385" s="13" t="s">
        <v>47</v>
      </c>
      <c r="Z385" s="13" t="s">
        <v>48</v>
      </c>
      <c r="AA385" s="13" t="s">
        <v>49</v>
      </c>
      <c r="AB385" s="13" t="s">
        <v>50</v>
      </c>
      <c r="AC385" s="13" t="s">
        <v>3</v>
      </c>
      <c r="AD385" s="8" t="s">
        <v>51</v>
      </c>
      <c r="AE385" s="8" t="s">
        <v>21</v>
      </c>
      <c r="AF385" s="8" t="s">
        <v>20</v>
      </c>
      <c r="AG385" s="39" t="s">
        <v>22</v>
      </c>
      <c r="AH385" s="9" t="s">
        <v>52</v>
      </c>
      <c r="AI385" s="9" t="s">
        <v>53</v>
      </c>
      <c r="AJ385" s="38"/>
    </row>
    <row r="386" s="1" customFormat="1" customHeight="1" spans="6:36">
      <c r="F386" s="11">
        <v>2171</v>
      </c>
      <c r="G386" s="12">
        <v>1.728</v>
      </c>
      <c r="H386" s="11">
        <v>1</v>
      </c>
      <c r="I386" s="11">
        <v>0</v>
      </c>
      <c r="J386" s="13">
        <f t="shared" ref="J386:J396" si="236">F386*G386*H386+I386</f>
        <v>3751.488</v>
      </c>
      <c r="K386" s="11">
        <v>1</v>
      </c>
      <c r="L386" s="11">
        <v>2.11</v>
      </c>
      <c r="M386" s="11">
        <v>0.97</v>
      </c>
      <c r="N386" s="39">
        <f t="shared" ref="N386:N396" si="237">L386*M386+1</f>
        <v>3.0467</v>
      </c>
      <c r="O386" s="11">
        <v>1.15</v>
      </c>
      <c r="P386" s="9">
        <v>0.5</v>
      </c>
      <c r="Q386" s="40">
        <f t="shared" ref="Q386:Q396" si="238">J386*K386*N386*O386*P386</f>
        <v>6572.05363152</v>
      </c>
      <c r="Y386" s="11">
        <v>2171</v>
      </c>
      <c r="Z386" s="12">
        <v>1.728</v>
      </c>
      <c r="AA386" s="11">
        <v>1</v>
      </c>
      <c r="AB386" s="11">
        <v>0</v>
      </c>
      <c r="AC386" s="13">
        <f t="shared" ref="AC386:AC396" si="239">Y386*Z386*AA386+AB386</f>
        <v>3751.488</v>
      </c>
      <c r="AD386" s="11">
        <v>1</v>
      </c>
      <c r="AE386" s="11">
        <v>2.11</v>
      </c>
      <c r="AF386" s="11">
        <v>0.97</v>
      </c>
      <c r="AG386" s="39">
        <f t="shared" ref="AG386:AG396" si="240">AE386*AF386+1</f>
        <v>3.0467</v>
      </c>
      <c r="AH386" s="11">
        <v>1.15</v>
      </c>
      <c r="AI386" s="9">
        <v>0.5</v>
      </c>
      <c r="AJ386" s="40">
        <f t="shared" ref="AJ386:AJ396" si="241">AC386*AD386*AG386*AH386*AI386</f>
        <v>6572.05363152</v>
      </c>
    </row>
    <row r="387" s="1" customFormat="1" customHeight="1" spans="6:36">
      <c r="F387" s="11">
        <v>2171</v>
      </c>
      <c r="G387" s="12">
        <v>1.728</v>
      </c>
      <c r="H387" s="11">
        <v>1</v>
      </c>
      <c r="I387" s="11">
        <v>0</v>
      </c>
      <c r="J387" s="13">
        <f t="shared" si="236"/>
        <v>3751.488</v>
      </c>
      <c r="K387" s="11">
        <v>1</v>
      </c>
      <c r="L387" s="11">
        <v>2.11</v>
      </c>
      <c r="M387" s="11">
        <v>0.97</v>
      </c>
      <c r="N387" s="39">
        <f t="shared" si="237"/>
        <v>3.0467</v>
      </c>
      <c r="O387" s="11">
        <v>1.15</v>
      </c>
      <c r="P387" s="9">
        <v>0.5</v>
      </c>
      <c r="Q387" s="40">
        <f t="shared" si="238"/>
        <v>6572.05363152</v>
      </c>
      <c r="Y387" s="11">
        <v>2171</v>
      </c>
      <c r="Z387" s="12">
        <v>1.728</v>
      </c>
      <c r="AA387" s="11">
        <v>1</v>
      </c>
      <c r="AB387" s="11">
        <v>0</v>
      </c>
      <c r="AC387" s="13">
        <f t="shared" si="239"/>
        <v>3751.488</v>
      </c>
      <c r="AD387" s="11">
        <v>1</v>
      </c>
      <c r="AE387" s="11">
        <v>2.11</v>
      </c>
      <c r="AF387" s="11">
        <v>0.97</v>
      </c>
      <c r="AG387" s="39">
        <f t="shared" si="240"/>
        <v>3.0467</v>
      </c>
      <c r="AH387" s="11">
        <v>1.15</v>
      </c>
      <c r="AI387" s="9">
        <v>0.5</v>
      </c>
      <c r="AJ387" s="40">
        <f t="shared" si="241"/>
        <v>6572.05363152</v>
      </c>
    </row>
    <row r="388" s="1" customFormat="1" customHeight="1" spans="6:36">
      <c r="F388" s="11">
        <v>2171</v>
      </c>
      <c r="G388" s="12">
        <v>1.728</v>
      </c>
      <c r="H388" s="11">
        <v>1</v>
      </c>
      <c r="I388" s="11">
        <v>0</v>
      </c>
      <c r="J388" s="13">
        <f t="shared" si="236"/>
        <v>3751.488</v>
      </c>
      <c r="K388" s="11">
        <v>1</v>
      </c>
      <c r="L388" s="11">
        <v>2.11</v>
      </c>
      <c r="M388" s="11">
        <v>0.97</v>
      </c>
      <c r="N388" s="39">
        <f t="shared" si="237"/>
        <v>3.0467</v>
      </c>
      <c r="O388" s="11">
        <v>1.15</v>
      </c>
      <c r="P388" s="9">
        <v>0.5</v>
      </c>
      <c r="Q388" s="40">
        <f t="shared" si="238"/>
        <v>6572.05363152</v>
      </c>
      <c r="Y388" s="11">
        <v>2171</v>
      </c>
      <c r="Z388" s="12">
        <v>1.728</v>
      </c>
      <c r="AA388" s="11">
        <v>1</v>
      </c>
      <c r="AB388" s="11">
        <v>0</v>
      </c>
      <c r="AC388" s="13">
        <f t="shared" si="239"/>
        <v>3751.488</v>
      </c>
      <c r="AD388" s="11">
        <v>1</v>
      </c>
      <c r="AE388" s="11">
        <v>2.11</v>
      </c>
      <c r="AF388" s="11">
        <v>0.97</v>
      </c>
      <c r="AG388" s="39">
        <f t="shared" si="240"/>
        <v>3.0467</v>
      </c>
      <c r="AH388" s="11">
        <v>1.15</v>
      </c>
      <c r="AI388" s="9">
        <v>0.5</v>
      </c>
      <c r="AJ388" s="40">
        <f t="shared" si="241"/>
        <v>6572.05363152</v>
      </c>
    </row>
    <row r="389" s="1" customFormat="1" customHeight="1" spans="6:36">
      <c r="F389" s="11">
        <v>2171</v>
      </c>
      <c r="G389" s="12">
        <v>1.728</v>
      </c>
      <c r="H389" s="11">
        <v>1</v>
      </c>
      <c r="I389" s="11">
        <v>0</v>
      </c>
      <c r="J389" s="13">
        <f t="shared" si="236"/>
        <v>3751.488</v>
      </c>
      <c r="K389" s="11">
        <v>1</v>
      </c>
      <c r="L389" s="11">
        <v>2.11</v>
      </c>
      <c r="M389" s="11">
        <v>0.97</v>
      </c>
      <c r="N389" s="39">
        <f t="shared" si="237"/>
        <v>3.0467</v>
      </c>
      <c r="O389" s="11">
        <v>1.15</v>
      </c>
      <c r="P389" s="9">
        <v>0.5</v>
      </c>
      <c r="Q389" s="40">
        <f t="shared" si="238"/>
        <v>6572.05363152</v>
      </c>
      <c r="Y389" s="11">
        <v>2171</v>
      </c>
      <c r="Z389" s="12">
        <v>1.728</v>
      </c>
      <c r="AA389" s="11">
        <v>1</v>
      </c>
      <c r="AB389" s="11">
        <v>0</v>
      </c>
      <c r="AC389" s="13">
        <f t="shared" si="239"/>
        <v>3751.488</v>
      </c>
      <c r="AD389" s="11">
        <v>1</v>
      </c>
      <c r="AE389" s="11">
        <v>2.11</v>
      </c>
      <c r="AF389" s="11">
        <v>0.97</v>
      </c>
      <c r="AG389" s="39">
        <f t="shared" si="240"/>
        <v>3.0467</v>
      </c>
      <c r="AH389" s="11">
        <v>1.15</v>
      </c>
      <c r="AI389" s="9">
        <v>0.5</v>
      </c>
      <c r="AJ389" s="40">
        <f t="shared" si="241"/>
        <v>6572.05363152</v>
      </c>
    </row>
    <row r="390" s="1" customFormat="1" customHeight="1" spans="6:36">
      <c r="F390" s="11">
        <v>2171</v>
      </c>
      <c r="G390" s="12">
        <v>1.728</v>
      </c>
      <c r="H390" s="11">
        <v>1</v>
      </c>
      <c r="I390" s="11">
        <v>0</v>
      </c>
      <c r="J390" s="13">
        <f t="shared" si="236"/>
        <v>3751.488</v>
      </c>
      <c r="K390" s="11">
        <v>1</v>
      </c>
      <c r="L390" s="11">
        <v>2.11</v>
      </c>
      <c r="M390" s="11">
        <v>0.97</v>
      </c>
      <c r="N390" s="39">
        <f t="shared" si="237"/>
        <v>3.0467</v>
      </c>
      <c r="O390" s="11">
        <v>1.15</v>
      </c>
      <c r="P390" s="9">
        <v>0.5</v>
      </c>
      <c r="Q390" s="40">
        <f t="shared" si="238"/>
        <v>6572.05363152</v>
      </c>
      <c r="Y390" s="11">
        <v>2171</v>
      </c>
      <c r="Z390" s="12">
        <v>1.728</v>
      </c>
      <c r="AA390" s="11">
        <v>1</v>
      </c>
      <c r="AB390" s="11">
        <v>0</v>
      </c>
      <c r="AC390" s="13">
        <f t="shared" si="239"/>
        <v>3751.488</v>
      </c>
      <c r="AD390" s="11">
        <v>1</v>
      </c>
      <c r="AE390" s="11">
        <v>2.11</v>
      </c>
      <c r="AF390" s="11">
        <v>0.97</v>
      </c>
      <c r="AG390" s="39">
        <f t="shared" si="240"/>
        <v>3.0467</v>
      </c>
      <c r="AH390" s="11">
        <v>1.15</v>
      </c>
      <c r="AI390" s="9">
        <v>0.5</v>
      </c>
      <c r="AJ390" s="40">
        <f t="shared" si="241"/>
        <v>6572.05363152</v>
      </c>
    </row>
    <row r="391" s="1" customFormat="1" customHeight="1" spans="6:36">
      <c r="F391" s="11">
        <v>2171</v>
      </c>
      <c r="G391" s="12">
        <v>1.728</v>
      </c>
      <c r="H391" s="11">
        <v>1</v>
      </c>
      <c r="I391" s="11">
        <v>0</v>
      </c>
      <c r="J391" s="13">
        <f t="shared" si="236"/>
        <v>3751.488</v>
      </c>
      <c r="K391" s="11">
        <v>1</v>
      </c>
      <c r="L391" s="11">
        <v>2.11</v>
      </c>
      <c r="M391" s="11">
        <v>0.97</v>
      </c>
      <c r="N391" s="39">
        <f t="shared" si="237"/>
        <v>3.0467</v>
      </c>
      <c r="O391" s="11">
        <v>0.9</v>
      </c>
      <c r="P391" s="9">
        <v>0.5</v>
      </c>
      <c r="Q391" s="40">
        <f t="shared" si="238"/>
        <v>5143.34632032</v>
      </c>
      <c r="Y391" s="11">
        <v>2171</v>
      </c>
      <c r="Z391" s="12">
        <v>1.728</v>
      </c>
      <c r="AA391" s="11">
        <v>1</v>
      </c>
      <c r="AB391" s="11">
        <v>0</v>
      </c>
      <c r="AC391" s="13">
        <f t="shared" si="239"/>
        <v>3751.488</v>
      </c>
      <c r="AD391" s="11">
        <v>1</v>
      </c>
      <c r="AE391" s="11">
        <v>2.11</v>
      </c>
      <c r="AF391" s="11">
        <v>0.97</v>
      </c>
      <c r="AG391" s="39">
        <f t="shared" si="240"/>
        <v>3.0467</v>
      </c>
      <c r="AH391" s="11">
        <v>0.9</v>
      </c>
      <c r="AI391" s="9">
        <v>0.5</v>
      </c>
      <c r="AJ391" s="40">
        <f t="shared" si="241"/>
        <v>5143.34632032</v>
      </c>
    </row>
    <row r="392" s="1" customFormat="1" customHeight="1" spans="6:36">
      <c r="F392" s="11">
        <v>2171</v>
      </c>
      <c r="G392" s="12">
        <v>1.728</v>
      </c>
      <c r="H392" s="11">
        <v>1</v>
      </c>
      <c r="I392" s="11">
        <v>0</v>
      </c>
      <c r="J392" s="13">
        <f t="shared" si="236"/>
        <v>3751.488</v>
      </c>
      <c r="K392" s="11">
        <v>1</v>
      </c>
      <c r="L392" s="11">
        <v>2.11</v>
      </c>
      <c r="M392" s="11">
        <v>0.97</v>
      </c>
      <c r="N392" s="39">
        <f t="shared" si="237"/>
        <v>3.0467</v>
      </c>
      <c r="O392" s="11">
        <v>0.9</v>
      </c>
      <c r="P392" s="9">
        <v>0.5</v>
      </c>
      <c r="Q392" s="40">
        <f t="shared" si="238"/>
        <v>5143.34632032</v>
      </c>
      <c r="Y392" s="11">
        <v>2171</v>
      </c>
      <c r="Z392" s="12">
        <v>1.728</v>
      </c>
      <c r="AA392" s="11">
        <v>1</v>
      </c>
      <c r="AB392" s="11">
        <v>0</v>
      </c>
      <c r="AC392" s="13">
        <f t="shared" si="239"/>
        <v>3751.488</v>
      </c>
      <c r="AD392" s="11">
        <v>1</v>
      </c>
      <c r="AE392" s="11">
        <v>2.11</v>
      </c>
      <c r="AF392" s="11">
        <v>0.97</v>
      </c>
      <c r="AG392" s="39">
        <f t="shared" si="240"/>
        <v>3.0467</v>
      </c>
      <c r="AH392" s="11">
        <v>0.9</v>
      </c>
      <c r="AI392" s="9">
        <v>0.5</v>
      </c>
      <c r="AJ392" s="40">
        <f t="shared" si="241"/>
        <v>5143.34632032</v>
      </c>
    </row>
    <row r="393" s="1" customFormat="1" customHeight="1" spans="6:36">
      <c r="F393" s="11">
        <v>2171</v>
      </c>
      <c r="G393" s="12">
        <v>1.728</v>
      </c>
      <c r="H393" s="11">
        <v>1</v>
      </c>
      <c r="I393" s="11">
        <v>0</v>
      </c>
      <c r="J393" s="13">
        <f t="shared" si="236"/>
        <v>3751.488</v>
      </c>
      <c r="K393" s="11">
        <v>1</v>
      </c>
      <c r="L393" s="11">
        <v>2.11</v>
      </c>
      <c r="M393" s="11">
        <v>0.97</v>
      </c>
      <c r="N393" s="39">
        <f t="shared" si="237"/>
        <v>3.0467</v>
      </c>
      <c r="O393" s="11">
        <v>0.9</v>
      </c>
      <c r="P393" s="9">
        <v>0.5</v>
      </c>
      <c r="Q393" s="40">
        <f t="shared" si="238"/>
        <v>5143.34632032</v>
      </c>
      <c r="Y393" s="11">
        <v>2171</v>
      </c>
      <c r="Z393" s="12">
        <v>1.728</v>
      </c>
      <c r="AA393" s="11">
        <v>1</v>
      </c>
      <c r="AB393" s="11">
        <v>0</v>
      </c>
      <c r="AC393" s="13">
        <f t="shared" si="239"/>
        <v>3751.488</v>
      </c>
      <c r="AD393" s="11">
        <v>1</v>
      </c>
      <c r="AE393" s="11">
        <v>2.11</v>
      </c>
      <c r="AF393" s="11">
        <v>0.97</v>
      </c>
      <c r="AG393" s="39">
        <f t="shared" si="240"/>
        <v>3.0467</v>
      </c>
      <c r="AH393" s="11">
        <v>0.9</v>
      </c>
      <c r="AI393" s="9">
        <v>0.5</v>
      </c>
      <c r="AJ393" s="40">
        <f t="shared" si="241"/>
        <v>5143.34632032</v>
      </c>
    </row>
    <row r="394" s="1" customFormat="1" customHeight="1" spans="6:36">
      <c r="F394" s="11">
        <v>2171</v>
      </c>
      <c r="G394" s="12">
        <v>1.728</v>
      </c>
      <c r="H394" s="11">
        <v>1</v>
      </c>
      <c r="I394" s="11">
        <v>0</v>
      </c>
      <c r="J394" s="13">
        <f t="shared" si="236"/>
        <v>3751.488</v>
      </c>
      <c r="K394" s="11">
        <v>1</v>
      </c>
      <c r="L394" s="11">
        <v>2.11</v>
      </c>
      <c r="M394" s="11">
        <v>0.97</v>
      </c>
      <c r="N394" s="39">
        <f t="shared" si="237"/>
        <v>3.0467</v>
      </c>
      <c r="O394" s="11">
        <v>0.9</v>
      </c>
      <c r="P394" s="9">
        <v>0.5</v>
      </c>
      <c r="Q394" s="40">
        <f t="shared" si="238"/>
        <v>5143.34632032</v>
      </c>
      <c r="Y394" s="11">
        <v>2171</v>
      </c>
      <c r="Z394" s="12">
        <v>1.728</v>
      </c>
      <c r="AA394" s="11">
        <v>1</v>
      </c>
      <c r="AB394" s="11">
        <v>0</v>
      </c>
      <c r="AC394" s="13">
        <f t="shared" si="239"/>
        <v>3751.488</v>
      </c>
      <c r="AD394" s="11">
        <v>1</v>
      </c>
      <c r="AE394" s="11">
        <v>2.11</v>
      </c>
      <c r="AF394" s="11">
        <v>0.97</v>
      </c>
      <c r="AG394" s="39">
        <f t="shared" si="240"/>
        <v>3.0467</v>
      </c>
      <c r="AH394" s="11">
        <v>0.9</v>
      </c>
      <c r="AI394" s="9">
        <v>0.5</v>
      </c>
      <c r="AJ394" s="40">
        <f t="shared" si="241"/>
        <v>5143.34632032</v>
      </c>
    </row>
    <row r="395" s="1" customFormat="1" customHeight="1" spans="6:36">
      <c r="F395" s="11">
        <v>2171</v>
      </c>
      <c r="G395" s="12">
        <v>1.55</v>
      </c>
      <c r="H395" s="11">
        <v>1</v>
      </c>
      <c r="I395" s="11">
        <v>0</v>
      </c>
      <c r="J395" s="13">
        <f t="shared" si="236"/>
        <v>3365.05</v>
      </c>
      <c r="K395" s="11">
        <v>1</v>
      </c>
      <c r="L395" s="11">
        <v>2.11</v>
      </c>
      <c r="M395" s="11">
        <v>0.97</v>
      </c>
      <c r="N395" s="39">
        <f t="shared" si="237"/>
        <v>3.0467</v>
      </c>
      <c r="O395" s="11">
        <v>0.9</v>
      </c>
      <c r="P395" s="9">
        <v>0.5</v>
      </c>
      <c r="Q395" s="40">
        <f t="shared" si="238"/>
        <v>4613.53402575</v>
      </c>
      <c r="Y395" s="11">
        <v>2171</v>
      </c>
      <c r="Z395" s="12">
        <v>1.55</v>
      </c>
      <c r="AA395" s="11">
        <v>1</v>
      </c>
      <c r="AB395" s="11">
        <v>0</v>
      </c>
      <c r="AC395" s="13">
        <f t="shared" si="239"/>
        <v>3365.05</v>
      </c>
      <c r="AD395" s="11">
        <v>1</v>
      </c>
      <c r="AE395" s="11">
        <v>2.11</v>
      </c>
      <c r="AF395" s="11">
        <v>0.97</v>
      </c>
      <c r="AG395" s="39">
        <f t="shared" si="240"/>
        <v>3.0467</v>
      </c>
      <c r="AH395" s="11">
        <v>0.9</v>
      </c>
      <c r="AI395" s="9">
        <v>0.5</v>
      </c>
      <c r="AJ395" s="40">
        <f t="shared" si="241"/>
        <v>4613.53402575</v>
      </c>
    </row>
    <row r="396" s="1" customFormat="1" customHeight="1" spans="6:36">
      <c r="F396" s="11">
        <v>2171</v>
      </c>
      <c r="G396" s="12">
        <v>12.18</v>
      </c>
      <c r="H396" s="11">
        <v>1</v>
      </c>
      <c r="I396" s="11">
        <v>0</v>
      </c>
      <c r="J396" s="13">
        <f t="shared" si="236"/>
        <v>26442.78</v>
      </c>
      <c r="K396" s="11">
        <v>1</v>
      </c>
      <c r="L396" s="11">
        <v>2.11</v>
      </c>
      <c r="M396" s="11">
        <v>0.97</v>
      </c>
      <c r="N396" s="39">
        <f t="shared" si="237"/>
        <v>3.0467</v>
      </c>
      <c r="O396" s="11">
        <v>0.9</v>
      </c>
      <c r="P396" s="9">
        <v>0.5</v>
      </c>
      <c r="Q396" s="40">
        <f t="shared" si="238"/>
        <v>36253.4480217</v>
      </c>
      <c r="Y396" s="11">
        <v>2171</v>
      </c>
      <c r="Z396" s="12">
        <v>12.18</v>
      </c>
      <c r="AA396" s="11">
        <v>1</v>
      </c>
      <c r="AB396" s="11">
        <v>0</v>
      </c>
      <c r="AC396" s="13">
        <f t="shared" si="239"/>
        <v>26442.78</v>
      </c>
      <c r="AD396" s="11">
        <v>1</v>
      </c>
      <c r="AE396" s="11">
        <v>2.11</v>
      </c>
      <c r="AF396" s="11">
        <v>0.97</v>
      </c>
      <c r="AG396" s="39">
        <f t="shared" si="240"/>
        <v>3.0467</v>
      </c>
      <c r="AH396" s="11">
        <v>0.9</v>
      </c>
      <c r="AI396" s="9">
        <v>0.5</v>
      </c>
      <c r="AJ396" s="40">
        <f t="shared" si="241"/>
        <v>36253.4480217</v>
      </c>
    </row>
    <row r="397" s="1" customFormat="1" customHeight="1" spans="6:36">
      <c r="F397" s="41" t="s">
        <v>25</v>
      </c>
      <c r="G397" s="42"/>
      <c r="H397" s="42"/>
      <c r="I397" s="42"/>
      <c r="J397" s="42"/>
      <c r="K397" s="42"/>
      <c r="L397" s="42"/>
      <c r="M397" s="43">
        <f>SUM(Q386:Q396)</f>
        <v>94300.63548633</v>
      </c>
      <c r="N397" s="43"/>
      <c r="O397" s="43"/>
      <c r="P397" s="43"/>
      <c r="Q397" s="43"/>
      <c r="Y397" s="41" t="s">
        <v>25</v>
      </c>
      <c r="Z397" s="42"/>
      <c r="AA397" s="42"/>
      <c r="AB397" s="42"/>
      <c r="AC397" s="42"/>
      <c r="AD397" s="42"/>
      <c r="AE397" s="42"/>
      <c r="AF397" s="43">
        <f>SUM(AJ386:AJ396)</f>
        <v>94300.63548633</v>
      </c>
      <c r="AG397" s="43"/>
      <c r="AH397" s="43"/>
      <c r="AI397" s="43"/>
      <c r="AJ397" s="43"/>
    </row>
    <row r="398" s="1" customFormat="1" customHeight="1" spans="6:36">
      <c r="F398" s="42"/>
      <c r="G398" s="42"/>
      <c r="H398" s="42"/>
      <c r="I398" s="42"/>
      <c r="J398" s="42"/>
      <c r="K398" s="42"/>
      <c r="L398" s="42"/>
      <c r="M398" s="43"/>
      <c r="N398" s="43"/>
      <c r="O398" s="43"/>
      <c r="P398" s="43"/>
      <c r="Q398" s="43"/>
      <c r="Y398" s="42"/>
      <c r="Z398" s="42"/>
      <c r="AA398" s="42"/>
      <c r="AB398" s="42"/>
      <c r="AC398" s="42"/>
      <c r="AD398" s="42"/>
      <c r="AE398" s="42"/>
      <c r="AF398" s="43"/>
      <c r="AG398" s="43"/>
      <c r="AH398" s="43"/>
      <c r="AI398" s="43"/>
      <c r="AJ398" s="43"/>
    </row>
    <row r="399" s="1" customFormat="1" customHeight="1" spans="6:36">
      <c r="F399" s="42"/>
      <c r="G399" s="42"/>
      <c r="H399" s="42"/>
      <c r="I399" s="42"/>
      <c r="J399" s="42"/>
      <c r="K399" s="42"/>
      <c r="L399" s="42"/>
      <c r="M399" s="43"/>
      <c r="N399" s="43"/>
      <c r="O399" s="43"/>
      <c r="P399" s="43"/>
      <c r="Q399" s="43"/>
      <c r="Y399" s="42"/>
      <c r="Z399" s="42"/>
      <c r="AA399" s="42"/>
      <c r="AB399" s="42"/>
      <c r="AC399" s="42"/>
      <c r="AD399" s="42"/>
      <c r="AE399" s="42"/>
      <c r="AF399" s="43"/>
      <c r="AG399" s="43"/>
      <c r="AH399" s="43"/>
      <c r="AI399" s="43"/>
      <c r="AJ399" s="43"/>
    </row>
    <row r="400" s="1" customFormat="1" customHeight="1" spans="6:36">
      <c r="F400" s="34" t="s">
        <v>26</v>
      </c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Y400" s="34" t="s">
        <v>26</v>
      </c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</row>
    <row r="401" s="1" customFormat="1" customHeight="1" spans="6:36">
      <c r="F401" s="13" t="s">
        <v>3</v>
      </c>
      <c r="G401" s="13"/>
      <c r="H401" s="13"/>
      <c r="I401" s="13"/>
      <c r="J401" s="13"/>
      <c r="K401" s="8" t="s">
        <v>46</v>
      </c>
      <c r="L401" s="8"/>
      <c r="M401" s="8"/>
      <c r="N401" s="8"/>
      <c r="O401" s="9" t="s">
        <v>31</v>
      </c>
      <c r="P401" s="9"/>
      <c r="Q401" s="38" t="s">
        <v>7</v>
      </c>
      <c r="Y401" s="13" t="s">
        <v>3</v>
      </c>
      <c r="Z401" s="13"/>
      <c r="AA401" s="13"/>
      <c r="AB401" s="13"/>
      <c r="AC401" s="13"/>
      <c r="AD401" s="8" t="s">
        <v>46</v>
      </c>
      <c r="AE401" s="8"/>
      <c r="AF401" s="8"/>
      <c r="AG401" s="8"/>
      <c r="AH401" s="9" t="s">
        <v>31</v>
      </c>
      <c r="AI401" s="9"/>
      <c r="AJ401" s="38" t="s">
        <v>7</v>
      </c>
    </row>
    <row r="402" s="1" customFormat="1" customHeight="1" spans="6:36">
      <c r="F402" s="13" t="s">
        <v>47</v>
      </c>
      <c r="G402" s="13" t="s">
        <v>48</v>
      </c>
      <c r="H402" s="13" t="s">
        <v>49</v>
      </c>
      <c r="I402" s="13" t="s">
        <v>50</v>
      </c>
      <c r="J402" s="13" t="s">
        <v>3</v>
      </c>
      <c r="K402" s="8" t="s">
        <v>51</v>
      </c>
      <c r="L402" s="8" t="s">
        <v>21</v>
      </c>
      <c r="M402" s="8" t="s">
        <v>20</v>
      </c>
      <c r="N402" s="39" t="s">
        <v>22</v>
      </c>
      <c r="O402" s="9" t="s">
        <v>52</v>
      </c>
      <c r="P402" s="9" t="s">
        <v>53</v>
      </c>
      <c r="Q402" s="38"/>
      <c r="Y402" s="13" t="s">
        <v>47</v>
      </c>
      <c r="Z402" s="13" t="s">
        <v>48</v>
      </c>
      <c r="AA402" s="13" t="s">
        <v>49</v>
      </c>
      <c r="AB402" s="13" t="s">
        <v>50</v>
      </c>
      <c r="AC402" s="13" t="s">
        <v>3</v>
      </c>
      <c r="AD402" s="8" t="s">
        <v>51</v>
      </c>
      <c r="AE402" s="8" t="s">
        <v>21</v>
      </c>
      <c r="AF402" s="8" t="s">
        <v>20</v>
      </c>
      <c r="AG402" s="39" t="s">
        <v>22</v>
      </c>
      <c r="AH402" s="9" t="s">
        <v>52</v>
      </c>
      <c r="AI402" s="9" t="s">
        <v>53</v>
      </c>
      <c r="AJ402" s="38"/>
    </row>
    <row r="403" s="1" customFormat="1" customHeight="1" spans="6:36">
      <c r="F403" s="11">
        <v>35140</v>
      </c>
      <c r="G403" s="12">
        <v>0.168</v>
      </c>
      <c r="H403" s="11">
        <v>1</v>
      </c>
      <c r="I403" s="11">
        <v>0</v>
      </c>
      <c r="J403" s="13">
        <f t="shared" ref="J403:J412" si="242">F403*G403*H403+I403</f>
        <v>5903.52</v>
      </c>
      <c r="K403" s="11">
        <v>1</v>
      </c>
      <c r="L403" s="11">
        <v>1.78</v>
      </c>
      <c r="M403" s="11">
        <v>0.87</v>
      </c>
      <c r="N403" s="39">
        <f t="shared" ref="N403:N412" si="243">L403*M403+1</f>
        <v>2.5486</v>
      </c>
      <c r="O403" s="11">
        <v>0.9</v>
      </c>
      <c r="P403" s="9">
        <v>0.5</v>
      </c>
      <c r="Q403" s="40">
        <f t="shared" ref="Q403:Q412" si="244">J403*K403*N403*O403*P403</f>
        <v>6770.5699824</v>
      </c>
      <c r="Y403" s="11">
        <v>35140</v>
      </c>
      <c r="Z403" s="12">
        <v>0.168</v>
      </c>
      <c r="AA403" s="11">
        <v>1</v>
      </c>
      <c r="AB403" s="11">
        <v>0</v>
      </c>
      <c r="AC403" s="13">
        <f t="shared" ref="AC403:AC412" si="245">Y403*Z403*AA403+AB403</f>
        <v>5903.52</v>
      </c>
      <c r="AD403" s="11">
        <v>1</v>
      </c>
      <c r="AE403" s="11">
        <v>1.78</v>
      </c>
      <c r="AF403" s="11">
        <v>0.87</v>
      </c>
      <c r="AG403" s="39">
        <f t="shared" ref="AG403:AG412" si="246">AE403*AF403+1</f>
        <v>2.5486</v>
      </c>
      <c r="AH403" s="11">
        <v>0.9</v>
      </c>
      <c r="AI403" s="9">
        <v>0.5</v>
      </c>
      <c r="AJ403" s="40">
        <f t="shared" ref="AJ403:AJ412" si="247">AC403*AD403*AG403*AH403*AI403</f>
        <v>6770.5699824</v>
      </c>
    </row>
    <row r="404" s="1" customFormat="1" customHeight="1" spans="6:36">
      <c r="F404" s="11">
        <v>35140</v>
      </c>
      <c r="G404" s="12">
        <v>0.168</v>
      </c>
      <c r="H404" s="11">
        <v>1</v>
      </c>
      <c r="I404" s="11">
        <v>0</v>
      </c>
      <c r="J404" s="13">
        <f t="shared" si="242"/>
        <v>5903.52</v>
      </c>
      <c r="K404" s="11">
        <v>1</v>
      </c>
      <c r="L404" s="11">
        <v>1.78</v>
      </c>
      <c r="M404" s="11">
        <v>0.87</v>
      </c>
      <c r="N404" s="39">
        <f t="shared" si="243"/>
        <v>2.5486</v>
      </c>
      <c r="O404" s="11">
        <v>0.9</v>
      </c>
      <c r="P404" s="9">
        <v>0.5</v>
      </c>
      <c r="Q404" s="40">
        <f t="shared" si="244"/>
        <v>6770.5699824</v>
      </c>
      <c r="Y404" s="11">
        <v>35140</v>
      </c>
      <c r="Z404" s="12">
        <v>0.168</v>
      </c>
      <c r="AA404" s="11">
        <v>1</v>
      </c>
      <c r="AB404" s="11">
        <v>0</v>
      </c>
      <c r="AC404" s="13">
        <f t="shared" si="245"/>
        <v>5903.52</v>
      </c>
      <c r="AD404" s="11">
        <v>1</v>
      </c>
      <c r="AE404" s="11">
        <v>1.78</v>
      </c>
      <c r="AF404" s="11">
        <v>0.87</v>
      </c>
      <c r="AG404" s="39">
        <f t="shared" si="246"/>
        <v>2.5486</v>
      </c>
      <c r="AH404" s="11">
        <v>0.9</v>
      </c>
      <c r="AI404" s="9">
        <v>0.5</v>
      </c>
      <c r="AJ404" s="40">
        <f t="shared" si="247"/>
        <v>6770.5699824</v>
      </c>
    </row>
    <row r="405" s="1" customFormat="1" customHeight="1" spans="6:36">
      <c r="F405" s="11">
        <v>35140</v>
      </c>
      <c r="G405" s="12">
        <v>0.168</v>
      </c>
      <c r="H405" s="11">
        <v>1</v>
      </c>
      <c r="I405" s="11">
        <v>0</v>
      </c>
      <c r="J405" s="13">
        <f t="shared" si="242"/>
        <v>5903.52</v>
      </c>
      <c r="K405" s="11">
        <v>1</v>
      </c>
      <c r="L405" s="11">
        <v>1.78</v>
      </c>
      <c r="M405" s="11">
        <v>0.87</v>
      </c>
      <c r="N405" s="39">
        <f t="shared" si="243"/>
        <v>2.5486</v>
      </c>
      <c r="O405" s="11">
        <v>0.9</v>
      </c>
      <c r="P405" s="9">
        <v>0.5</v>
      </c>
      <c r="Q405" s="40">
        <f t="shared" si="244"/>
        <v>6770.5699824</v>
      </c>
      <c r="Y405" s="11">
        <v>35140</v>
      </c>
      <c r="Z405" s="12">
        <v>0.168</v>
      </c>
      <c r="AA405" s="11">
        <v>1</v>
      </c>
      <c r="AB405" s="11">
        <v>0</v>
      </c>
      <c r="AC405" s="13">
        <f t="shared" si="245"/>
        <v>5903.52</v>
      </c>
      <c r="AD405" s="11">
        <v>1</v>
      </c>
      <c r="AE405" s="11">
        <v>1.78</v>
      </c>
      <c r="AF405" s="11">
        <v>0.87</v>
      </c>
      <c r="AG405" s="39">
        <f t="shared" si="246"/>
        <v>2.5486</v>
      </c>
      <c r="AH405" s="11">
        <v>0.9</v>
      </c>
      <c r="AI405" s="9">
        <v>0.5</v>
      </c>
      <c r="AJ405" s="40">
        <f t="shared" si="247"/>
        <v>6770.5699824</v>
      </c>
    </row>
    <row r="406" s="1" customFormat="1" customHeight="1" spans="6:36">
      <c r="F406" s="11">
        <v>35140</v>
      </c>
      <c r="G406" s="12">
        <v>0.168</v>
      </c>
      <c r="H406" s="11">
        <v>1</v>
      </c>
      <c r="I406" s="11">
        <v>0</v>
      </c>
      <c r="J406" s="13">
        <f t="shared" si="242"/>
        <v>5903.52</v>
      </c>
      <c r="K406" s="11">
        <v>1</v>
      </c>
      <c r="L406" s="11">
        <v>1.78</v>
      </c>
      <c r="M406" s="11">
        <v>0.87</v>
      </c>
      <c r="N406" s="39">
        <f t="shared" si="243"/>
        <v>2.5486</v>
      </c>
      <c r="O406" s="11">
        <v>0.9</v>
      </c>
      <c r="P406" s="9">
        <v>0.5</v>
      </c>
      <c r="Q406" s="40">
        <f t="shared" si="244"/>
        <v>6770.5699824</v>
      </c>
      <c r="Y406" s="11">
        <v>35140</v>
      </c>
      <c r="Z406" s="12">
        <v>0.168</v>
      </c>
      <c r="AA406" s="11">
        <v>1</v>
      </c>
      <c r="AB406" s="11">
        <v>0</v>
      </c>
      <c r="AC406" s="13">
        <f t="shared" si="245"/>
        <v>5903.52</v>
      </c>
      <c r="AD406" s="11">
        <v>1</v>
      </c>
      <c r="AE406" s="11">
        <v>1.78</v>
      </c>
      <c r="AF406" s="11">
        <v>0.87</v>
      </c>
      <c r="AG406" s="39">
        <f t="shared" si="246"/>
        <v>2.5486</v>
      </c>
      <c r="AH406" s="11">
        <v>0.9</v>
      </c>
      <c r="AI406" s="9">
        <v>0.5</v>
      </c>
      <c r="AJ406" s="40">
        <f t="shared" si="247"/>
        <v>6770.5699824</v>
      </c>
    </row>
    <row r="407" s="1" customFormat="1" customHeight="1" spans="6:36">
      <c r="F407" s="11">
        <v>35140</v>
      </c>
      <c r="G407" s="12">
        <v>0.168</v>
      </c>
      <c r="H407" s="11">
        <v>1</v>
      </c>
      <c r="I407" s="11">
        <v>0</v>
      </c>
      <c r="J407" s="13">
        <f t="shared" si="242"/>
        <v>5903.52</v>
      </c>
      <c r="K407" s="11">
        <v>1</v>
      </c>
      <c r="L407" s="11">
        <v>1.78</v>
      </c>
      <c r="M407" s="11">
        <v>0.87</v>
      </c>
      <c r="N407" s="39">
        <f t="shared" si="243"/>
        <v>2.5486</v>
      </c>
      <c r="O407" s="11">
        <v>0.9</v>
      </c>
      <c r="P407" s="9">
        <v>0.5</v>
      </c>
      <c r="Q407" s="40">
        <f t="shared" si="244"/>
        <v>6770.5699824</v>
      </c>
      <c r="Y407" s="11">
        <v>35140</v>
      </c>
      <c r="Z407" s="12">
        <v>0.168</v>
      </c>
      <c r="AA407" s="11">
        <v>1</v>
      </c>
      <c r="AB407" s="11">
        <v>0</v>
      </c>
      <c r="AC407" s="13">
        <f t="shared" si="245"/>
        <v>5903.52</v>
      </c>
      <c r="AD407" s="11">
        <v>1</v>
      </c>
      <c r="AE407" s="11">
        <v>1.78</v>
      </c>
      <c r="AF407" s="11">
        <v>0.87</v>
      </c>
      <c r="AG407" s="39">
        <f t="shared" si="246"/>
        <v>2.5486</v>
      </c>
      <c r="AH407" s="11">
        <v>0.9</v>
      </c>
      <c r="AI407" s="9">
        <v>0.5</v>
      </c>
      <c r="AJ407" s="40">
        <f t="shared" si="247"/>
        <v>6770.5699824</v>
      </c>
    </row>
    <row r="408" s="1" customFormat="1" customHeight="1" spans="6:36">
      <c r="F408" s="11">
        <v>35140</v>
      </c>
      <c r="G408" s="12">
        <v>0.168</v>
      </c>
      <c r="H408" s="11">
        <v>1</v>
      </c>
      <c r="I408" s="11">
        <v>0</v>
      </c>
      <c r="J408" s="13">
        <f t="shared" si="242"/>
        <v>5903.52</v>
      </c>
      <c r="K408" s="11">
        <v>1</v>
      </c>
      <c r="L408" s="11">
        <v>1.78</v>
      </c>
      <c r="M408" s="11">
        <v>0.87</v>
      </c>
      <c r="N408" s="39">
        <f t="shared" si="243"/>
        <v>2.5486</v>
      </c>
      <c r="O408" s="11">
        <v>0.9</v>
      </c>
      <c r="P408" s="9">
        <v>0.5</v>
      </c>
      <c r="Q408" s="40">
        <f t="shared" si="244"/>
        <v>6770.5699824</v>
      </c>
      <c r="Y408" s="11">
        <v>35140</v>
      </c>
      <c r="Z408" s="12">
        <v>0.168</v>
      </c>
      <c r="AA408" s="11">
        <v>1</v>
      </c>
      <c r="AB408" s="11">
        <v>0</v>
      </c>
      <c r="AC408" s="13">
        <f t="shared" si="245"/>
        <v>5903.52</v>
      </c>
      <c r="AD408" s="11">
        <v>1</v>
      </c>
      <c r="AE408" s="11">
        <v>1.78</v>
      </c>
      <c r="AF408" s="11">
        <v>0.87</v>
      </c>
      <c r="AG408" s="39">
        <f t="shared" si="246"/>
        <v>2.5486</v>
      </c>
      <c r="AH408" s="11">
        <v>0.9</v>
      </c>
      <c r="AI408" s="9">
        <v>0.5</v>
      </c>
      <c r="AJ408" s="40">
        <f t="shared" si="247"/>
        <v>6770.5699824</v>
      </c>
    </row>
    <row r="409" s="1" customFormat="1" customHeight="1" spans="6:36">
      <c r="F409" s="11">
        <v>35140</v>
      </c>
      <c r="G409" s="12">
        <v>0.168</v>
      </c>
      <c r="H409" s="11">
        <v>1</v>
      </c>
      <c r="I409" s="11">
        <v>0</v>
      </c>
      <c r="J409" s="13">
        <f t="shared" si="242"/>
        <v>5903.52</v>
      </c>
      <c r="K409" s="11">
        <v>1</v>
      </c>
      <c r="L409" s="11">
        <v>1.78</v>
      </c>
      <c r="M409" s="11">
        <v>0.87</v>
      </c>
      <c r="N409" s="39">
        <f t="shared" si="243"/>
        <v>2.5486</v>
      </c>
      <c r="O409" s="11">
        <v>0.9</v>
      </c>
      <c r="P409" s="9">
        <v>0.5</v>
      </c>
      <c r="Q409" s="40">
        <f t="shared" si="244"/>
        <v>6770.5699824</v>
      </c>
      <c r="Y409" s="11">
        <v>35140</v>
      </c>
      <c r="Z409" s="12">
        <v>0.168</v>
      </c>
      <c r="AA409" s="11">
        <v>1</v>
      </c>
      <c r="AB409" s="11">
        <v>0</v>
      </c>
      <c r="AC409" s="13">
        <f t="shared" si="245"/>
        <v>5903.52</v>
      </c>
      <c r="AD409" s="11">
        <v>1</v>
      </c>
      <c r="AE409" s="11">
        <v>1.78</v>
      </c>
      <c r="AF409" s="11">
        <v>0.87</v>
      </c>
      <c r="AG409" s="39">
        <f t="shared" si="246"/>
        <v>2.5486</v>
      </c>
      <c r="AH409" s="11">
        <v>0.9</v>
      </c>
      <c r="AI409" s="9">
        <v>0.5</v>
      </c>
      <c r="AJ409" s="40">
        <f t="shared" si="247"/>
        <v>6770.5699824</v>
      </c>
    </row>
    <row r="410" s="1" customFormat="1" customHeight="1" spans="6:36">
      <c r="F410" s="11">
        <v>35140</v>
      </c>
      <c r="G410" s="12">
        <v>0.168</v>
      </c>
      <c r="H410" s="11">
        <v>1</v>
      </c>
      <c r="I410" s="11">
        <v>0</v>
      </c>
      <c r="J410" s="13">
        <f t="shared" si="242"/>
        <v>5903.52</v>
      </c>
      <c r="K410" s="11">
        <v>1</v>
      </c>
      <c r="L410" s="11">
        <v>1.78</v>
      </c>
      <c r="M410" s="11">
        <v>0.87</v>
      </c>
      <c r="N410" s="39">
        <f t="shared" si="243"/>
        <v>2.5486</v>
      </c>
      <c r="O410" s="11">
        <v>0.9</v>
      </c>
      <c r="P410" s="9">
        <v>0.5</v>
      </c>
      <c r="Q410" s="40">
        <f t="shared" si="244"/>
        <v>6770.5699824</v>
      </c>
      <c r="Y410" s="11">
        <v>35140</v>
      </c>
      <c r="Z410" s="12">
        <v>0.168</v>
      </c>
      <c r="AA410" s="11">
        <v>1</v>
      </c>
      <c r="AB410" s="11">
        <v>0</v>
      </c>
      <c r="AC410" s="13">
        <f t="shared" si="245"/>
        <v>5903.52</v>
      </c>
      <c r="AD410" s="11">
        <v>1</v>
      </c>
      <c r="AE410" s="11">
        <v>1.78</v>
      </c>
      <c r="AF410" s="11">
        <v>0.87</v>
      </c>
      <c r="AG410" s="39">
        <f t="shared" si="246"/>
        <v>2.5486</v>
      </c>
      <c r="AH410" s="11">
        <v>0.9</v>
      </c>
      <c r="AI410" s="9">
        <v>0.5</v>
      </c>
      <c r="AJ410" s="40">
        <f t="shared" si="247"/>
        <v>6770.5699824</v>
      </c>
    </row>
    <row r="411" s="1" customFormat="1" customHeight="1" spans="6:36">
      <c r="F411" s="11">
        <v>35140</v>
      </c>
      <c r="G411" s="12">
        <v>0.3</v>
      </c>
      <c r="H411" s="11">
        <v>1</v>
      </c>
      <c r="I411" s="11">
        <v>0</v>
      </c>
      <c r="J411" s="13">
        <f t="shared" si="242"/>
        <v>10542</v>
      </c>
      <c r="K411" s="11">
        <v>1</v>
      </c>
      <c r="L411" s="11">
        <v>1.78</v>
      </c>
      <c r="M411" s="11">
        <v>0.87</v>
      </c>
      <c r="N411" s="39">
        <f t="shared" si="243"/>
        <v>2.5486</v>
      </c>
      <c r="O411" s="11">
        <v>0.9</v>
      </c>
      <c r="P411" s="9">
        <v>0.5</v>
      </c>
      <c r="Q411" s="40">
        <f t="shared" si="244"/>
        <v>12090.30354</v>
      </c>
      <c r="Y411" s="11">
        <v>35140</v>
      </c>
      <c r="Z411" s="12">
        <v>0.3</v>
      </c>
      <c r="AA411" s="11">
        <v>1</v>
      </c>
      <c r="AB411" s="11">
        <v>0</v>
      </c>
      <c r="AC411" s="13">
        <f t="shared" si="245"/>
        <v>10542</v>
      </c>
      <c r="AD411" s="11">
        <v>1</v>
      </c>
      <c r="AE411" s="11">
        <v>1.78</v>
      </c>
      <c r="AF411" s="11">
        <v>0.87</v>
      </c>
      <c r="AG411" s="39">
        <f t="shared" si="246"/>
        <v>2.5486</v>
      </c>
      <c r="AH411" s="11">
        <v>0.9</v>
      </c>
      <c r="AI411" s="9">
        <v>0.5</v>
      </c>
      <c r="AJ411" s="40">
        <f t="shared" si="247"/>
        <v>12090.30354</v>
      </c>
    </row>
    <row r="412" s="1" customFormat="1" customHeight="1" spans="6:36">
      <c r="F412" s="11">
        <v>35140</v>
      </c>
      <c r="G412" s="12">
        <v>0.58</v>
      </c>
      <c r="H412" s="11">
        <v>1</v>
      </c>
      <c r="I412" s="11">
        <v>0</v>
      </c>
      <c r="J412" s="13">
        <f t="shared" si="242"/>
        <v>20381.2</v>
      </c>
      <c r="K412" s="11">
        <v>1</v>
      </c>
      <c r="L412" s="11">
        <v>1.78</v>
      </c>
      <c r="M412" s="11">
        <v>0.87</v>
      </c>
      <c r="N412" s="39">
        <f t="shared" si="243"/>
        <v>2.5486</v>
      </c>
      <c r="O412" s="11">
        <v>0.9</v>
      </c>
      <c r="P412" s="9">
        <v>0.5</v>
      </c>
      <c r="Q412" s="40">
        <f t="shared" si="244"/>
        <v>23374.586844</v>
      </c>
      <c r="Y412" s="11">
        <v>35140</v>
      </c>
      <c r="Z412" s="12">
        <v>0.58</v>
      </c>
      <c r="AA412" s="11">
        <v>1</v>
      </c>
      <c r="AB412" s="11">
        <v>0</v>
      </c>
      <c r="AC412" s="13">
        <f t="shared" si="245"/>
        <v>20381.2</v>
      </c>
      <c r="AD412" s="11">
        <v>1</v>
      </c>
      <c r="AE412" s="11">
        <v>1.78</v>
      </c>
      <c r="AF412" s="11">
        <v>0.87</v>
      </c>
      <c r="AG412" s="39">
        <f t="shared" si="246"/>
        <v>2.5486</v>
      </c>
      <c r="AH412" s="11">
        <v>0.9</v>
      </c>
      <c r="AI412" s="9">
        <v>0.5</v>
      </c>
      <c r="AJ412" s="40">
        <f t="shared" si="247"/>
        <v>23374.586844</v>
      </c>
    </row>
    <row r="413" s="1" customFormat="1" customHeight="1" spans="6:36">
      <c r="F413" s="44" t="s">
        <v>26</v>
      </c>
      <c r="G413" s="45"/>
      <c r="H413" s="45"/>
      <c r="I413" s="45"/>
      <c r="J413" s="45"/>
      <c r="K413" s="45"/>
      <c r="L413" s="45"/>
      <c r="M413" s="43">
        <f>SUM(Q403:Q412)</f>
        <v>89629.4502432</v>
      </c>
      <c r="N413" s="43"/>
      <c r="O413" s="43"/>
      <c r="P413" s="43"/>
      <c r="Q413" s="43"/>
      <c r="Y413" s="44" t="s">
        <v>26</v>
      </c>
      <c r="Z413" s="45"/>
      <c r="AA413" s="45"/>
      <c r="AB413" s="45"/>
      <c r="AC413" s="45"/>
      <c r="AD413" s="45"/>
      <c r="AE413" s="45"/>
      <c r="AF413" s="43">
        <f>SUM(AJ403:AJ412)</f>
        <v>89629.4502432</v>
      </c>
      <c r="AG413" s="43"/>
      <c r="AH413" s="43"/>
      <c r="AI413" s="43"/>
      <c r="AJ413" s="43"/>
    </row>
    <row r="414" s="1" customFormat="1" customHeight="1" spans="6:36">
      <c r="F414" s="45"/>
      <c r="G414" s="45"/>
      <c r="H414" s="45"/>
      <c r="I414" s="45"/>
      <c r="J414" s="45"/>
      <c r="K414" s="45"/>
      <c r="L414" s="45"/>
      <c r="M414" s="43"/>
      <c r="N414" s="43"/>
      <c r="O414" s="43"/>
      <c r="P414" s="43"/>
      <c r="Q414" s="43"/>
      <c r="Y414" s="45"/>
      <c r="Z414" s="45"/>
      <c r="AA414" s="45"/>
      <c r="AB414" s="45"/>
      <c r="AC414" s="45"/>
      <c r="AD414" s="45"/>
      <c r="AE414" s="45"/>
      <c r="AF414" s="43"/>
      <c r="AG414" s="43"/>
      <c r="AH414" s="43"/>
      <c r="AI414" s="43"/>
      <c r="AJ414" s="43"/>
    </row>
    <row r="415" s="1" customFormat="1" customHeight="1" spans="6:36">
      <c r="F415" s="45"/>
      <c r="G415" s="45"/>
      <c r="H415" s="45"/>
      <c r="I415" s="45"/>
      <c r="J415" s="45"/>
      <c r="K415" s="45"/>
      <c r="L415" s="45"/>
      <c r="M415" s="43"/>
      <c r="N415" s="43"/>
      <c r="O415" s="43"/>
      <c r="P415" s="43"/>
      <c r="Q415" s="43"/>
      <c r="Y415" s="45"/>
      <c r="Z415" s="45"/>
      <c r="AA415" s="45"/>
      <c r="AB415" s="45"/>
      <c r="AC415" s="45"/>
      <c r="AD415" s="45"/>
      <c r="AE415" s="45"/>
      <c r="AF415" s="43"/>
      <c r="AG415" s="43"/>
      <c r="AH415" s="43"/>
      <c r="AI415" s="43"/>
      <c r="AJ415" s="43"/>
    </row>
    <row r="417" s="1" customFormat="1" customHeight="1" spans="1:19">
      <c r="A417" s="2" t="s">
        <v>60</v>
      </c>
      <c r="B417" s="2"/>
      <c r="C417" s="2"/>
      <c r="D417" s="2"/>
      <c r="E417" s="2"/>
      <c r="F417" s="3" t="s">
        <v>1</v>
      </c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="1" customFormat="1" customHeight="1" spans="1:19">
      <c r="A418" s="2"/>
      <c r="B418" s="2"/>
      <c r="C418" s="2"/>
      <c r="D418" s="2"/>
      <c r="E418" s="2"/>
      <c r="F418" s="4" t="s">
        <v>3</v>
      </c>
      <c r="G418" s="5"/>
      <c r="H418" s="5"/>
      <c r="I418" s="6"/>
      <c r="J418" s="7" t="s">
        <v>4</v>
      </c>
      <c r="K418" s="7"/>
      <c r="L418" s="7"/>
      <c r="M418" s="7"/>
      <c r="N418" s="8" t="s">
        <v>5</v>
      </c>
      <c r="O418" s="8"/>
      <c r="P418" s="8"/>
      <c r="Q418" s="9" t="s">
        <v>6</v>
      </c>
      <c r="R418" s="10" t="s">
        <v>7</v>
      </c>
    </row>
    <row r="419" s="1" customFormat="1" customHeight="1" spans="1:19">
      <c r="A419" s="1" t="s">
        <v>8</v>
      </c>
      <c r="B419" s="1" t="s">
        <v>9</v>
      </c>
      <c r="C419" s="1" t="s">
        <v>10</v>
      </c>
      <c r="D419" s="1" t="s">
        <v>11</v>
      </c>
      <c r="E419" s="1" t="s">
        <v>12</v>
      </c>
      <c r="F419" s="11" t="s">
        <v>13</v>
      </c>
      <c r="G419" s="11" t="s">
        <v>14</v>
      </c>
      <c r="H419" s="12" t="s">
        <v>15</v>
      </c>
      <c r="I419" s="13" t="s">
        <v>3</v>
      </c>
      <c r="J419" s="11" t="s">
        <v>16</v>
      </c>
      <c r="K419" s="11" t="s">
        <v>17</v>
      </c>
      <c r="L419" s="11" t="s">
        <v>18</v>
      </c>
      <c r="M419" s="7" t="s">
        <v>19</v>
      </c>
      <c r="N419" s="11" t="s">
        <v>20</v>
      </c>
      <c r="O419" s="11" t="s">
        <v>21</v>
      </c>
      <c r="P419" s="8" t="s">
        <v>22</v>
      </c>
      <c r="Q419" s="9" t="s">
        <v>23</v>
      </c>
      <c r="R419" s="14"/>
    </row>
    <row r="420" s="1" customFormat="1" customHeight="1" spans="1:19">
      <c r="A420" s="15">
        <f>M424</f>
        <v>1107208.15325741</v>
      </c>
      <c r="B420" s="15">
        <f>S433+S442</f>
        <v>698087.09081667</v>
      </c>
      <c r="C420" s="15">
        <f>M456</f>
        <v>441038.75601586</v>
      </c>
      <c r="D420" s="15">
        <f>M464</f>
        <v>315945.526651807</v>
      </c>
      <c r="E420" s="15">
        <v>18</v>
      </c>
      <c r="F420" s="11">
        <v>2704</v>
      </c>
      <c r="G420" s="11">
        <v>1.286</v>
      </c>
      <c r="H420" s="12">
        <v>1.35</v>
      </c>
      <c r="I420" s="13">
        <f t="shared" ref="I420:I423" si="248">F420*G420*H420</f>
        <v>4694.4144</v>
      </c>
      <c r="J420" s="11">
        <v>3</v>
      </c>
      <c r="K420" s="11">
        <v>810</v>
      </c>
      <c r="L420" s="11">
        <v>1.39</v>
      </c>
      <c r="M420" s="16">
        <f t="shared" ref="M420:M423" si="249">1+6*K420/(K420+2000)+L420</f>
        <v>4.11953736654804</v>
      </c>
      <c r="N420" s="11">
        <v>1</v>
      </c>
      <c r="O420" s="11">
        <v>2.38</v>
      </c>
      <c r="P420" s="8">
        <f t="shared" ref="P420:P423" si="250">1+N420*O420</f>
        <v>3.38</v>
      </c>
      <c r="Q420" s="9">
        <v>1.15</v>
      </c>
      <c r="R420" s="17">
        <f t="shared" ref="R420:R423" si="251">I420*J420*Q420*P420*M420</f>
        <v>225509.927952017</v>
      </c>
    </row>
    <row r="421" s="1" customFormat="1" customHeight="1" spans="1:19">
      <c r="A421" s="1" t="s">
        <v>24</v>
      </c>
      <c r="B421" s="1" t="s">
        <v>25</v>
      </c>
      <c r="C421" s="1" t="s">
        <v>26</v>
      </c>
      <c r="F421" s="11">
        <v>2704</v>
      </c>
      <c r="G421" s="11">
        <v>1.871</v>
      </c>
      <c r="H421" s="12">
        <v>1.35</v>
      </c>
      <c r="I421" s="13">
        <f t="shared" si="248"/>
        <v>6829.8984</v>
      </c>
      <c r="J421" s="11">
        <v>3</v>
      </c>
      <c r="K421" s="11">
        <v>810</v>
      </c>
      <c r="L421" s="11">
        <v>1.39</v>
      </c>
      <c r="M421" s="16">
        <f t="shared" si="249"/>
        <v>4.11953736654804</v>
      </c>
      <c r="N421" s="11">
        <v>1</v>
      </c>
      <c r="O421" s="11">
        <v>2.38</v>
      </c>
      <c r="P421" s="8">
        <f t="shared" si="250"/>
        <v>3.38</v>
      </c>
      <c r="Q421" s="9">
        <v>1.15</v>
      </c>
      <c r="R421" s="17">
        <f t="shared" si="251"/>
        <v>328094.14867669</v>
      </c>
    </row>
    <row r="422" s="1" customFormat="1" customHeight="1" spans="1:19">
      <c r="A422" s="15">
        <f>M484</f>
        <v>104368.74864</v>
      </c>
      <c r="B422" s="15">
        <f>M501</f>
        <v>94300.63548633</v>
      </c>
      <c r="C422" s="1">
        <f>M517</f>
        <v>85336.11432</v>
      </c>
      <c r="F422" s="11">
        <v>2704</v>
      </c>
      <c r="G422" s="11">
        <v>1.286</v>
      </c>
      <c r="H422" s="12">
        <v>1.35</v>
      </c>
      <c r="I422" s="13">
        <f t="shared" si="248"/>
        <v>4694.4144</v>
      </c>
      <c r="J422" s="11">
        <v>3</v>
      </c>
      <c r="K422" s="11">
        <v>810</v>
      </c>
      <c r="L422" s="11">
        <v>1.39</v>
      </c>
      <c r="M422" s="16">
        <f t="shared" si="249"/>
        <v>4.11953736654804</v>
      </c>
      <c r="N422" s="11">
        <v>1</v>
      </c>
      <c r="O422" s="11">
        <v>2.38</v>
      </c>
      <c r="P422" s="8">
        <f t="shared" si="250"/>
        <v>3.38</v>
      </c>
      <c r="Q422" s="9">
        <v>1.15</v>
      </c>
      <c r="R422" s="17">
        <f t="shared" si="251"/>
        <v>225509.927952017</v>
      </c>
    </row>
    <row r="423" s="1" customFormat="1" customHeight="1" spans="1:19">
      <c r="A423" s="18" t="s">
        <v>27</v>
      </c>
      <c r="B423" s="18"/>
      <c r="C423" s="18"/>
      <c r="D423" s="19" t="s">
        <v>28</v>
      </c>
      <c r="E423" s="19"/>
      <c r="F423" s="11">
        <v>2704</v>
      </c>
      <c r="G423" s="11">
        <v>1.871</v>
      </c>
      <c r="H423" s="12">
        <v>1.35</v>
      </c>
      <c r="I423" s="13">
        <f t="shared" si="248"/>
        <v>6829.8984</v>
      </c>
      <c r="J423" s="11">
        <v>3</v>
      </c>
      <c r="K423" s="11">
        <v>810</v>
      </c>
      <c r="L423" s="11">
        <v>1.39</v>
      </c>
      <c r="M423" s="16">
        <f t="shared" si="249"/>
        <v>4.11953736654804</v>
      </c>
      <c r="N423" s="11">
        <v>1</v>
      </c>
      <c r="O423" s="11">
        <v>2.38</v>
      </c>
      <c r="P423" s="8">
        <f t="shared" si="250"/>
        <v>3.38</v>
      </c>
      <c r="Q423" s="9">
        <v>1.15</v>
      </c>
      <c r="R423" s="17">
        <f t="shared" si="251"/>
        <v>328094.14867669</v>
      </c>
    </row>
    <row r="424" s="1" customFormat="1" customHeight="1" spans="1:19">
      <c r="A424" s="18"/>
      <c r="B424" s="18"/>
      <c r="C424" s="18"/>
      <c r="D424" s="19"/>
      <c r="E424" s="19"/>
      <c r="F424" s="20" t="s">
        <v>1</v>
      </c>
      <c r="G424" s="21"/>
      <c r="H424" s="21"/>
      <c r="I424" s="21"/>
      <c r="J424" s="21"/>
      <c r="K424" s="21"/>
      <c r="L424" s="21"/>
      <c r="M424" s="22">
        <f>SUM(R420:R423)</f>
        <v>1107208.15325741</v>
      </c>
      <c r="N424" s="22"/>
      <c r="O424" s="22"/>
      <c r="P424" s="22"/>
      <c r="Q424" s="22"/>
      <c r="R424" s="22"/>
    </row>
    <row r="425" s="1" customFormat="1" customHeight="1" spans="1:19">
      <c r="A425" s="23">
        <f>A420+B420+C420+D420+A422+B422+C422</f>
        <v>2846285.02518808</v>
      </c>
      <c r="B425" s="23"/>
      <c r="C425" s="23"/>
      <c r="D425" s="24">
        <f>A425/E420</f>
        <v>158126.945843782</v>
      </c>
      <c r="E425" s="24"/>
      <c r="F425" s="21"/>
      <c r="G425" s="21"/>
      <c r="H425" s="21"/>
      <c r="I425" s="21"/>
      <c r="J425" s="21"/>
      <c r="K425" s="21"/>
      <c r="L425" s="21"/>
      <c r="M425" s="22"/>
      <c r="N425" s="22"/>
      <c r="O425" s="22"/>
      <c r="P425" s="22"/>
      <c r="Q425" s="22"/>
      <c r="R425" s="22"/>
    </row>
    <row r="426" s="1" customFormat="1" customHeight="1" spans="1:19">
      <c r="A426" s="23"/>
      <c r="B426" s="23"/>
      <c r="C426" s="23"/>
      <c r="D426" s="24"/>
      <c r="E426" s="24"/>
      <c r="F426" s="3" t="s">
        <v>29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="1" customFormat="1" customHeight="1" spans="1:19">
      <c r="A427" s="25"/>
      <c r="B427" s="25"/>
      <c r="C427" s="26"/>
      <c r="D427" s="26"/>
      <c r="E427" s="26"/>
      <c r="F427" s="27" t="s">
        <v>30</v>
      </c>
      <c r="G427" s="13" t="s">
        <v>3</v>
      </c>
      <c r="H427" s="13"/>
      <c r="I427" s="13"/>
      <c r="J427" s="13"/>
      <c r="K427" s="7" t="s">
        <v>19</v>
      </c>
      <c r="L427" s="7"/>
      <c r="M427" s="7"/>
      <c r="N427" s="8" t="s">
        <v>5</v>
      </c>
      <c r="O427" s="8"/>
      <c r="P427" s="8"/>
      <c r="Q427" s="9" t="s">
        <v>31</v>
      </c>
      <c r="R427" s="28" t="s">
        <v>7</v>
      </c>
      <c r="S427" s="11" t="s">
        <v>32</v>
      </c>
    </row>
    <row r="428" s="1" customFormat="1" customHeight="1" spans="1:19">
      <c r="A428" s="25"/>
      <c r="B428" s="25"/>
      <c r="C428" s="26"/>
      <c r="D428" s="26"/>
      <c r="E428" s="26"/>
      <c r="F428" s="29"/>
      <c r="G428" s="11" t="s">
        <v>33</v>
      </c>
      <c r="H428" s="11" t="s">
        <v>34</v>
      </c>
      <c r="I428" s="11" t="s">
        <v>15</v>
      </c>
      <c r="J428" s="13" t="s">
        <v>3</v>
      </c>
      <c r="K428" s="11" t="s">
        <v>17</v>
      </c>
      <c r="L428" s="11" t="s">
        <v>18</v>
      </c>
      <c r="M428" s="7" t="s">
        <v>19</v>
      </c>
      <c r="N428" s="11" t="s">
        <v>20</v>
      </c>
      <c r="O428" s="11" t="s">
        <v>21</v>
      </c>
      <c r="P428" s="8" t="s">
        <v>22</v>
      </c>
      <c r="Q428" s="9" t="s">
        <v>23</v>
      </c>
      <c r="R428" s="28"/>
      <c r="S428" s="11"/>
    </row>
    <row r="429" s="1" customFormat="1" customHeight="1" spans="1:19">
      <c r="A429" s="25"/>
      <c r="B429" s="25"/>
      <c r="C429" s="26"/>
      <c r="D429" s="26"/>
      <c r="E429" s="26"/>
      <c r="F429" s="11">
        <f>_xlfn.RANK.EQ(R429,R429:R432,0)</f>
        <v>3</v>
      </c>
      <c r="G429" s="11">
        <v>0</v>
      </c>
      <c r="H429" s="11">
        <v>1.8</v>
      </c>
      <c r="I429" s="12">
        <v>1.35</v>
      </c>
      <c r="J429" s="13">
        <f t="shared" ref="J429:J432" si="252">G429*H429*I429</f>
        <v>0</v>
      </c>
      <c r="K429" s="11">
        <v>810</v>
      </c>
      <c r="L429" s="11">
        <v>0</v>
      </c>
      <c r="M429" s="30">
        <f t="shared" ref="M429:M432" si="253">1+6*K429/(K429+2000)+L429</f>
        <v>2.72953736654804</v>
      </c>
      <c r="N429" s="11">
        <v>1</v>
      </c>
      <c r="O429" s="11">
        <v>2.38</v>
      </c>
      <c r="P429" s="8">
        <f t="shared" ref="P429:P432" si="254">1+N429*O429</f>
        <v>3.38</v>
      </c>
      <c r="Q429" s="9">
        <v>0.9</v>
      </c>
      <c r="R429" s="17">
        <f t="shared" ref="R429:R432" si="255">J429*M429*Q429*P429</f>
        <v>0</v>
      </c>
      <c r="S429" s="11">
        <f t="shared" ref="S429:S432" si="256">IF(F429=1,1,(IF(F429=2,2,12)))</f>
        <v>12</v>
      </c>
    </row>
    <row r="430" s="1" customFormat="1" customHeight="1" spans="1:19">
      <c r="F430" s="11">
        <f>_xlfn.RANK.EQ(R430,R429:R432,0)</f>
        <v>1</v>
      </c>
      <c r="G430" s="11">
        <v>1446.85</v>
      </c>
      <c r="H430" s="11">
        <v>1.8</v>
      </c>
      <c r="I430" s="12">
        <v>1.35</v>
      </c>
      <c r="J430" s="13">
        <f t="shared" si="252"/>
        <v>3515.8455</v>
      </c>
      <c r="K430" s="11">
        <v>196</v>
      </c>
      <c r="L430" s="11">
        <v>0.83</v>
      </c>
      <c r="M430" s="30">
        <f t="shared" si="253"/>
        <v>2.36551912568306</v>
      </c>
      <c r="N430" s="11">
        <v>0.97</v>
      </c>
      <c r="O430" s="11">
        <v>2.11</v>
      </c>
      <c r="P430" s="8">
        <f t="shared" si="254"/>
        <v>3.0467</v>
      </c>
      <c r="Q430" s="9">
        <v>0.9</v>
      </c>
      <c r="R430" s="17">
        <f t="shared" si="255"/>
        <v>22804.9144820986</v>
      </c>
      <c r="S430" s="11">
        <f t="shared" si="256"/>
        <v>1</v>
      </c>
    </row>
    <row r="431" s="1" customFormat="1" customHeight="1" spans="1:19">
      <c r="F431" s="11">
        <f>_xlfn.RANK.EQ(R431,R429:R432,0)</f>
        <v>2</v>
      </c>
      <c r="G431" s="11">
        <v>1446.85</v>
      </c>
      <c r="H431" s="11">
        <v>1.8</v>
      </c>
      <c r="I431" s="12">
        <v>1.35</v>
      </c>
      <c r="J431" s="13">
        <f t="shared" si="252"/>
        <v>3515.8455</v>
      </c>
      <c r="K431" s="11">
        <v>200</v>
      </c>
      <c r="L431" s="11">
        <v>1.43</v>
      </c>
      <c r="M431" s="30">
        <f t="shared" si="253"/>
        <v>2.97545454545455</v>
      </c>
      <c r="N431" s="11">
        <v>0.82</v>
      </c>
      <c r="O431" s="11">
        <v>1.72</v>
      </c>
      <c r="P431" s="8">
        <f t="shared" si="254"/>
        <v>2.4104</v>
      </c>
      <c r="Q431" s="9">
        <v>0.9</v>
      </c>
      <c r="R431" s="17">
        <f t="shared" si="255"/>
        <v>22694.1922961539</v>
      </c>
      <c r="S431" s="11">
        <f t="shared" si="256"/>
        <v>2</v>
      </c>
    </row>
    <row r="432" s="1" customFormat="1" customHeight="1" spans="1:19">
      <c r="F432" s="11">
        <f>_xlfn.RANK.EQ(R432,R429:R432,0)</f>
        <v>3</v>
      </c>
      <c r="G432" s="11">
        <v>0</v>
      </c>
      <c r="H432" s="11">
        <v>1.8</v>
      </c>
      <c r="I432" s="12">
        <v>1.35</v>
      </c>
      <c r="J432" s="13">
        <f t="shared" si="252"/>
        <v>0</v>
      </c>
      <c r="K432" s="11">
        <v>0</v>
      </c>
      <c r="L432" s="11">
        <v>0.2</v>
      </c>
      <c r="M432" s="30">
        <f t="shared" si="253"/>
        <v>1.2</v>
      </c>
      <c r="N432" s="27">
        <v>0.7</v>
      </c>
      <c r="O432" s="27">
        <v>1.5</v>
      </c>
      <c r="P432" s="8">
        <f t="shared" si="254"/>
        <v>2.05</v>
      </c>
      <c r="Q432" s="9">
        <v>0.9</v>
      </c>
      <c r="R432" s="17">
        <f t="shared" si="255"/>
        <v>0</v>
      </c>
      <c r="S432" s="27">
        <f t="shared" si="256"/>
        <v>12</v>
      </c>
    </row>
    <row r="433" s="1" customFormat="1" customHeight="1" spans="6:19">
      <c r="F433" s="31" t="s">
        <v>35</v>
      </c>
      <c r="G433" s="32">
        <f>LARGE(R429:R432,1)/1</f>
        <v>22804.9144820986</v>
      </c>
      <c r="H433" s="31" t="s">
        <v>36</v>
      </c>
      <c r="I433" s="32">
        <f>LARGE(R429:R432,2)/2</f>
        <v>11347.0961480769</v>
      </c>
      <c r="J433" s="31" t="s">
        <v>37</v>
      </c>
      <c r="K433" s="32">
        <f>LARGE(R429:R432,3)/12</f>
        <v>0</v>
      </c>
      <c r="L433" s="31" t="s">
        <v>38</v>
      </c>
      <c r="M433" s="33">
        <f>LARGE(R429:R432,4)/12</f>
        <v>0</v>
      </c>
      <c r="N433" s="34" t="s">
        <v>39</v>
      </c>
      <c r="O433" s="35">
        <f>G433+I433+K433+M433</f>
        <v>34152.0106301755</v>
      </c>
      <c r="P433" s="34" t="s">
        <v>40</v>
      </c>
      <c r="Q433" s="34">
        <v>5.3</v>
      </c>
      <c r="R433" s="34" t="s">
        <v>41</v>
      </c>
      <c r="S433" s="35">
        <f>O433*Q433</f>
        <v>181005.65633993</v>
      </c>
    </row>
    <row r="434" s="1" customFormat="1" customHeight="1" spans="6:19">
      <c r="F434" s="31"/>
      <c r="G434" s="32"/>
      <c r="H434" s="31"/>
      <c r="I434" s="32"/>
      <c r="J434" s="31"/>
      <c r="K434" s="32"/>
      <c r="L434" s="31"/>
      <c r="M434" s="33"/>
      <c r="N434" s="34"/>
      <c r="O434" s="35"/>
      <c r="P434" s="34"/>
      <c r="Q434" s="34"/>
      <c r="R434" s="34"/>
      <c r="S434" s="35"/>
    </row>
    <row r="435" s="1" customFormat="1" customHeight="1" spans="6:19">
      <c r="F435" s="3" t="s">
        <v>42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="1" customFormat="1" customHeight="1" spans="6:19">
      <c r="F436" s="27" t="s">
        <v>30</v>
      </c>
      <c r="G436" s="13" t="s">
        <v>3</v>
      </c>
      <c r="H436" s="13"/>
      <c r="I436" s="13"/>
      <c r="J436" s="13"/>
      <c r="K436" s="7" t="s">
        <v>19</v>
      </c>
      <c r="L436" s="7"/>
      <c r="M436" s="7"/>
      <c r="N436" s="8" t="s">
        <v>5</v>
      </c>
      <c r="O436" s="8"/>
      <c r="P436" s="8"/>
      <c r="Q436" s="9" t="s">
        <v>31</v>
      </c>
      <c r="R436" s="28" t="s">
        <v>7</v>
      </c>
      <c r="S436" s="11" t="s">
        <v>32</v>
      </c>
    </row>
    <row r="437" s="1" customFormat="1" customHeight="1" spans="6:19">
      <c r="F437" s="29"/>
      <c r="G437" s="11" t="s">
        <v>33</v>
      </c>
      <c r="H437" s="11" t="s">
        <v>34</v>
      </c>
      <c r="I437" s="11" t="s">
        <v>15</v>
      </c>
      <c r="J437" s="13" t="s">
        <v>3</v>
      </c>
      <c r="K437" s="11" t="s">
        <v>17</v>
      </c>
      <c r="L437" s="11" t="s">
        <v>18</v>
      </c>
      <c r="M437" s="7" t="s">
        <v>19</v>
      </c>
      <c r="N437" s="11" t="s">
        <v>20</v>
      </c>
      <c r="O437" s="11" t="s">
        <v>21</v>
      </c>
      <c r="P437" s="8" t="s">
        <v>22</v>
      </c>
      <c r="Q437" s="9" t="s">
        <v>23</v>
      </c>
      <c r="R437" s="28"/>
      <c r="S437" s="11"/>
    </row>
    <row r="438" s="1" customFormat="1" customHeight="1" spans="6:19">
      <c r="F438" s="11">
        <f>_xlfn.RANK.EQ(R438,R438:R441,0)</f>
        <v>1</v>
      </c>
      <c r="G438" s="11">
        <v>1446.85</v>
      </c>
      <c r="H438" s="11">
        <v>1.8</v>
      </c>
      <c r="I438" s="12">
        <v>1.35</v>
      </c>
      <c r="J438" s="13">
        <f t="shared" ref="J438:J441" si="257">G438*H438*I438</f>
        <v>3515.8455</v>
      </c>
      <c r="K438" s="11">
        <v>810</v>
      </c>
      <c r="L438" s="11">
        <v>1.39</v>
      </c>
      <c r="M438" s="30">
        <f t="shared" ref="M438:M441" si="258">1+6*K438/(K438+2000)+L438</f>
        <v>4.11953736654804</v>
      </c>
      <c r="N438" s="11">
        <v>1</v>
      </c>
      <c r="O438" s="11">
        <v>2.38</v>
      </c>
      <c r="P438" s="8">
        <f t="shared" ref="P438:P441" si="259">1+N438*O438</f>
        <v>3.38</v>
      </c>
      <c r="Q438" s="9">
        <v>1.15</v>
      </c>
      <c r="R438" s="17">
        <f t="shared" ref="R438:R441" si="260">J438*M438*Q438*P438</f>
        <v>56297.9744179538</v>
      </c>
      <c r="S438" s="11">
        <f t="shared" ref="S438:S441" si="261">IF(F438=1,1,(IF(F438=2,2,12)))</f>
        <v>1</v>
      </c>
    </row>
    <row r="439" s="1" customFormat="1" customHeight="1" spans="6:19">
      <c r="F439" s="11">
        <f>_xlfn.RANK.EQ(R439,R438:R441,0)</f>
        <v>2</v>
      </c>
      <c r="G439" s="11">
        <v>1446.85</v>
      </c>
      <c r="H439" s="11">
        <v>1.8</v>
      </c>
      <c r="I439" s="12">
        <v>1.35</v>
      </c>
      <c r="J439" s="13">
        <f t="shared" si="257"/>
        <v>3515.8455</v>
      </c>
      <c r="K439" s="11">
        <v>446</v>
      </c>
      <c r="L439" s="11">
        <v>0.83</v>
      </c>
      <c r="M439" s="30">
        <f t="shared" si="258"/>
        <v>2.92403107113655</v>
      </c>
      <c r="N439" s="11">
        <v>0.97</v>
      </c>
      <c r="O439" s="11">
        <v>2.11</v>
      </c>
      <c r="P439" s="8">
        <f t="shared" si="259"/>
        <v>3.0467</v>
      </c>
      <c r="Q439" s="9">
        <v>1.15</v>
      </c>
      <c r="R439" s="17">
        <f t="shared" si="260"/>
        <v>36019.6342273003</v>
      </c>
      <c r="S439" s="11">
        <f t="shared" si="261"/>
        <v>2</v>
      </c>
    </row>
    <row r="440" s="1" customFormat="1" customHeight="1" spans="6:19">
      <c r="F440" s="11">
        <f>_xlfn.RANK.EQ(R440,R438:R441,0)</f>
        <v>3</v>
      </c>
      <c r="G440" s="11">
        <v>1446.85</v>
      </c>
      <c r="H440" s="11">
        <v>1.8</v>
      </c>
      <c r="I440" s="12">
        <v>1.35</v>
      </c>
      <c r="J440" s="13">
        <f t="shared" si="257"/>
        <v>3515.8455</v>
      </c>
      <c r="K440" s="11">
        <v>450</v>
      </c>
      <c r="L440" s="11">
        <v>1.43</v>
      </c>
      <c r="M440" s="30">
        <f t="shared" si="258"/>
        <v>3.53204081632653</v>
      </c>
      <c r="N440" s="11">
        <v>0.82</v>
      </c>
      <c r="O440" s="11">
        <v>1.72</v>
      </c>
      <c r="P440" s="8">
        <f t="shared" si="259"/>
        <v>2.4104</v>
      </c>
      <c r="Q440" s="9">
        <v>1.15</v>
      </c>
      <c r="R440" s="17">
        <f t="shared" si="260"/>
        <v>34422.5036686447</v>
      </c>
      <c r="S440" s="11">
        <f t="shared" si="261"/>
        <v>12</v>
      </c>
    </row>
    <row r="441" s="1" customFormat="1" customHeight="1" spans="6:19">
      <c r="F441" s="11">
        <f>_xlfn.RANK.EQ(R441,R438:R441,0)</f>
        <v>4</v>
      </c>
      <c r="G441" s="11">
        <v>0</v>
      </c>
      <c r="H441" s="11">
        <v>1.8</v>
      </c>
      <c r="I441" s="12">
        <v>1.35</v>
      </c>
      <c r="J441" s="13">
        <f t="shared" si="257"/>
        <v>0</v>
      </c>
      <c r="K441" s="11">
        <v>0</v>
      </c>
      <c r="L441" s="11">
        <v>0.2</v>
      </c>
      <c r="M441" s="30">
        <f t="shared" si="258"/>
        <v>1.2</v>
      </c>
      <c r="N441" s="27">
        <v>0.7</v>
      </c>
      <c r="O441" s="27">
        <v>1.5</v>
      </c>
      <c r="P441" s="8">
        <f t="shared" si="259"/>
        <v>2.05</v>
      </c>
      <c r="Q441" s="9">
        <v>1.15</v>
      </c>
      <c r="R441" s="17">
        <f t="shared" si="260"/>
        <v>0</v>
      </c>
      <c r="S441" s="27">
        <f t="shared" si="261"/>
        <v>12</v>
      </c>
    </row>
    <row r="442" s="1" customFormat="1" customHeight="1" spans="6:19">
      <c r="F442" s="31" t="s">
        <v>35</v>
      </c>
      <c r="G442" s="32">
        <f>LARGE(R438:R441,1)/1</f>
        <v>56297.9744179538</v>
      </c>
      <c r="H442" s="31" t="s">
        <v>36</v>
      </c>
      <c r="I442" s="32">
        <f>LARGE(R438:R441,2)/2</f>
        <v>18009.8171136502</v>
      </c>
      <c r="J442" s="31" t="s">
        <v>37</v>
      </c>
      <c r="K442" s="32">
        <f>LARGE(R438:R441,3)/12</f>
        <v>2868.54197238706</v>
      </c>
      <c r="L442" s="31" t="s">
        <v>38</v>
      </c>
      <c r="M442" s="33">
        <f>LARGE(R438:R441,4)/12</f>
        <v>0</v>
      </c>
      <c r="N442" s="34" t="s">
        <v>39</v>
      </c>
      <c r="O442" s="35">
        <f>G442+I442+K442+M442</f>
        <v>77176.333503991</v>
      </c>
      <c r="P442" s="34" t="s">
        <v>40</v>
      </c>
      <c r="Q442" s="34">
        <v>6.7</v>
      </c>
      <c r="R442" s="34" t="s">
        <v>41</v>
      </c>
      <c r="S442" s="35">
        <f>O442*Q442</f>
        <v>517081.43447674</v>
      </c>
    </row>
    <row r="443" s="1" customFormat="1" customHeight="1" spans="6:19">
      <c r="F443" s="31"/>
      <c r="G443" s="32"/>
      <c r="H443" s="31"/>
      <c r="I443" s="32"/>
      <c r="J443" s="31"/>
      <c r="K443" s="32"/>
      <c r="L443" s="31"/>
      <c r="M443" s="33"/>
      <c r="N443" s="34"/>
      <c r="O443" s="35"/>
      <c r="P443" s="34"/>
      <c r="Q443" s="34"/>
      <c r="R443" s="34"/>
      <c r="S443" s="35"/>
    </row>
    <row r="444" s="1" customFormat="1" customHeight="1" spans="6:19">
      <c r="F444" s="3" t="s">
        <v>43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="1" customFormat="1" customHeight="1" spans="6:19">
      <c r="F445" s="4" t="s">
        <v>3</v>
      </c>
      <c r="G445" s="5"/>
      <c r="H445" s="5"/>
      <c r="I445" s="6"/>
      <c r="J445" s="7" t="s">
        <v>4</v>
      </c>
      <c r="K445" s="7"/>
      <c r="L445" s="7"/>
      <c r="M445" s="7"/>
      <c r="N445" s="8" t="s">
        <v>5</v>
      </c>
      <c r="O445" s="8"/>
      <c r="P445" s="8"/>
      <c r="Q445" s="9" t="s">
        <v>6</v>
      </c>
      <c r="R445" s="10" t="s">
        <v>7</v>
      </c>
    </row>
    <row r="446" s="1" customFormat="1" customHeight="1" spans="6:19">
      <c r="F446" s="11" t="s">
        <v>13</v>
      </c>
      <c r="G446" s="11" t="s">
        <v>14</v>
      </c>
      <c r="H446" s="12" t="s">
        <v>15</v>
      </c>
      <c r="I446" s="13" t="s">
        <v>3</v>
      </c>
      <c r="J446" s="11" t="s">
        <v>16</v>
      </c>
      <c r="K446" s="11" t="s">
        <v>17</v>
      </c>
      <c r="L446" s="11" t="s">
        <v>18</v>
      </c>
      <c r="M446" s="7" t="s">
        <v>19</v>
      </c>
      <c r="N446" s="11" t="s">
        <v>20</v>
      </c>
      <c r="O446" s="11" t="s">
        <v>21</v>
      </c>
      <c r="P446" s="8" t="s">
        <v>22</v>
      </c>
      <c r="Q446" s="9" t="s">
        <v>23</v>
      </c>
      <c r="R446" s="14"/>
    </row>
    <row r="447" s="1" customFormat="1" customHeight="1" spans="6:19">
      <c r="F447" s="11">
        <v>2171</v>
      </c>
      <c r="G447" s="11">
        <v>0.65</v>
      </c>
      <c r="H447" s="12">
        <v>1.35</v>
      </c>
      <c r="I447" s="13">
        <f t="shared" ref="I447:I455" si="262">F447*G447*H447</f>
        <v>1905.0525</v>
      </c>
      <c r="J447" s="11">
        <v>3</v>
      </c>
      <c r="K447" s="11">
        <v>446</v>
      </c>
      <c r="L447" s="11">
        <v>0.83</v>
      </c>
      <c r="M447" s="16">
        <f t="shared" ref="M447:M455" si="263">1+6*K447/(K447+2000)+L447</f>
        <v>2.92403107113655</v>
      </c>
      <c r="N447" s="11">
        <v>0.97</v>
      </c>
      <c r="O447" s="11">
        <v>2.11</v>
      </c>
      <c r="P447" s="8">
        <f t="shared" ref="P447:P455" si="264">1+N447*O447</f>
        <v>3.0467</v>
      </c>
      <c r="Q447" s="9">
        <v>1.15</v>
      </c>
      <c r="R447" s="17">
        <f t="shared" ref="R447:R455" si="265">I447*J447*Q447*P447*M447</f>
        <v>58551.4587320212</v>
      </c>
    </row>
    <row r="448" s="1" customFormat="1" customHeight="1" spans="6:19">
      <c r="F448" s="11">
        <v>2171</v>
      </c>
      <c r="G448" s="11">
        <v>0.65</v>
      </c>
      <c r="H448" s="12">
        <v>1.35</v>
      </c>
      <c r="I448" s="13">
        <f t="shared" si="262"/>
        <v>1905.0525</v>
      </c>
      <c r="J448" s="11">
        <v>3</v>
      </c>
      <c r="K448" s="11">
        <v>446</v>
      </c>
      <c r="L448" s="11">
        <v>0.83</v>
      </c>
      <c r="M448" s="16">
        <f t="shared" si="263"/>
        <v>2.92403107113655</v>
      </c>
      <c r="N448" s="11">
        <v>0.97</v>
      </c>
      <c r="O448" s="11">
        <v>2.11</v>
      </c>
      <c r="P448" s="8">
        <f t="shared" si="264"/>
        <v>3.0467</v>
      </c>
      <c r="Q448" s="9">
        <v>1.15</v>
      </c>
      <c r="R448" s="17">
        <f t="shared" si="265"/>
        <v>58551.4587320212</v>
      </c>
    </row>
    <row r="449" s="1" customFormat="1" customHeight="1" spans="6:18">
      <c r="F449" s="11">
        <v>2171</v>
      </c>
      <c r="G449" s="11">
        <v>0.65</v>
      </c>
      <c r="H449" s="12">
        <v>1.35</v>
      </c>
      <c r="I449" s="13">
        <f t="shared" si="262"/>
        <v>1905.0525</v>
      </c>
      <c r="J449" s="11">
        <v>3</v>
      </c>
      <c r="K449" s="11">
        <v>446</v>
      </c>
      <c r="L449" s="11">
        <v>0.83</v>
      </c>
      <c r="M449" s="16">
        <f t="shared" si="263"/>
        <v>2.92403107113655</v>
      </c>
      <c r="N449" s="11">
        <v>0.97</v>
      </c>
      <c r="O449" s="11">
        <v>2.11</v>
      </c>
      <c r="P449" s="8">
        <f t="shared" si="264"/>
        <v>3.0467</v>
      </c>
      <c r="Q449" s="9">
        <v>1.15</v>
      </c>
      <c r="R449" s="17">
        <f t="shared" si="265"/>
        <v>58551.4587320212</v>
      </c>
    </row>
    <row r="450" s="1" customFormat="1" customHeight="1" spans="6:18">
      <c r="F450" s="11">
        <v>2171</v>
      </c>
      <c r="G450" s="11">
        <v>0.65</v>
      </c>
      <c r="H450" s="12">
        <v>1.35</v>
      </c>
      <c r="I450" s="13">
        <f t="shared" si="262"/>
        <v>1905.0525</v>
      </c>
      <c r="J450" s="11">
        <v>3</v>
      </c>
      <c r="K450" s="11">
        <v>446</v>
      </c>
      <c r="L450" s="11">
        <v>0.83</v>
      </c>
      <c r="M450" s="16">
        <f t="shared" si="263"/>
        <v>2.92403107113655</v>
      </c>
      <c r="N450" s="11">
        <v>0.97</v>
      </c>
      <c r="O450" s="11">
        <v>2.11</v>
      </c>
      <c r="P450" s="8">
        <f t="shared" si="264"/>
        <v>3.0467</v>
      </c>
      <c r="Q450" s="9">
        <v>1.15</v>
      </c>
      <c r="R450" s="17">
        <f t="shared" si="265"/>
        <v>58551.4587320212</v>
      </c>
    </row>
    <row r="451" s="1" customFormat="1" customHeight="1" spans="6:18">
      <c r="F451" s="11">
        <v>2171</v>
      </c>
      <c r="G451" s="11">
        <v>0.65</v>
      </c>
      <c r="H451" s="12">
        <v>1.35</v>
      </c>
      <c r="I451" s="13">
        <f t="shared" si="262"/>
        <v>1905.0525</v>
      </c>
      <c r="J451" s="11">
        <v>3</v>
      </c>
      <c r="K451" s="11">
        <v>446</v>
      </c>
      <c r="L451" s="11">
        <v>0.83</v>
      </c>
      <c r="M451" s="16">
        <f t="shared" si="263"/>
        <v>2.92403107113655</v>
      </c>
      <c r="N451" s="11">
        <v>0.97</v>
      </c>
      <c r="O451" s="11">
        <v>2.11</v>
      </c>
      <c r="P451" s="8">
        <f t="shared" si="264"/>
        <v>3.0467</v>
      </c>
      <c r="Q451" s="9">
        <v>1.15</v>
      </c>
      <c r="R451" s="17">
        <f t="shared" si="265"/>
        <v>58551.4587320212</v>
      </c>
    </row>
    <row r="452" s="1" customFormat="1" customHeight="1" spans="6:18">
      <c r="F452" s="11">
        <v>2171</v>
      </c>
      <c r="G452" s="11">
        <v>0.65</v>
      </c>
      <c r="H452" s="12">
        <v>1.35</v>
      </c>
      <c r="I452" s="13">
        <f t="shared" si="262"/>
        <v>1905.0525</v>
      </c>
      <c r="J452" s="11">
        <v>3</v>
      </c>
      <c r="K452" s="11">
        <v>196</v>
      </c>
      <c r="L452" s="11">
        <v>0.83</v>
      </c>
      <c r="M452" s="16">
        <f t="shared" si="263"/>
        <v>2.36551912568306</v>
      </c>
      <c r="N452" s="11">
        <v>0.97</v>
      </c>
      <c r="O452" s="11">
        <v>2.11</v>
      </c>
      <c r="P452" s="8">
        <f t="shared" si="264"/>
        <v>3.0467</v>
      </c>
      <c r="Q452" s="9">
        <v>0.9</v>
      </c>
      <c r="R452" s="17">
        <f t="shared" si="265"/>
        <v>37070.3655889386</v>
      </c>
    </row>
    <row r="453" s="1" customFormat="1" customHeight="1" spans="6:18">
      <c r="F453" s="11">
        <v>2171</v>
      </c>
      <c r="G453" s="11">
        <v>0.65</v>
      </c>
      <c r="H453" s="12">
        <v>1.35</v>
      </c>
      <c r="I453" s="13">
        <f t="shared" si="262"/>
        <v>1905.0525</v>
      </c>
      <c r="J453" s="11">
        <v>3</v>
      </c>
      <c r="K453" s="11">
        <v>196</v>
      </c>
      <c r="L453" s="11">
        <v>0.83</v>
      </c>
      <c r="M453" s="16">
        <f t="shared" si="263"/>
        <v>2.36551912568306</v>
      </c>
      <c r="N453" s="11">
        <v>0.97</v>
      </c>
      <c r="O453" s="11">
        <v>2.11</v>
      </c>
      <c r="P453" s="8">
        <f t="shared" si="264"/>
        <v>3.0467</v>
      </c>
      <c r="Q453" s="9">
        <v>0.9</v>
      </c>
      <c r="R453" s="17">
        <f t="shared" si="265"/>
        <v>37070.3655889386</v>
      </c>
    </row>
    <row r="454" s="1" customFormat="1" customHeight="1" spans="6:18">
      <c r="F454" s="11">
        <v>2171</v>
      </c>
      <c r="G454" s="11">
        <v>0.65</v>
      </c>
      <c r="H454" s="12">
        <v>1.35</v>
      </c>
      <c r="I454" s="13">
        <f t="shared" si="262"/>
        <v>1905.0525</v>
      </c>
      <c r="J454" s="11">
        <v>3</v>
      </c>
      <c r="K454" s="11">
        <v>196</v>
      </c>
      <c r="L454" s="11">
        <v>0.83</v>
      </c>
      <c r="M454" s="16">
        <f t="shared" si="263"/>
        <v>2.36551912568306</v>
      </c>
      <c r="N454" s="11">
        <v>0.97</v>
      </c>
      <c r="O454" s="11">
        <v>2.11</v>
      </c>
      <c r="P454" s="8">
        <f t="shared" si="264"/>
        <v>3.0467</v>
      </c>
      <c r="Q454" s="9">
        <v>0.9</v>
      </c>
      <c r="R454" s="17">
        <f t="shared" si="265"/>
        <v>37070.3655889386</v>
      </c>
    </row>
    <row r="455" s="1" customFormat="1" customHeight="1" spans="6:18">
      <c r="F455" s="11">
        <v>2171</v>
      </c>
      <c r="G455" s="11">
        <v>0.65</v>
      </c>
      <c r="H455" s="12">
        <v>1.35</v>
      </c>
      <c r="I455" s="13">
        <f t="shared" si="262"/>
        <v>1905.0525</v>
      </c>
      <c r="J455" s="11">
        <v>3</v>
      </c>
      <c r="K455" s="11">
        <v>196</v>
      </c>
      <c r="L455" s="11">
        <v>0.83</v>
      </c>
      <c r="M455" s="16">
        <f t="shared" si="263"/>
        <v>2.36551912568306</v>
      </c>
      <c r="N455" s="11">
        <v>0.97</v>
      </c>
      <c r="O455" s="11">
        <v>2.11</v>
      </c>
      <c r="P455" s="8">
        <f t="shared" si="264"/>
        <v>3.0467</v>
      </c>
      <c r="Q455" s="9">
        <v>0.9</v>
      </c>
      <c r="R455" s="17">
        <f t="shared" si="265"/>
        <v>37070.3655889386</v>
      </c>
    </row>
    <row r="456" s="1" customFormat="1" customHeight="1" spans="6:18">
      <c r="F456" s="20" t="s">
        <v>43</v>
      </c>
      <c r="G456" s="21"/>
      <c r="H456" s="21"/>
      <c r="I456" s="21"/>
      <c r="J456" s="21"/>
      <c r="K456" s="21"/>
      <c r="L456" s="21"/>
      <c r="M456" s="22">
        <f>SUM(R447:R455)</f>
        <v>441038.75601586</v>
      </c>
      <c r="N456" s="22"/>
      <c r="O456" s="22"/>
      <c r="P456" s="22"/>
      <c r="Q456" s="22"/>
      <c r="R456" s="22"/>
    </row>
    <row r="457" s="1" customFormat="1" customHeight="1" spans="6:18">
      <c r="F457" s="21"/>
      <c r="G457" s="21"/>
      <c r="H457" s="21"/>
      <c r="I457" s="21"/>
      <c r="J457" s="21"/>
      <c r="K457" s="21"/>
      <c r="L457" s="21"/>
      <c r="M457" s="22"/>
      <c r="N457" s="22"/>
      <c r="O457" s="22"/>
      <c r="P457" s="22"/>
      <c r="Q457" s="22"/>
      <c r="R457" s="22"/>
    </row>
    <row r="458" s="1" customFormat="1" customHeight="1" spans="6:18">
      <c r="F458" s="3" t="s">
        <v>44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="1" customFormat="1" customHeight="1" spans="6:18">
      <c r="F459" s="4" t="s">
        <v>3</v>
      </c>
      <c r="G459" s="5"/>
      <c r="H459" s="5"/>
      <c r="I459" s="6"/>
      <c r="J459" s="7" t="s">
        <v>4</v>
      </c>
      <c r="K459" s="7"/>
      <c r="L459" s="7"/>
      <c r="M459" s="7"/>
      <c r="N459" s="8" t="s">
        <v>5</v>
      </c>
      <c r="O459" s="8"/>
      <c r="P459" s="8"/>
      <c r="Q459" s="9" t="s">
        <v>6</v>
      </c>
      <c r="R459" s="10" t="s">
        <v>7</v>
      </c>
    </row>
    <row r="460" s="1" customFormat="1" customHeight="1" spans="6:18">
      <c r="F460" s="11" t="s">
        <v>45</v>
      </c>
      <c r="G460" s="11" t="s">
        <v>14</v>
      </c>
      <c r="H460" s="12" t="s">
        <v>15</v>
      </c>
      <c r="I460" s="13" t="s">
        <v>3</v>
      </c>
      <c r="J460" s="11" t="s">
        <v>16</v>
      </c>
      <c r="K460" s="11" t="s">
        <v>17</v>
      </c>
      <c r="L460" s="11" t="s">
        <v>18</v>
      </c>
      <c r="M460" s="7" t="s">
        <v>19</v>
      </c>
      <c r="N460" s="11" t="s">
        <v>20</v>
      </c>
      <c r="O460" s="11" t="s">
        <v>21</v>
      </c>
      <c r="P460" s="8" t="s">
        <v>22</v>
      </c>
      <c r="Q460" s="9" t="s">
        <v>23</v>
      </c>
      <c r="R460" s="14"/>
    </row>
    <row r="461" s="1" customFormat="1" customHeight="1" spans="6:18">
      <c r="F461" s="11">
        <v>35375</v>
      </c>
      <c r="G461" s="11">
        <v>0.0847</v>
      </c>
      <c r="H461" s="12">
        <v>1.35</v>
      </c>
      <c r="I461" s="13">
        <f t="shared" ref="I461:I463" si="266">F461*G461*H461</f>
        <v>4044.954375</v>
      </c>
      <c r="J461" s="11">
        <v>3</v>
      </c>
      <c r="K461" s="11">
        <v>450</v>
      </c>
      <c r="L461" s="11">
        <v>1.43</v>
      </c>
      <c r="M461" s="16">
        <f t="shared" ref="M461:M463" si="267">1+6*K461/(K461+2000)+L461</f>
        <v>3.53204081632653</v>
      </c>
      <c r="N461" s="11">
        <v>0.82</v>
      </c>
      <c r="O461" s="11">
        <v>1.72</v>
      </c>
      <c r="P461" s="8">
        <f t="shared" ref="P461:P463" si="268">1+N461*O461</f>
        <v>2.4104</v>
      </c>
      <c r="Q461" s="9">
        <v>1.15</v>
      </c>
      <c r="R461" s="17">
        <f t="shared" ref="R461:R463" si="269">I461*J461*Q461*P461*M461</f>
        <v>118808.511477201</v>
      </c>
    </row>
    <row r="462" s="1" customFormat="1" customHeight="1" spans="6:18">
      <c r="F462" s="11">
        <v>35375</v>
      </c>
      <c r="G462" s="11">
        <v>0.0847</v>
      </c>
      <c r="H462" s="12">
        <v>1.35</v>
      </c>
      <c r="I462" s="13">
        <f t="shared" si="266"/>
        <v>4044.954375</v>
      </c>
      <c r="J462" s="11">
        <v>3</v>
      </c>
      <c r="K462" s="11">
        <v>450</v>
      </c>
      <c r="L462" s="11">
        <v>1.43</v>
      </c>
      <c r="M462" s="16">
        <f t="shared" si="267"/>
        <v>3.53204081632653</v>
      </c>
      <c r="N462" s="11">
        <v>0.82</v>
      </c>
      <c r="O462" s="11">
        <v>1.72</v>
      </c>
      <c r="P462" s="8">
        <f t="shared" si="268"/>
        <v>2.4104</v>
      </c>
      <c r="Q462" s="9">
        <v>1.15</v>
      </c>
      <c r="R462" s="17">
        <f t="shared" si="269"/>
        <v>118808.511477201</v>
      </c>
    </row>
    <row r="463" s="1" customFormat="1" customHeight="1" spans="6:18">
      <c r="F463" s="11">
        <v>35375</v>
      </c>
      <c r="G463" s="11">
        <v>0.0847</v>
      </c>
      <c r="H463" s="12">
        <v>1.35</v>
      </c>
      <c r="I463" s="13">
        <f t="shared" si="266"/>
        <v>4044.954375</v>
      </c>
      <c r="J463" s="11">
        <v>3</v>
      </c>
      <c r="K463" s="11">
        <v>200</v>
      </c>
      <c r="L463" s="11">
        <v>1.43</v>
      </c>
      <c r="M463" s="16">
        <f t="shared" si="267"/>
        <v>2.97545454545455</v>
      </c>
      <c r="N463" s="11">
        <v>0.82</v>
      </c>
      <c r="O463" s="11">
        <v>1.72</v>
      </c>
      <c r="P463" s="8">
        <f t="shared" si="268"/>
        <v>2.4104</v>
      </c>
      <c r="Q463" s="9">
        <v>0.9</v>
      </c>
      <c r="R463" s="17">
        <f t="shared" si="269"/>
        <v>78328.5036974055</v>
      </c>
    </row>
    <row r="464" s="1" customFormat="1" customHeight="1" spans="6:18">
      <c r="F464" s="36" t="s">
        <v>44</v>
      </c>
      <c r="G464" s="37"/>
      <c r="H464" s="37"/>
      <c r="I464" s="37"/>
      <c r="J464" s="37"/>
      <c r="K464" s="37"/>
      <c r="L464" s="37"/>
      <c r="M464" s="22">
        <f>SUM(R461:R463)</f>
        <v>315945.526651807</v>
      </c>
      <c r="N464" s="22"/>
      <c r="O464" s="22"/>
      <c r="P464" s="22"/>
      <c r="Q464" s="22"/>
      <c r="R464" s="22"/>
    </row>
    <row r="465" s="1" customFormat="1" customHeight="1" spans="6:18">
      <c r="F465" s="37"/>
      <c r="G465" s="37"/>
      <c r="H465" s="37"/>
      <c r="I465" s="37"/>
      <c r="J465" s="37"/>
      <c r="K465" s="37"/>
      <c r="L465" s="37"/>
      <c r="M465" s="22"/>
      <c r="N465" s="22"/>
      <c r="O465" s="22"/>
      <c r="P465" s="22"/>
      <c r="Q465" s="22"/>
      <c r="R465" s="22"/>
    </row>
    <row r="466" s="1" customFormat="1" customHeight="1" spans="6:18">
      <c r="F466" s="34" t="s">
        <v>24</v>
      </c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</row>
    <row r="467" s="1" customFormat="1" customHeight="1" spans="6:18">
      <c r="F467" s="13" t="s">
        <v>3</v>
      </c>
      <c r="G467" s="13"/>
      <c r="H467" s="13"/>
      <c r="I467" s="13"/>
      <c r="J467" s="13"/>
      <c r="K467" s="8" t="s">
        <v>46</v>
      </c>
      <c r="L467" s="8"/>
      <c r="M467" s="8"/>
      <c r="N467" s="8"/>
      <c r="O467" s="9" t="s">
        <v>31</v>
      </c>
      <c r="P467" s="9"/>
      <c r="Q467" s="38" t="s">
        <v>7</v>
      </c>
    </row>
    <row r="468" s="1" customFormat="1" customHeight="1" spans="6:18">
      <c r="F468" s="13" t="s">
        <v>47</v>
      </c>
      <c r="G468" s="13" t="s">
        <v>48</v>
      </c>
      <c r="H468" s="13" t="s">
        <v>49</v>
      </c>
      <c r="I468" s="13" t="s">
        <v>50</v>
      </c>
      <c r="J468" s="13" t="s">
        <v>3</v>
      </c>
      <c r="K468" s="8" t="s">
        <v>51</v>
      </c>
      <c r="L468" s="8" t="s">
        <v>21</v>
      </c>
      <c r="M468" s="8" t="s">
        <v>20</v>
      </c>
      <c r="N468" s="39" t="s">
        <v>22</v>
      </c>
      <c r="O468" s="9" t="s">
        <v>52</v>
      </c>
      <c r="P468" s="9" t="s">
        <v>53</v>
      </c>
      <c r="Q468" s="38"/>
    </row>
    <row r="469" s="1" customFormat="1" customHeight="1" spans="6:18">
      <c r="F469" s="11">
        <v>2704</v>
      </c>
      <c r="G469" s="12">
        <v>1.05</v>
      </c>
      <c r="H469" s="11">
        <v>1</v>
      </c>
      <c r="I469" s="11">
        <v>0</v>
      </c>
      <c r="J469" s="13">
        <f t="shared" ref="J469:J483" si="270">F469*G469*H469+I469</f>
        <v>2839.2</v>
      </c>
      <c r="K469" s="11">
        <v>1</v>
      </c>
      <c r="L469" s="11">
        <v>2.38</v>
      </c>
      <c r="M469" s="11">
        <v>1</v>
      </c>
      <c r="N469" s="39">
        <f t="shared" ref="N469:N483" si="271">L469*M469+1</f>
        <v>3.38</v>
      </c>
      <c r="O469" s="11">
        <v>1.15</v>
      </c>
      <c r="P469" s="9">
        <v>0.5</v>
      </c>
      <c r="Q469" s="40">
        <f t="shared" ref="Q469:Q483" si="272">J469*K469*N469*O469*P469</f>
        <v>5517.9852</v>
      </c>
    </row>
    <row r="470" s="1" customFormat="1" customHeight="1" spans="6:18">
      <c r="F470" s="11">
        <v>2704</v>
      </c>
      <c r="G470" s="12">
        <v>1.06</v>
      </c>
      <c r="H470" s="11">
        <v>1</v>
      </c>
      <c r="I470" s="11">
        <v>0</v>
      </c>
      <c r="J470" s="13">
        <f t="shared" si="270"/>
        <v>2866.24</v>
      </c>
      <c r="K470" s="11">
        <v>1</v>
      </c>
      <c r="L470" s="11">
        <v>2.38</v>
      </c>
      <c r="M470" s="11">
        <v>1</v>
      </c>
      <c r="N470" s="39">
        <f t="shared" si="271"/>
        <v>3.38</v>
      </c>
      <c r="O470" s="11">
        <v>1.15</v>
      </c>
      <c r="P470" s="9">
        <v>0.5</v>
      </c>
      <c r="Q470" s="40">
        <f t="shared" si="272"/>
        <v>5570.53744</v>
      </c>
    </row>
    <row r="471" s="1" customFormat="1" customHeight="1" spans="6:18">
      <c r="F471" s="11">
        <v>2704</v>
      </c>
      <c r="G471" s="12">
        <v>1.31</v>
      </c>
      <c r="H471" s="11">
        <v>1</v>
      </c>
      <c r="I471" s="11">
        <v>0</v>
      </c>
      <c r="J471" s="13">
        <f t="shared" si="270"/>
        <v>3542.24</v>
      </c>
      <c r="K471" s="11">
        <v>1</v>
      </c>
      <c r="L471" s="11">
        <v>2.38</v>
      </c>
      <c r="M471" s="11">
        <v>1</v>
      </c>
      <c r="N471" s="39">
        <f t="shared" si="271"/>
        <v>3.38</v>
      </c>
      <c r="O471" s="11">
        <v>1.15</v>
      </c>
      <c r="P471" s="9">
        <v>0.5</v>
      </c>
      <c r="Q471" s="40">
        <f t="shared" si="272"/>
        <v>6884.34344</v>
      </c>
    </row>
    <row r="472" s="1" customFormat="1" customHeight="1" spans="6:18">
      <c r="F472" s="11">
        <v>2704</v>
      </c>
      <c r="G472" s="12">
        <v>0.75</v>
      </c>
      <c r="H472" s="11">
        <v>1</v>
      </c>
      <c r="I472" s="11">
        <v>0</v>
      </c>
      <c r="J472" s="13">
        <f t="shared" si="270"/>
        <v>2028</v>
      </c>
      <c r="K472" s="11">
        <v>1</v>
      </c>
      <c r="L472" s="11">
        <v>2.38</v>
      </c>
      <c r="M472" s="11">
        <v>1</v>
      </c>
      <c r="N472" s="39">
        <f t="shared" si="271"/>
        <v>3.38</v>
      </c>
      <c r="O472" s="11">
        <v>1.15</v>
      </c>
      <c r="P472" s="9">
        <v>0.5</v>
      </c>
      <c r="Q472" s="40">
        <f t="shared" si="272"/>
        <v>3941.418</v>
      </c>
    </row>
    <row r="473" s="1" customFormat="1" customHeight="1" spans="6:18">
      <c r="F473" s="11">
        <v>2704</v>
      </c>
      <c r="G473" s="12">
        <v>0.75</v>
      </c>
      <c r="H473" s="11">
        <v>1</v>
      </c>
      <c r="I473" s="11">
        <v>0</v>
      </c>
      <c r="J473" s="13">
        <f t="shared" si="270"/>
        <v>2028</v>
      </c>
      <c r="K473" s="11">
        <v>1</v>
      </c>
      <c r="L473" s="11">
        <v>2.38</v>
      </c>
      <c r="M473" s="11">
        <v>1</v>
      </c>
      <c r="N473" s="39">
        <f t="shared" si="271"/>
        <v>3.38</v>
      </c>
      <c r="O473" s="11">
        <v>1.15</v>
      </c>
      <c r="P473" s="9">
        <v>0.5</v>
      </c>
      <c r="Q473" s="40">
        <f t="shared" si="272"/>
        <v>3941.418</v>
      </c>
    </row>
    <row r="474" s="1" customFormat="1" customHeight="1" spans="6:18">
      <c r="F474" s="11">
        <v>2704</v>
      </c>
      <c r="G474" s="12">
        <v>1.8</v>
      </c>
      <c r="H474" s="11">
        <v>1</v>
      </c>
      <c r="I474" s="11">
        <v>0</v>
      </c>
      <c r="J474" s="13">
        <f t="shared" si="270"/>
        <v>4867.2</v>
      </c>
      <c r="K474" s="11">
        <v>1</v>
      </c>
      <c r="L474" s="11">
        <v>2.38</v>
      </c>
      <c r="M474" s="11">
        <v>1</v>
      </c>
      <c r="N474" s="39">
        <f t="shared" si="271"/>
        <v>3.38</v>
      </c>
      <c r="O474" s="11">
        <v>1.15</v>
      </c>
      <c r="P474" s="9">
        <v>0.5</v>
      </c>
      <c r="Q474" s="40">
        <f t="shared" si="272"/>
        <v>9459.4032</v>
      </c>
    </row>
    <row r="475" s="1" customFormat="1" customHeight="1" spans="6:18">
      <c r="F475" s="11">
        <v>2704</v>
      </c>
      <c r="G475" s="12">
        <v>1.05</v>
      </c>
      <c r="H475" s="11">
        <v>1</v>
      </c>
      <c r="I475" s="11">
        <v>0</v>
      </c>
      <c r="J475" s="13">
        <f t="shared" si="270"/>
        <v>2839.2</v>
      </c>
      <c r="K475" s="11">
        <v>1</v>
      </c>
      <c r="L475" s="11">
        <v>2.38</v>
      </c>
      <c r="M475" s="11">
        <v>1</v>
      </c>
      <c r="N475" s="39">
        <f t="shared" si="271"/>
        <v>3.38</v>
      </c>
      <c r="O475" s="11">
        <v>1.15</v>
      </c>
      <c r="P475" s="9">
        <v>0.5</v>
      </c>
      <c r="Q475" s="40">
        <f t="shared" si="272"/>
        <v>5517.9852</v>
      </c>
    </row>
    <row r="476" s="1" customFormat="1" customHeight="1" spans="6:18">
      <c r="F476" s="11">
        <v>2704</v>
      </c>
      <c r="G476" s="12">
        <v>1.06</v>
      </c>
      <c r="H476" s="11">
        <v>1</v>
      </c>
      <c r="I476" s="11">
        <v>0</v>
      </c>
      <c r="J476" s="13">
        <f t="shared" si="270"/>
        <v>2866.24</v>
      </c>
      <c r="K476" s="11">
        <v>1</v>
      </c>
      <c r="L476" s="11">
        <v>2.38</v>
      </c>
      <c r="M476" s="11">
        <v>1</v>
      </c>
      <c r="N476" s="39">
        <f t="shared" si="271"/>
        <v>3.38</v>
      </c>
      <c r="O476" s="11">
        <v>1.15</v>
      </c>
      <c r="P476" s="9">
        <v>0.5</v>
      </c>
      <c r="Q476" s="40">
        <f t="shared" si="272"/>
        <v>5570.53744</v>
      </c>
    </row>
    <row r="477" s="1" customFormat="1" customHeight="1" spans="6:18">
      <c r="F477" s="11">
        <v>2704</v>
      </c>
      <c r="G477" s="12">
        <v>1.31</v>
      </c>
      <c r="H477" s="11">
        <v>1</v>
      </c>
      <c r="I477" s="11">
        <v>0</v>
      </c>
      <c r="J477" s="13">
        <f t="shared" si="270"/>
        <v>3542.24</v>
      </c>
      <c r="K477" s="11">
        <v>1</v>
      </c>
      <c r="L477" s="11">
        <v>2.38</v>
      </c>
      <c r="M477" s="11">
        <v>1</v>
      </c>
      <c r="N477" s="39">
        <f t="shared" si="271"/>
        <v>3.38</v>
      </c>
      <c r="O477" s="11">
        <v>1.15</v>
      </c>
      <c r="P477" s="9">
        <v>0.5</v>
      </c>
      <c r="Q477" s="40">
        <f t="shared" si="272"/>
        <v>6884.34344</v>
      </c>
    </row>
    <row r="478" s="1" customFormat="1" customHeight="1" spans="6:18">
      <c r="F478" s="11">
        <v>2704</v>
      </c>
      <c r="G478" s="12">
        <v>0.75</v>
      </c>
      <c r="H478" s="11">
        <v>1</v>
      </c>
      <c r="I478" s="11">
        <v>0</v>
      </c>
      <c r="J478" s="13">
        <f t="shared" si="270"/>
        <v>2028</v>
      </c>
      <c r="K478" s="11">
        <v>1</v>
      </c>
      <c r="L478" s="11">
        <v>2.38</v>
      </c>
      <c r="M478" s="11">
        <v>1</v>
      </c>
      <c r="N478" s="39">
        <f t="shared" si="271"/>
        <v>3.38</v>
      </c>
      <c r="O478" s="11">
        <v>1.15</v>
      </c>
      <c r="P478" s="9">
        <v>0.5</v>
      </c>
      <c r="Q478" s="40">
        <f t="shared" si="272"/>
        <v>3941.418</v>
      </c>
    </row>
    <row r="479" s="1" customFormat="1" customHeight="1" spans="6:18">
      <c r="F479" s="11">
        <v>2704</v>
      </c>
      <c r="G479" s="12">
        <v>0.75</v>
      </c>
      <c r="H479" s="11">
        <v>1</v>
      </c>
      <c r="I479" s="11">
        <v>0</v>
      </c>
      <c r="J479" s="13">
        <f t="shared" si="270"/>
        <v>2028</v>
      </c>
      <c r="K479" s="11">
        <v>1</v>
      </c>
      <c r="L479" s="11">
        <v>2.38</v>
      </c>
      <c r="M479" s="11">
        <v>1</v>
      </c>
      <c r="N479" s="39">
        <f t="shared" si="271"/>
        <v>3.38</v>
      </c>
      <c r="O479" s="11">
        <v>1.15</v>
      </c>
      <c r="P479" s="9">
        <v>0.5</v>
      </c>
      <c r="Q479" s="40">
        <f t="shared" si="272"/>
        <v>3941.418</v>
      </c>
    </row>
    <row r="480" s="1" customFormat="1" customHeight="1" spans="6:18">
      <c r="F480" s="11">
        <v>2704</v>
      </c>
      <c r="G480" s="12">
        <v>1.8</v>
      </c>
      <c r="H480" s="11">
        <v>1</v>
      </c>
      <c r="I480" s="11">
        <v>0</v>
      </c>
      <c r="J480" s="13">
        <f t="shared" si="270"/>
        <v>4867.2</v>
      </c>
      <c r="K480" s="11">
        <v>1</v>
      </c>
      <c r="L480" s="11">
        <v>2.38</v>
      </c>
      <c r="M480" s="11">
        <v>1</v>
      </c>
      <c r="N480" s="39">
        <f t="shared" si="271"/>
        <v>3.38</v>
      </c>
      <c r="O480" s="11">
        <v>1.15</v>
      </c>
      <c r="P480" s="9">
        <v>0.5</v>
      </c>
      <c r="Q480" s="40">
        <f t="shared" si="272"/>
        <v>9459.4032</v>
      </c>
    </row>
    <row r="481" s="1" customFormat="1" customHeight="1" spans="6:17">
      <c r="F481" s="11">
        <v>2704</v>
      </c>
      <c r="G481" s="12">
        <v>3.21</v>
      </c>
      <c r="H481" s="11">
        <v>1</v>
      </c>
      <c r="I481" s="11">
        <v>0</v>
      </c>
      <c r="J481" s="13">
        <f t="shared" si="270"/>
        <v>8679.84</v>
      </c>
      <c r="K481" s="11">
        <v>1</v>
      </c>
      <c r="L481" s="11">
        <v>2.38</v>
      </c>
      <c r="M481" s="11">
        <v>1</v>
      </c>
      <c r="N481" s="39">
        <f t="shared" si="271"/>
        <v>3.38</v>
      </c>
      <c r="O481" s="11">
        <v>1.15</v>
      </c>
      <c r="P481" s="9">
        <v>0.5</v>
      </c>
      <c r="Q481" s="40">
        <f t="shared" si="272"/>
        <v>16869.26904</v>
      </c>
    </row>
    <row r="482" s="1" customFormat="1" customHeight="1" spans="6:17">
      <c r="F482" s="11">
        <v>2704</v>
      </c>
      <c r="G482" s="12">
        <v>3.21</v>
      </c>
      <c r="H482" s="11">
        <v>1</v>
      </c>
      <c r="I482" s="11">
        <v>0</v>
      </c>
      <c r="J482" s="13">
        <f t="shared" si="270"/>
        <v>8679.84</v>
      </c>
      <c r="K482" s="11">
        <v>1</v>
      </c>
      <c r="L482" s="11">
        <v>2.38</v>
      </c>
      <c r="M482" s="11">
        <v>1</v>
      </c>
      <c r="N482" s="39">
        <f t="shared" si="271"/>
        <v>3.38</v>
      </c>
      <c r="O482" s="11">
        <v>1.15</v>
      </c>
      <c r="P482" s="9">
        <v>0.5</v>
      </c>
      <c r="Q482" s="40">
        <f t="shared" si="272"/>
        <v>16869.26904</v>
      </c>
    </row>
    <row r="483" s="1" customFormat="1" customHeight="1" spans="6:17">
      <c r="F483" s="11">
        <v>2704</v>
      </c>
      <c r="G483" s="12">
        <v>0</v>
      </c>
      <c r="H483" s="11">
        <v>1</v>
      </c>
      <c r="I483" s="11">
        <v>0</v>
      </c>
      <c r="J483" s="13">
        <f t="shared" si="270"/>
        <v>0</v>
      </c>
      <c r="K483" s="11">
        <v>1</v>
      </c>
      <c r="L483" s="11">
        <v>2.38</v>
      </c>
      <c r="M483" s="11">
        <v>1</v>
      </c>
      <c r="N483" s="39">
        <f t="shared" si="271"/>
        <v>3.38</v>
      </c>
      <c r="O483" s="11">
        <v>1.15</v>
      </c>
      <c r="P483" s="9">
        <v>0.5</v>
      </c>
      <c r="Q483" s="40">
        <f t="shared" si="272"/>
        <v>0</v>
      </c>
    </row>
    <row r="484" s="1" customFormat="1" customHeight="1" spans="6:17">
      <c r="F484" s="41" t="s">
        <v>24</v>
      </c>
      <c r="G484" s="42"/>
      <c r="H484" s="42"/>
      <c r="I484" s="42"/>
      <c r="J484" s="42"/>
      <c r="K484" s="42"/>
      <c r="L484" s="42"/>
      <c r="M484" s="43">
        <f>SUM(Q469:Q483)</f>
        <v>104368.74864</v>
      </c>
      <c r="N484" s="43"/>
      <c r="O484" s="43"/>
      <c r="P484" s="43"/>
      <c r="Q484" s="43"/>
    </row>
    <row r="485" s="1" customFormat="1" customHeight="1" spans="6:17">
      <c r="F485" s="42"/>
      <c r="G485" s="42"/>
      <c r="H485" s="42"/>
      <c r="I485" s="42"/>
      <c r="J485" s="42"/>
      <c r="K485" s="42"/>
      <c r="L485" s="42"/>
      <c r="M485" s="43"/>
      <c r="N485" s="43"/>
      <c r="O485" s="43"/>
      <c r="P485" s="43"/>
      <c r="Q485" s="43"/>
    </row>
    <row r="486" s="1" customFormat="1" customHeight="1" spans="6:17">
      <c r="F486" s="42"/>
      <c r="G486" s="42"/>
      <c r="H486" s="42"/>
      <c r="I486" s="42"/>
      <c r="J486" s="42"/>
      <c r="K486" s="42"/>
      <c r="L486" s="42"/>
      <c r="M486" s="43"/>
      <c r="N486" s="43"/>
      <c r="O486" s="43"/>
      <c r="P486" s="43"/>
      <c r="Q486" s="43"/>
    </row>
    <row r="487" s="1" customFormat="1" customHeight="1" spans="6:17">
      <c r="F487" s="34" t="s">
        <v>25</v>
      </c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</row>
    <row r="488" s="1" customFormat="1" customHeight="1" spans="6:17">
      <c r="F488" s="13" t="s">
        <v>3</v>
      </c>
      <c r="G488" s="13"/>
      <c r="H488" s="13"/>
      <c r="I488" s="13"/>
      <c r="J488" s="13"/>
      <c r="K488" s="8" t="s">
        <v>46</v>
      </c>
      <c r="L488" s="8"/>
      <c r="M488" s="8"/>
      <c r="N488" s="8"/>
      <c r="O488" s="9" t="s">
        <v>31</v>
      </c>
      <c r="P488" s="9"/>
      <c r="Q488" s="38" t="s">
        <v>7</v>
      </c>
    </row>
    <row r="489" s="1" customFormat="1" customHeight="1" spans="6:17">
      <c r="F489" s="13" t="s">
        <v>47</v>
      </c>
      <c r="G489" s="13" t="s">
        <v>48</v>
      </c>
      <c r="H489" s="13" t="s">
        <v>49</v>
      </c>
      <c r="I489" s="13" t="s">
        <v>50</v>
      </c>
      <c r="J489" s="13" t="s">
        <v>3</v>
      </c>
      <c r="K489" s="8" t="s">
        <v>51</v>
      </c>
      <c r="L489" s="8" t="s">
        <v>21</v>
      </c>
      <c r="M489" s="8" t="s">
        <v>20</v>
      </c>
      <c r="N489" s="39" t="s">
        <v>22</v>
      </c>
      <c r="O489" s="9" t="s">
        <v>52</v>
      </c>
      <c r="P489" s="9" t="s">
        <v>53</v>
      </c>
      <c r="Q489" s="38"/>
    </row>
    <row r="490" s="1" customFormat="1" customHeight="1" spans="6:17">
      <c r="F490" s="11">
        <v>2171</v>
      </c>
      <c r="G490" s="12">
        <v>1.728</v>
      </c>
      <c r="H490" s="11">
        <v>1</v>
      </c>
      <c r="I490" s="11">
        <v>0</v>
      </c>
      <c r="J490" s="13">
        <f t="shared" ref="J490:J500" si="273">F490*G490*H490+I490</f>
        <v>3751.488</v>
      </c>
      <c r="K490" s="11">
        <v>1</v>
      </c>
      <c r="L490" s="11">
        <v>2.11</v>
      </c>
      <c r="M490" s="11">
        <v>0.97</v>
      </c>
      <c r="N490" s="39">
        <f t="shared" ref="N490:N500" si="274">L490*M490+1</f>
        <v>3.0467</v>
      </c>
      <c r="O490" s="11">
        <v>1.15</v>
      </c>
      <c r="P490" s="9">
        <v>0.5</v>
      </c>
      <c r="Q490" s="40">
        <f t="shared" ref="Q490:Q500" si="275">J490*K490*N490*O490*P490</f>
        <v>6572.05363152</v>
      </c>
    </row>
    <row r="491" s="1" customFormat="1" customHeight="1" spans="6:17">
      <c r="F491" s="11">
        <v>2171</v>
      </c>
      <c r="G491" s="12">
        <v>1.728</v>
      </c>
      <c r="H491" s="11">
        <v>1</v>
      </c>
      <c r="I491" s="11">
        <v>0</v>
      </c>
      <c r="J491" s="13">
        <f t="shared" si="273"/>
        <v>3751.488</v>
      </c>
      <c r="K491" s="11">
        <v>1</v>
      </c>
      <c r="L491" s="11">
        <v>2.11</v>
      </c>
      <c r="M491" s="11">
        <v>0.97</v>
      </c>
      <c r="N491" s="39">
        <f t="shared" si="274"/>
        <v>3.0467</v>
      </c>
      <c r="O491" s="11">
        <v>1.15</v>
      </c>
      <c r="P491" s="9">
        <v>0.5</v>
      </c>
      <c r="Q491" s="40">
        <f t="shared" si="275"/>
        <v>6572.05363152</v>
      </c>
    </row>
    <row r="492" s="1" customFormat="1" customHeight="1" spans="6:17">
      <c r="F492" s="11">
        <v>2171</v>
      </c>
      <c r="G492" s="12">
        <v>1.728</v>
      </c>
      <c r="H492" s="11">
        <v>1</v>
      </c>
      <c r="I492" s="11">
        <v>0</v>
      </c>
      <c r="J492" s="13">
        <f t="shared" si="273"/>
        <v>3751.488</v>
      </c>
      <c r="K492" s="11">
        <v>1</v>
      </c>
      <c r="L492" s="11">
        <v>2.11</v>
      </c>
      <c r="M492" s="11">
        <v>0.97</v>
      </c>
      <c r="N492" s="39">
        <f t="shared" si="274"/>
        <v>3.0467</v>
      </c>
      <c r="O492" s="11">
        <v>1.15</v>
      </c>
      <c r="P492" s="9">
        <v>0.5</v>
      </c>
      <c r="Q492" s="40">
        <f t="shared" si="275"/>
        <v>6572.05363152</v>
      </c>
    </row>
    <row r="493" s="1" customFormat="1" customHeight="1" spans="6:17">
      <c r="F493" s="11">
        <v>2171</v>
      </c>
      <c r="G493" s="12">
        <v>1.728</v>
      </c>
      <c r="H493" s="11">
        <v>1</v>
      </c>
      <c r="I493" s="11">
        <v>0</v>
      </c>
      <c r="J493" s="13">
        <f t="shared" si="273"/>
        <v>3751.488</v>
      </c>
      <c r="K493" s="11">
        <v>1</v>
      </c>
      <c r="L493" s="11">
        <v>2.11</v>
      </c>
      <c r="M493" s="11">
        <v>0.97</v>
      </c>
      <c r="N493" s="39">
        <f t="shared" si="274"/>
        <v>3.0467</v>
      </c>
      <c r="O493" s="11">
        <v>1.15</v>
      </c>
      <c r="P493" s="9">
        <v>0.5</v>
      </c>
      <c r="Q493" s="40">
        <f t="shared" si="275"/>
        <v>6572.05363152</v>
      </c>
    </row>
    <row r="494" s="1" customFormat="1" customHeight="1" spans="6:17">
      <c r="F494" s="11">
        <v>2171</v>
      </c>
      <c r="G494" s="12">
        <v>1.728</v>
      </c>
      <c r="H494" s="11">
        <v>1</v>
      </c>
      <c r="I494" s="11">
        <v>0</v>
      </c>
      <c r="J494" s="13">
        <f t="shared" si="273"/>
        <v>3751.488</v>
      </c>
      <c r="K494" s="11">
        <v>1</v>
      </c>
      <c r="L494" s="11">
        <v>2.11</v>
      </c>
      <c r="M494" s="11">
        <v>0.97</v>
      </c>
      <c r="N494" s="39">
        <f t="shared" si="274"/>
        <v>3.0467</v>
      </c>
      <c r="O494" s="11">
        <v>1.15</v>
      </c>
      <c r="P494" s="9">
        <v>0.5</v>
      </c>
      <c r="Q494" s="40">
        <f t="shared" si="275"/>
        <v>6572.05363152</v>
      </c>
    </row>
    <row r="495" s="1" customFormat="1" customHeight="1" spans="6:17">
      <c r="F495" s="11">
        <v>2171</v>
      </c>
      <c r="G495" s="12">
        <v>1.728</v>
      </c>
      <c r="H495" s="11">
        <v>1</v>
      </c>
      <c r="I495" s="11">
        <v>0</v>
      </c>
      <c r="J495" s="13">
        <f t="shared" si="273"/>
        <v>3751.488</v>
      </c>
      <c r="K495" s="11">
        <v>1</v>
      </c>
      <c r="L495" s="11">
        <v>2.11</v>
      </c>
      <c r="M495" s="11">
        <v>0.97</v>
      </c>
      <c r="N495" s="39">
        <f t="shared" si="274"/>
        <v>3.0467</v>
      </c>
      <c r="O495" s="11">
        <v>0.9</v>
      </c>
      <c r="P495" s="9">
        <v>0.5</v>
      </c>
      <c r="Q495" s="40">
        <f t="shared" si="275"/>
        <v>5143.34632032</v>
      </c>
    </row>
    <row r="496" s="1" customFormat="1" customHeight="1" spans="6:17">
      <c r="F496" s="11">
        <v>2171</v>
      </c>
      <c r="G496" s="12">
        <v>1.728</v>
      </c>
      <c r="H496" s="11">
        <v>1</v>
      </c>
      <c r="I496" s="11">
        <v>0</v>
      </c>
      <c r="J496" s="13">
        <f t="shared" si="273"/>
        <v>3751.488</v>
      </c>
      <c r="K496" s="11">
        <v>1</v>
      </c>
      <c r="L496" s="11">
        <v>2.11</v>
      </c>
      <c r="M496" s="11">
        <v>0.97</v>
      </c>
      <c r="N496" s="39">
        <f t="shared" si="274"/>
        <v>3.0467</v>
      </c>
      <c r="O496" s="11">
        <v>0.9</v>
      </c>
      <c r="P496" s="9">
        <v>0.5</v>
      </c>
      <c r="Q496" s="40">
        <f t="shared" si="275"/>
        <v>5143.34632032</v>
      </c>
    </row>
    <row r="497" s="1" customFormat="1" customHeight="1" spans="6:17">
      <c r="F497" s="11">
        <v>2171</v>
      </c>
      <c r="G497" s="12">
        <v>1.728</v>
      </c>
      <c r="H497" s="11">
        <v>1</v>
      </c>
      <c r="I497" s="11">
        <v>0</v>
      </c>
      <c r="J497" s="13">
        <f t="shared" si="273"/>
        <v>3751.488</v>
      </c>
      <c r="K497" s="11">
        <v>1</v>
      </c>
      <c r="L497" s="11">
        <v>2.11</v>
      </c>
      <c r="M497" s="11">
        <v>0.97</v>
      </c>
      <c r="N497" s="39">
        <f t="shared" si="274"/>
        <v>3.0467</v>
      </c>
      <c r="O497" s="11">
        <v>0.9</v>
      </c>
      <c r="P497" s="9">
        <v>0.5</v>
      </c>
      <c r="Q497" s="40">
        <f t="shared" si="275"/>
        <v>5143.34632032</v>
      </c>
    </row>
    <row r="498" s="1" customFormat="1" customHeight="1" spans="6:17">
      <c r="F498" s="11">
        <v>2171</v>
      </c>
      <c r="G498" s="12">
        <v>1.728</v>
      </c>
      <c r="H498" s="11">
        <v>1</v>
      </c>
      <c r="I498" s="11">
        <v>0</v>
      </c>
      <c r="J498" s="13">
        <f t="shared" si="273"/>
        <v>3751.488</v>
      </c>
      <c r="K498" s="11">
        <v>1</v>
      </c>
      <c r="L498" s="11">
        <v>2.11</v>
      </c>
      <c r="M498" s="11">
        <v>0.97</v>
      </c>
      <c r="N498" s="39">
        <f t="shared" si="274"/>
        <v>3.0467</v>
      </c>
      <c r="O498" s="11">
        <v>0.9</v>
      </c>
      <c r="P498" s="9">
        <v>0.5</v>
      </c>
      <c r="Q498" s="40">
        <f t="shared" si="275"/>
        <v>5143.34632032</v>
      </c>
    </row>
    <row r="499" s="1" customFormat="1" customHeight="1" spans="6:17">
      <c r="F499" s="11">
        <v>2171</v>
      </c>
      <c r="G499" s="12">
        <v>1.55</v>
      </c>
      <c r="H499" s="11">
        <v>1</v>
      </c>
      <c r="I499" s="11">
        <v>0</v>
      </c>
      <c r="J499" s="13">
        <f t="shared" si="273"/>
        <v>3365.05</v>
      </c>
      <c r="K499" s="11">
        <v>1</v>
      </c>
      <c r="L499" s="11">
        <v>2.11</v>
      </c>
      <c r="M499" s="11">
        <v>0.97</v>
      </c>
      <c r="N499" s="39">
        <f t="shared" si="274"/>
        <v>3.0467</v>
      </c>
      <c r="O499" s="11">
        <v>0.9</v>
      </c>
      <c r="P499" s="9">
        <v>0.5</v>
      </c>
      <c r="Q499" s="40">
        <f t="shared" si="275"/>
        <v>4613.53402575</v>
      </c>
    </row>
    <row r="500" s="1" customFormat="1" customHeight="1" spans="6:17">
      <c r="F500" s="11">
        <v>2171</v>
      </c>
      <c r="G500" s="12">
        <v>12.18</v>
      </c>
      <c r="H500" s="11">
        <v>1</v>
      </c>
      <c r="I500" s="11">
        <v>0</v>
      </c>
      <c r="J500" s="13">
        <f t="shared" si="273"/>
        <v>26442.78</v>
      </c>
      <c r="K500" s="11">
        <v>1</v>
      </c>
      <c r="L500" s="11">
        <v>2.11</v>
      </c>
      <c r="M500" s="11">
        <v>0.97</v>
      </c>
      <c r="N500" s="39">
        <f t="shared" si="274"/>
        <v>3.0467</v>
      </c>
      <c r="O500" s="11">
        <v>0.9</v>
      </c>
      <c r="P500" s="9">
        <v>0.5</v>
      </c>
      <c r="Q500" s="40">
        <f t="shared" si="275"/>
        <v>36253.4480217</v>
      </c>
    </row>
    <row r="501" s="1" customFormat="1" customHeight="1" spans="6:17">
      <c r="F501" s="41" t="s">
        <v>25</v>
      </c>
      <c r="G501" s="42"/>
      <c r="H501" s="42"/>
      <c r="I501" s="42"/>
      <c r="J501" s="42"/>
      <c r="K501" s="42"/>
      <c r="L501" s="42"/>
      <c r="M501" s="43">
        <f>SUM(Q490:Q500)</f>
        <v>94300.63548633</v>
      </c>
      <c r="N501" s="43"/>
      <c r="O501" s="43"/>
      <c r="P501" s="43"/>
      <c r="Q501" s="43"/>
    </row>
    <row r="502" s="1" customFormat="1" customHeight="1" spans="6:17">
      <c r="F502" s="42"/>
      <c r="G502" s="42"/>
      <c r="H502" s="42"/>
      <c r="I502" s="42"/>
      <c r="J502" s="42"/>
      <c r="K502" s="42"/>
      <c r="L502" s="42"/>
      <c r="M502" s="43"/>
      <c r="N502" s="43"/>
      <c r="O502" s="43"/>
      <c r="P502" s="43"/>
      <c r="Q502" s="43"/>
    </row>
    <row r="503" s="1" customFormat="1" customHeight="1" spans="6:17">
      <c r="F503" s="42"/>
      <c r="G503" s="42"/>
      <c r="H503" s="42"/>
      <c r="I503" s="42"/>
      <c r="J503" s="42"/>
      <c r="K503" s="42"/>
      <c r="L503" s="42"/>
      <c r="M503" s="43"/>
      <c r="N503" s="43"/>
      <c r="O503" s="43"/>
      <c r="P503" s="43"/>
      <c r="Q503" s="43"/>
    </row>
    <row r="504" s="1" customFormat="1" customHeight="1" spans="6:17">
      <c r="F504" s="34" t="s">
        <v>26</v>
      </c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</row>
    <row r="505" s="1" customFormat="1" customHeight="1" spans="6:17">
      <c r="F505" s="13" t="s">
        <v>3</v>
      </c>
      <c r="G505" s="13"/>
      <c r="H505" s="13"/>
      <c r="I505" s="13"/>
      <c r="J505" s="13"/>
      <c r="K505" s="8" t="s">
        <v>46</v>
      </c>
      <c r="L505" s="8"/>
      <c r="M505" s="8"/>
      <c r="N505" s="8"/>
      <c r="O505" s="9" t="s">
        <v>31</v>
      </c>
      <c r="P505" s="9"/>
      <c r="Q505" s="38" t="s">
        <v>7</v>
      </c>
    </row>
    <row r="506" s="1" customFormat="1" customHeight="1" spans="6:17">
      <c r="F506" s="13" t="s">
        <v>47</v>
      </c>
      <c r="G506" s="13" t="s">
        <v>48</v>
      </c>
      <c r="H506" s="13" t="s">
        <v>49</v>
      </c>
      <c r="I506" s="13" t="s">
        <v>50</v>
      </c>
      <c r="J506" s="13" t="s">
        <v>3</v>
      </c>
      <c r="K506" s="8" t="s">
        <v>51</v>
      </c>
      <c r="L506" s="8" t="s">
        <v>21</v>
      </c>
      <c r="M506" s="8" t="s">
        <v>20</v>
      </c>
      <c r="N506" s="39" t="s">
        <v>22</v>
      </c>
      <c r="O506" s="9" t="s">
        <v>52</v>
      </c>
      <c r="P506" s="9" t="s">
        <v>53</v>
      </c>
      <c r="Q506" s="38"/>
    </row>
    <row r="507" s="1" customFormat="1" customHeight="1" spans="6:17">
      <c r="F507" s="11">
        <v>35375</v>
      </c>
      <c r="G507" s="12">
        <v>0.168</v>
      </c>
      <c r="H507" s="11">
        <v>1</v>
      </c>
      <c r="I507" s="11">
        <v>0</v>
      </c>
      <c r="J507" s="13">
        <f t="shared" ref="J507:J516" si="276">F507*G507*H507+I507</f>
        <v>5943</v>
      </c>
      <c r="K507" s="11">
        <v>1</v>
      </c>
      <c r="L507" s="11">
        <v>1.72</v>
      </c>
      <c r="M507" s="11">
        <v>0.82</v>
      </c>
      <c r="N507" s="39">
        <f t="shared" ref="N507:N516" si="277">L507*M507+1</f>
        <v>2.4104</v>
      </c>
      <c r="O507" s="11">
        <v>0.9</v>
      </c>
      <c r="P507" s="9">
        <v>0.5</v>
      </c>
      <c r="Q507" s="40">
        <f t="shared" ref="Q507:Q516" si="278">J507*K507*N507*O507*P507</f>
        <v>6446.25324</v>
      </c>
    </row>
    <row r="508" s="1" customFormat="1" customHeight="1" spans="6:17">
      <c r="F508" s="11">
        <v>35375</v>
      </c>
      <c r="G508" s="12">
        <v>0.168</v>
      </c>
      <c r="H508" s="11">
        <v>1</v>
      </c>
      <c r="I508" s="11">
        <v>0</v>
      </c>
      <c r="J508" s="13">
        <f t="shared" si="276"/>
        <v>5943</v>
      </c>
      <c r="K508" s="11">
        <v>1</v>
      </c>
      <c r="L508" s="11">
        <v>1.72</v>
      </c>
      <c r="M508" s="11">
        <v>0.82</v>
      </c>
      <c r="N508" s="39">
        <f t="shared" si="277"/>
        <v>2.4104</v>
      </c>
      <c r="O508" s="11">
        <v>0.9</v>
      </c>
      <c r="P508" s="9">
        <v>0.5</v>
      </c>
      <c r="Q508" s="40">
        <f t="shared" si="278"/>
        <v>6446.25324</v>
      </c>
    </row>
    <row r="509" s="1" customFormat="1" customHeight="1" spans="6:17">
      <c r="F509" s="11">
        <v>35375</v>
      </c>
      <c r="G509" s="12">
        <v>0.168</v>
      </c>
      <c r="H509" s="11">
        <v>1</v>
      </c>
      <c r="I509" s="11">
        <v>0</v>
      </c>
      <c r="J509" s="13">
        <f t="shared" si="276"/>
        <v>5943</v>
      </c>
      <c r="K509" s="11">
        <v>1</v>
      </c>
      <c r="L509" s="11">
        <v>1.72</v>
      </c>
      <c r="M509" s="11">
        <v>0.82</v>
      </c>
      <c r="N509" s="39">
        <f t="shared" si="277"/>
        <v>2.4104</v>
      </c>
      <c r="O509" s="11">
        <v>0.9</v>
      </c>
      <c r="P509" s="9">
        <v>0.5</v>
      </c>
      <c r="Q509" s="40">
        <f t="shared" si="278"/>
        <v>6446.25324</v>
      </c>
    </row>
    <row r="510" s="1" customFormat="1" customHeight="1" spans="6:17">
      <c r="F510" s="11">
        <v>35375</v>
      </c>
      <c r="G510" s="12">
        <v>0.168</v>
      </c>
      <c r="H510" s="11">
        <v>1</v>
      </c>
      <c r="I510" s="11">
        <v>0</v>
      </c>
      <c r="J510" s="13">
        <f t="shared" si="276"/>
        <v>5943</v>
      </c>
      <c r="K510" s="11">
        <v>1</v>
      </c>
      <c r="L510" s="11">
        <v>1.72</v>
      </c>
      <c r="M510" s="11">
        <v>0.82</v>
      </c>
      <c r="N510" s="39">
        <f t="shared" si="277"/>
        <v>2.4104</v>
      </c>
      <c r="O510" s="11">
        <v>0.9</v>
      </c>
      <c r="P510" s="9">
        <v>0.5</v>
      </c>
      <c r="Q510" s="40">
        <f t="shared" si="278"/>
        <v>6446.25324</v>
      </c>
    </row>
    <row r="511" s="1" customFormat="1" customHeight="1" spans="6:17">
      <c r="F511" s="11">
        <v>35375</v>
      </c>
      <c r="G511" s="12">
        <v>0.168</v>
      </c>
      <c r="H511" s="11">
        <v>1</v>
      </c>
      <c r="I511" s="11">
        <v>0</v>
      </c>
      <c r="J511" s="13">
        <f t="shared" si="276"/>
        <v>5943</v>
      </c>
      <c r="K511" s="11">
        <v>1</v>
      </c>
      <c r="L511" s="11">
        <v>1.72</v>
      </c>
      <c r="M511" s="11">
        <v>0.82</v>
      </c>
      <c r="N511" s="39">
        <f t="shared" si="277"/>
        <v>2.4104</v>
      </c>
      <c r="O511" s="11">
        <v>0.9</v>
      </c>
      <c r="P511" s="9">
        <v>0.5</v>
      </c>
      <c r="Q511" s="40">
        <f t="shared" si="278"/>
        <v>6446.25324</v>
      </c>
    </row>
    <row r="512" s="1" customFormat="1" customHeight="1" spans="6:17">
      <c r="F512" s="11">
        <v>35375</v>
      </c>
      <c r="G512" s="12">
        <v>0.168</v>
      </c>
      <c r="H512" s="11">
        <v>1</v>
      </c>
      <c r="I512" s="11">
        <v>0</v>
      </c>
      <c r="J512" s="13">
        <f t="shared" si="276"/>
        <v>5943</v>
      </c>
      <c r="K512" s="11">
        <v>1</v>
      </c>
      <c r="L512" s="11">
        <v>1.72</v>
      </c>
      <c r="M512" s="11">
        <v>0.82</v>
      </c>
      <c r="N512" s="39">
        <f t="shared" si="277"/>
        <v>2.4104</v>
      </c>
      <c r="O512" s="11">
        <v>0.9</v>
      </c>
      <c r="P512" s="9">
        <v>0.5</v>
      </c>
      <c r="Q512" s="40">
        <f t="shared" si="278"/>
        <v>6446.25324</v>
      </c>
    </row>
    <row r="513" s="1" customFormat="1" customHeight="1" spans="1:37">
      <c r="F513" s="11">
        <v>35375</v>
      </c>
      <c r="G513" s="12">
        <v>0.168</v>
      </c>
      <c r="H513" s="11">
        <v>1</v>
      </c>
      <c r="I513" s="11">
        <v>0</v>
      </c>
      <c r="J513" s="13">
        <f t="shared" si="276"/>
        <v>5943</v>
      </c>
      <c r="K513" s="11">
        <v>1</v>
      </c>
      <c r="L513" s="11">
        <v>1.72</v>
      </c>
      <c r="M513" s="11">
        <v>0.82</v>
      </c>
      <c r="N513" s="39">
        <f t="shared" si="277"/>
        <v>2.4104</v>
      </c>
      <c r="O513" s="11">
        <v>0.9</v>
      </c>
      <c r="P513" s="9">
        <v>0.5</v>
      </c>
      <c r="Q513" s="40">
        <f t="shared" si="278"/>
        <v>6446.25324</v>
      </c>
    </row>
    <row r="514" s="1" customFormat="1" customHeight="1" spans="1:37">
      <c r="F514" s="11">
        <v>35375</v>
      </c>
      <c r="G514" s="12">
        <v>0.168</v>
      </c>
      <c r="H514" s="11">
        <v>1</v>
      </c>
      <c r="I514" s="11">
        <v>0</v>
      </c>
      <c r="J514" s="13">
        <f t="shared" si="276"/>
        <v>5943</v>
      </c>
      <c r="K514" s="11">
        <v>1</v>
      </c>
      <c r="L514" s="11">
        <v>1.72</v>
      </c>
      <c r="M514" s="11">
        <v>0.82</v>
      </c>
      <c r="N514" s="39">
        <f t="shared" si="277"/>
        <v>2.4104</v>
      </c>
      <c r="O514" s="11">
        <v>0.9</v>
      </c>
      <c r="P514" s="9">
        <v>0.5</v>
      </c>
      <c r="Q514" s="40">
        <f t="shared" si="278"/>
        <v>6446.25324</v>
      </c>
    </row>
    <row r="515" s="1" customFormat="1" customHeight="1" spans="1:37">
      <c r="F515" s="11">
        <v>35375</v>
      </c>
      <c r="G515" s="12">
        <v>0.3</v>
      </c>
      <c r="H515" s="11">
        <v>1</v>
      </c>
      <c r="I515" s="11">
        <v>0</v>
      </c>
      <c r="J515" s="13">
        <f t="shared" si="276"/>
        <v>10612.5</v>
      </c>
      <c r="K515" s="11">
        <v>1</v>
      </c>
      <c r="L515" s="11">
        <v>1.72</v>
      </c>
      <c r="M515" s="11">
        <v>0.82</v>
      </c>
      <c r="N515" s="39">
        <f t="shared" si="277"/>
        <v>2.4104</v>
      </c>
      <c r="O515" s="11">
        <v>0.9</v>
      </c>
      <c r="P515" s="9">
        <v>0.5</v>
      </c>
      <c r="Q515" s="40">
        <f t="shared" si="278"/>
        <v>11511.1665</v>
      </c>
    </row>
    <row r="516" s="1" customFormat="1" customHeight="1" spans="1:37">
      <c r="F516" s="11">
        <v>35375</v>
      </c>
      <c r="G516" s="12">
        <v>0.58</v>
      </c>
      <c r="H516" s="11">
        <v>1</v>
      </c>
      <c r="I516" s="11">
        <v>0</v>
      </c>
      <c r="J516" s="13">
        <f t="shared" si="276"/>
        <v>20517.5</v>
      </c>
      <c r="K516" s="11">
        <v>1</v>
      </c>
      <c r="L516" s="11">
        <v>1.72</v>
      </c>
      <c r="M516" s="11">
        <v>0.82</v>
      </c>
      <c r="N516" s="39">
        <f t="shared" si="277"/>
        <v>2.4104</v>
      </c>
      <c r="O516" s="11">
        <v>0.9</v>
      </c>
      <c r="P516" s="9">
        <v>0.5</v>
      </c>
      <c r="Q516" s="40">
        <f t="shared" si="278"/>
        <v>22254.9219</v>
      </c>
    </row>
    <row r="517" s="1" customFormat="1" customHeight="1" spans="1:37">
      <c r="F517" s="44" t="s">
        <v>26</v>
      </c>
      <c r="G517" s="45"/>
      <c r="H517" s="45"/>
      <c r="I517" s="45"/>
      <c r="J517" s="45"/>
      <c r="K517" s="45"/>
      <c r="L517" s="45"/>
      <c r="M517" s="43">
        <f>SUM(Q507:Q516)</f>
        <v>85336.11432</v>
      </c>
      <c r="N517" s="43"/>
      <c r="O517" s="43"/>
      <c r="P517" s="43"/>
      <c r="Q517" s="43"/>
    </row>
    <row r="518" s="1" customFormat="1" customHeight="1" spans="1:37">
      <c r="F518" s="45"/>
      <c r="G518" s="45"/>
      <c r="H518" s="45"/>
      <c r="I518" s="45"/>
      <c r="J518" s="45"/>
      <c r="K518" s="45"/>
      <c r="L518" s="45"/>
      <c r="M518" s="43"/>
      <c r="N518" s="43"/>
      <c r="O518" s="43"/>
      <c r="P518" s="43"/>
      <c r="Q518" s="43"/>
    </row>
    <row r="519" s="1" customFormat="1" customHeight="1" spans="1:37">
      <c r="F519" s="45"/>
      <c r="G519" s="45"/>
      <c r="H519" s="45"/>
      <c r="I519" s="45"/>
      <c r="J519" s="45"/>
      <c r="K519" s="45"/>
      <c r="L519" s="45"/>
      <c r="M519" s="43"/>
      <c r="N519" s="43"/>
      <c r="O519" s="43"/>
      <c r="P519" s="43"/>
      <c r="Q519" s="43"/>
    </row>
    <row r="521" s="1" customFormat="1" customHeight="1" spans="1:37">
      <c r="A521" s="2" t="s">
        <v>61</v>
      </c>
      <c r="B521" s="2"/>
      <c r="C521" s="2"/>
      <c r="D521" s="2"/>
      <c r="E521" s="2"/>
      <c r="F521" s="3" t="s">
        <v>1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T521" s="2" t="s">
        <v>62</v>
      </c>
      <c r="U521" s="2"/>
      <c r="V521" s="2"/>
      <c r="W521" s="2"/>
      <c r="X521" s="2"/>
      <c r="Y521" s="3" t="s">
        <v>1</v>
      </c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="1" customFormat="1" customHeight="1" spans="1:37">
      <c r="A522" s="2"/>
      <c r="B522" s="2"/>
      <c r="C522" s="2"/>
      <c r="D522" s="2"/>
      <c r="E522" s="2"/>
      <c r="F522" s="4" t="s">
        <v>3</v>
      </c>
      <c r="G522" s="5"/>
      <c r="H522" s="5"/>
      <c r="I522" s="6"/>
      <c r="J522" s="7" t="s">
        <v>4</v>
      </c>
      <c r="K522" s="7"/>
      <c r="L522" s="7"/>
      <c r="M522" s="7"/>
      <c r="N522" s="8" t="s">
        <v>5</v>
      </c>
      <c r="O522" s="8"/>
      <c r="P522" s="8"/>
      <c r="Q522" s="9" t="s">
        <v>6</v>
      </c>
      <c r="R522" s="10" t="s">
        <v>7</v>
      </c>
      <c r="T522" s="2"/>
      <c r="U522" s="2"/>
      <c r="V522" s="2"/>
      <c r="W522" s="2"/>
      <c r="X522" s="2"/>
      <c r="Y522" s="4" t="s">
        <v>3</v>
      </c>
      <c r="Z522" s="5"/>
      <c r="AA522" s="5"/>
      <c r="AB522" s="6"/>
      <c r="AC522" s="7" t="s">
        <v>4</v>
      </c>
      <c r="AD522" s="7"/>
      <c r="AE522" s="7"/>
      <c r="AF522" s="7"/>
      <c r="AG522" s="8" t="s">
        <v>5</v>
      </c>
      <c r="AH522" s="8"/>
      <c r="AI522" s="8"/>
      <c r="AJ522" s="9" t="s">
        <v>6</v>
      </c>
      <c r="AK522" s="10" t="s">
        <v>7</v>
      </c>
    </row>
    <row r="523" s="1" customFormat="1" customHeight="1" spans="1:37">
      <c r="A523" s="1" t="s">
        <v>8</v>
      </c>
      <c r="B523" s="1" t="s">
        <v>9</v>
      </c>
      <c r="C523" s="1" t="s">
        <v>10</v>
      </c>
      <c r="D523" s="1" t="s">
        <v>11</v>
      </c>
      <c r="E523" s="1" t="s">
        <v>12</v>
      </c>
      <c r="F523" s="11" t="s">
        <v>13</v>
      </c>
      <c r="G523" s="11" t="s">
        <v>14</v>
      </c>
      <c r="H523" s="12" t="s">
        <v>15</v>
      </c>
      <c r="I523" s="13" t="s">
        <v>3</v>
      </c>
      <c r="J523" s="11" t="s">
        <v>16</v>
      </c>
      <c r="K523" s="11" t="s">
        <v>17</v>
      </c>
      <c r="L523" s="11" t="s">
        <v>18</v>
      </c>
      <c r="M523" s="7" t="s">
        <v>19</v>
      </c>
      <c r="N523" s="11" t="s">
        <v>20</v>
      </c>
      <c r="O523" s="11" t="s">
        <v>21</v>
      </c>
      <c r="P523" s="8" t="s">
        <v>22</v>
      </c>
      <c r="Q523" s="9" t="s">
        <v>23</v>
      </c>
      <c r="R523" s="14"/>
      <c r="T523" s="1" t="s">
        <v>8</v>
      </c>
      <c r="U523" s="1" t="s">
        <v>9</v>
      </c>
      <c r="V523" s="1" t="s">
        <v>10</v>
      </c>
      <c r="W523" s="1" t="s">
        <v>11</v>
      </c>
      <c r="X523" s="1" t="s">
        <v>12</v>
      </c>
      <c r="Y523" s="11" t="s">
        <v>13</v>
      </c>
      <c r="Z523" s="11" t="s">
        <v>14</v>
      </c>
      <c r="AA523" s="12" t="s">
        <v>15</v>
      </c>
      <c r="AB523" s="13" t="s">
        <v>3</v>
      </c>
      <c r="AC523" s="11" t="s">
        <v>16</v>
      </c>
      <c r="AD523" s="11" t="s">
        <v>17</v>
      </c>
      <c r="AE523" s="11" t="s">
        <v>18</v>
      </c>
      <c r="AF523" s="7" t="s">
        <v>19</v>
      </c>
      <c r="AG523" s="11" t="s">
        <v>20</v>
      </c>
      <c r="AH523" s="11" t="s">
        <v>21</v>
      </c>
      <c r="AI523" s="8" t="s">
        <v>22</v>
      </c>
      <c r="AJ523" s="9" t="s">
        <v>23</v>
      </c>
      <c r="AK523" s="14"/>
    </row>
    <row r="524" s="1" customFormat="1" customHeight="1" spans="1:37">
      <c r="A524" s="15">
        <f>M528</f>
        <v>1107208.15325741</v>
      </c>
      <c r="B524" s="15">
        <f>S537+S546</f>
        <v>692850.233391093</v>
      </c>
      <c r="C524" s="15">
        <f>M560</f>
        <v>439610.860452434</v>
      </c>
      <c r="D524" s="15">
        <f>M568</f>
        <v>316884.318051073</v>
      </c>
      <c r="E524" s="15">
        <v>18</v>
      </c>
      <c r="F524" s="11">
        <v>2704</v>
      </c>
      <c r="G524" s="11">
        <v>1.286</v>
      </c>
      <c r="H524" s="12">
        <v>1.35</v>
      </c>
      <c r="I524" s="13">
        <f t="shared" ref="I524:I527" si="279">F524*G524*H524</f>
        <v>4694.4144</v>
      </c>
      <c r="J524" s="11">
        <v>3</v>
      </c>
      <c r="K524" s="11">
        <v>810</v>
      </c>
      <c r="L524" s="11">
        <v>1.39</v>
      </c>
      <c r="M524" s="16">
        <f t="shared" ref="M524:M527" si="280">1+6*K524/(K524+2000)+L524</f>
        <v>4.11953736654804</v>
      </c>
      <c r="N524" s="11">
        <v>1</v>
      </c>
      <c r="O524" s="11">
        <v>2.38</v>
      </c>
      <c r="P524" s="8">
        <f t="shared" ref="P524:P527" si="281">1+N524*O524</f>
        <v>3.38</v>
      </c>
      <c r="Q524" s="9">
        <v>1.15</v>
      </c>
      <c r="R524" s="17">
        <f t="shared" ref="R524:R527" si="282">I524*J524*Q524*P524*M524</f>
        <v>225509.927952017</v>
      </c>
      <c r="T524" s="15">
        <f>AF528</f>
        <v>1107208.15325741</v>
      </c>
      <c r="U524" s="15">
        <f>AL537+AL546</f>
        <v>692850.233391093</v>
      </c>
      <c r="V524" s="15">
        <f>AF560</f>
        <v>439610.860452434</v>
      </c>
      <c r="W524" s="15">
        <f>AF568</f>
        <v>347067.347301112</v>
      </c>
      <c r="X524" s="15">
        <v>18</v>
      </c>
      <c r="Y524" s="11">
        <v>2704</v>
      </c>
      <c r="Z524" s="11">
        <v>1.286</v>
      </c>
      <c r="AA524" s="12">
        <v>1.35</v>
      </c>
      <c r="AB524" s="13">
        <f t="shared" ref="AB524:AB527" si="283">Y524*Z524*AA524</f>
        <v>4694.4144</v>
      </c>
      <c r="AC524" s="11">
        <v>3</v>
      </c>
      <c r="AD524" s="11">
        <v>810</v>
      </c>
      <c r="AE524" s="11">
        <v>1.39</v>
      </c>
      <c r="AF524" s="16">
        <f t="shared" ref="AF524:AF527" si="284">1+6*AD524/(AD524+2000)+AE524</f>
        <v>4.11953736654804</v>
      </c>
      <c r="AG524" s="11">
        <v>1</v>
      </c>
      <c r="AH524" s="11">
        <v>2.38</v>
      </c>
      <c r="AI524" s="8">
        <f t="shared" ref="AI524:AI527" si="285">1+AG524*AH524</f>
        <v>3.38</v>
      </c>
      <c r="AJ524" s="9">
        <v>1.15</v>
      </c>
      <c r="AK524" s="17">
        <f t="shared" ref="AK524:AK527" si="286">AB524*AC524*AJ524*AI524*AF524</f>
        <v>225509.927952017</v>
      </c>
    </row>
    <row r="525" s="1" customFormat="1" customHeight="1" spans="1:37">
      <c r="A525" s="1" t="s">
        <v>24</v>
      </c>
      <c r="B525" s="1" t="s">
        <v>25</v>
      </c>
      <c r="C525" s="1" t="s">
        <v>26</v>
      </c>
      <c r="F525" s="11">
        <v>2704</v>
      </c>
      <c r="G525" s="11">
        <v>1.871</v>
      </c>
      <c r="H525" s="12">
        <v>1.35</v>
      </c>
      <c r="I525" s="13">
        <f t="shared" si="279"/>
        <v>6829.8984</v>
      </c>
      <c r="J525" s="11">
        <v>3</v>
      </c>
      <c r="K525" s="11">
        <v>810</v>
      </c>
      <c r="L525" s="11">
        <v>1.39</v>
      </c>
      <c r="M525" s="16">
        <f t="shared" si="280"/>
        <v>4.11953736654804</v>
      </c>
      <c r="N525" s="11">
        <v>1</v>
      </c>
      <c r="O525" s="11">
        <v>2.38</v>
      </c>
      <c r="P525" s="8">
        <f t="shared" si="281"/>
        <v>3.38</v>
      </c>
      <c r="Q525" s="9">
        <v>1.15</v>
      </c>
      <c r="R525" s="17">
        <f t="shared" si="282"/>
        <v>328094.14867669</v>
      </c>
      <c r="T525" s="1" t="s">
        <v>24</v>
      </c>
      <c r="U525" s="1" t="s">
        <v>25</v>
      </c>
      <c r="V525" s="1" t="s">
        <v>26</v>
      </c>
      <c r="Y525" s="11">
        <v>2704</v>
      </c>
      <c r="Z525" s="11">
        <v>1.871</v>
      </c>
      <c r="AA525" s="12">
        <v>1.35</v>
      </c>
      <c r="AB525" s="13">
        <f t="shared" si="283"/>
        <v>6829.8984</v>
      </c>
      <c r="AC525" s="11">
        <v>3</v>
      </c>
      <c r="AD525" s="11">
        <v>810</v>
      </c>
      <c r="AE525" s="11">
        <v>1.39</v>
      </c>
      <c r="AF525" s="16">
        <f t="shared" si="284"/>
        <v>4.11953736654804</v>
      </c>
      <c r="AG525" s="11">
        <v>1</v>
      </c>
      <c r="AH525" s="11">
        <v>2.38</v>
      </c>
      <c r="AI525" s="8">
        <f t="shared" si="285"/>
        <v>3.38</v>
      </c>
      <c r="AJ525" s="9">
        <v>1.15</v>
      </c>
      <c r="AK525" s="17">
        <f t="shared" si="286"/>
        <v>328094.14867669</v>
      </c>
    </row>
    <row r="526" s="1" customFormat="1" customHeight="1" spans="1:37">
      <c r="A526" s="15">
        <f>M588</f>
        <v>104368.74864</v>
      </c>
      <c r="B526" s="15">
        <f>M605</f>
        <v>94300.63548633</v>
      </c>
      <c r="C526" s="1">
        <f>M621</f>
        <v>88462.9192644</v>
      </c>
      <c r="F526" s="11">
        <v>2704</v>
      </c>
      <c r="G526" s="11">
        <v>1.286</v>
      </c>
      <c r="H526" s="12">
        <v>1.35</v>
      </c>
      <c r="I526" s="13">
        <f t="shared" si="279"/>
        <v>4694.4144</v>
      </c>
      <c r="J526" s="11">
        <v>3</v>
      </c>
      <c r="K526" s="11">
        <v>810</v>
      </c>
      <c r="L526" s="11">
        <v>1.39</v>
      </c>
      <c r="M526" s="16">
        <f t="shared" si="280"/>
        <v>4.11953736654804</v>
      </c>
      <c r="N526" s="11">
        <v>1</v>
      </c>
      <c r="O526" s="11">
        <v>2.38</v>
      </c>
      <c r="P526" s="8">
        <f t="shared" si="281"/>
        <v>3.38</v>
      </c>
      <c r="Q526" s="9">
        <v>1.15</v>
      </c>
      <c r="R526" s="17">
        <f t="shared" si="282"/>
        <v>225509.927952017</v>
      </c>
      <c r="T526" s="15">
        <f>AF588</f>
        <v>104368.74864</v>
      </c>
      <c r="U526" s="15">
        <f>AF605</f>
        <v>94300.63548633</v>
      </c>
      <c r="V526" s="1">
        <f>AF621</f>
        <v>99302.64111</v>
      </c>
      <c r="Y526" s="11">
        <v>2704</v>
      </c>
      <c r="Z526" s="11">
        <v>1.286</v>
      </c>
      <c r="AA526" s="12">
        <v>1.35</v>
      </c>
      <c r="AB526" s="13">
        <f t="shared" si="283"/>
        <v>4694.4144</v>
      </c>
      <c r="AC526" s="11">
        <v>3</v>
      </c>
      <c r="AD526" s="11">
        <v>810</v>
      </c>
      <c r="AE526" s="11">
        <v>1.39</v>
      </c>
      <c r="AF526" s="16">
        <f t="shared" si="284"/>
        <v>4.11953736654804</v>
      </c>
      <c r="AG526" s="11">
        <v>1</v>
      </c>
      <c r="AH526" s="11">
        <v>2.38</v>
      </c>
      <c r="AI526" s="8">
        <f t="shared" si="285"/>
        <v>3.38</v>
      </c>
      <c r="AJ526" s="9">
        <v>1.15</v>
      </c>
      <c r="AK526" s="17">
        <f t="shared" si="286"/>
        <v>225509.927952017</v>
      </c>
    </row>
    <row r="527" s="1" customFormat="1" customHeight="1" spans="1:37">
      <c r="A527" s="18" t="s">
        <v>27</v>
      </c>
      <c r="B527" s="18"/>
      <c r="C527" s="18"/>
      <c r="D527" s="19" t="s">
        <v>28</v>
      </c>
      <c r="E527" s="19"/>
      <c r="F527" s="11">
        <v>2704</v>
      </c>
      <c r="G527" s="11">
        <v>1.871</v>
      </c>
      <c r="H527" s="12">
        <v>1.35</v>
      </c>
      <c r="I527" s="13">
        <f t="shared" si="279"/>
        <v>6829.8984</v>
      </c>
      <c r="J527" s="11">
        <v>3</v>
      </c>
      <c r="K527" s="11">
        <v>810</v>
      </c>
      <c r="L527" s="11">
        <v>1.39</v>
      </c>
      <c r="M527" s="16">
        <f t="shared" si="280"/>
        <v>4.11953736654804</v>
      </c>
      <c r="N527" s="11">
        <v>1</v>
      </c>
      <c r="O527" s="11">
        <v>2.38</v>
      </c>
      <c r="P527" s="8">
        <f t="shared" si="281"/>
        <v>3.38</v>
      </c>
      <c r="Q527" s="9">
        <v>1.15</v>
      </c>
      <c r="R527" s="17">
        <f t="shared" si="282"/>
        <v>328094.14867669</v>
      </c>
      <c r="T527" s="18" t="s">
        <v>27</v>
      </c>
      <c r="U527" s="18"/>
      <c r="V527" s="18"/>
      <c r="W527" s="19" t="s">
        <v>28</v>
      </c>
      <c r="X527" s="19"/>
      <c r="Y527" s="11">
        <v>2704</v>
      </c>
      <c r="Z527" s="11">
        <v>1.871</v>
      </c>
      <c r="AA527" s="12">
        <v>1.35</v>
      </c>
      <c r="AB527" s="13">
        <f t="shared" si="283"/>
        <v>6829.8984</v>
      </c>
      <c r="AC527" s="11">
        <v>3</v>
      </c>
      <c r="AD527" s="11">
        <v>810</v>
      </c>
      <c r="AE527" s="11">
        <v>1.39</v>
      </c>
      <c r="AF527" s="16">
        <f t="shared" si="284"/>
        <v>4.11953736654804</v>
      </c>
      <c r="AG527" s="11">
        <v>1</v>
      </c>
      <c r="AH527" s="11">
        <v>2.38</v>
      </c>
      <c r="AI527" s="8">
        <f t="shared" si="285"/>
        <v>3.38</v>
      </c>
      <c r="AJ527" s="9">
        <v>1.15</v>
      </c>
      <c r="AK527" s="17">
        <f t="shared" si="286"/>
        <v>328094.14867669</v>
      </c>
    </row>
    <row r="528" s="1" customFormat="1" customHeight="1" spans="1:37">
      <c r="A528" s="18"/>
      <c r="B528" s="18"/>
      <c r="C528" s="18"/>
      <c r="D528" s="19"/>
      <c r="E528" s="19"/>
      <c r="F528" s="20" t="s">
        <v>1</v>
      </c>
      <c r="G528" s="21"/>
      <c r="H528" s="21"/>
      <c r="I528" s="21"/>
      <c r="J528" s="21"/>
      <c r="K528" s="21"/>
      <c r="L528" s="21"/>
      <c r="M528" s="22">
        <f>SUM(R524:R527)</f>
        <v>1107208.15325741</v>
      </c>
      <c r="N528" s="22"/>
      <c r="O528" s="22"/>
      <c r="P528" s="22"/>
      <c r="Q528" s="22"/>
      <c r="R528" s="22"/>
      <c r="T528" s="18"/>
      <c r="U528" s="18"/>
      <c r="V528" s="18"/>
      <c r="W528" s="19"/>
      <c r="X528" s="19"/>
      <c r="Y528" s="20" t="s">
        <v>1</v>
      </c>
      <c r="Z528" s="21"/>
      <c r="AA528" s="21"/>
      <c r="AB528" s="21"/>
      <c r="AC528" s="21"/>
      <c r="AD528" s="21"/>
      <c r="AE528" s="21"/>
      <c r="AF528" s="22">
        <f>SUM(AK524:AK527)</f>
        <v>1107208.15325741</v>
      </c>
      <c r="AG528" s="22"/>
      <c r="AH528" s="22"/>
      <c r="AI528" s="22"/>
      <c r="AJ528" s="22"/>
      <c r="AK528" s="22"/>
    </row>
    <row r="529" s="1" customFormat="1" customHeight="1" spans="1:38">
      <c r="A529" s="23">
        <f>A524+B524+C524+D524+A526+B526+C526</f>
        <v>2843685.86854274</v>
      </c>
      <c r="B529" s="23"/>
      <c r="C529" s="23"/>
      <c r="D529" s="24">
        <f>A529/E524</f>
        <v>157982.548252375</v>
      </c>
      <c r="E529" s="24"/>
      <c r="F529" s="21"/>
      <c r="G529" s="21"/>
      <c r="H529" s="21"/>
      <c r="I529" s="21"/>
      <c r="J529" s="21"/>
      <c r="K529" s="21"/>
      <c r="L529" s="21"/>
      <c r="M529" s="22"/>
      <c r="N529" s="22"/>
      <c r="O529" s="22"/>
      <c r="P529" s="22"/>
      <c r="Q529" s="22"/>
      <c r="R529" s="22"/>
      <c r="T529" s="23">
        <f>T524+U524+V524+W524+T526+U526+V526</f>
        <v>2884708.61963838</v>
      </c>
      <c r="U529" s="23"/>
      <c r="V529" s="23"/>
      <c r="W529" s="24">
        <f>T529/X524</f>
        <v>160261.58997991</v>
      </c>
      <c r="X529" s="24"/>
      <c r="Y529" s="21"/>
      <c r="Z529" s="21"/>
      <c r="AA529" s="21"/>
      <c r="AB529" s="21"/>
      <c r="AC529" s="21"/>
      <c r="AD529" s="21"/>
      <c r="AE529" s="21"/>
      <c r="AF529" s="22"/>
      <c r="AG529" s="22"/>
      <c r="AH529" s="22"/>
      <c r="AI529" s="22"/>
      <c r="AJ529" s="22"/>
      <c r="AK529" s="22"/>
    </row>
    <row r="530" s="1" customFormat="1" customHeight="1" spans="1:38">
      <c r="A530" s="23"/>
      <c r="B530" s="23"/>
      <c r="C530" s="23"/>
      <c r="D530" s="24"/>
      <c r="E530" s="24"/>
      <c r="F530" s="3" t="s">
        <v>29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23"/>
      <c r="U530" s="23"/>
      <c r="V530" s="23"/>
      <c r="W530" s="24"/>
      <c r="X530" s="24"/>
      <c r="Y530" s="3" t="s">
        <v>29</v>
      </c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s="1" customFormat="1" customHeight="1" spans="1:38">
      <c r="A531" s="25"/>
      <c r="B531" s="25"/>
      <c r="C531" s="26"/>
      <c r="D531" s="26"/>
      <c r="E531" s="26"/>
      <c r="F531" s="27" t="s">
        <v>30</v>
      </c>
      <c r="G531" s="13" t="s">
        <v>3</v>
      </c>
      <c r="H531" s="13"/>
      <c r="I531" s="13"/>
      <c r="J531" s="13"/>
      <c r="K531" s="7" t="s">
        <v>19</v>
      </c>
      <c r="L531" s="7"/>
      <c r="M531" s="7"/>
      <c r="N531" s="8" t="s">
        <v>5</v>
      </c>
      <c r="O531" s="8"/>
      <c r="P531" s="8"/>
      <c r="Q531" s="9" t="s">
        <v>31</v>
      </c>
      <c r="R531" s="28" t="s">
        <v>7</v>
      </c>
      <c r="S531" s="11" t="s">
        <v>32</v>
      </c>
      <c r="T531" s="25"/>
      <c r="U531" s="25"/>
      <c r="V531" s="26"/>
      <c r="W531" s="26"/>
      <c r="X531" s="26"/>
      <c r="Y531" s="27" t="s">
        <v>30</v>
      </c>
      <c r="Z531" s="13" t="s">
        <v>3</v>
      </c>
      <c r="AA531" s="13"/>
      <c r="AB531" s="13"/>
      <c r="AC531" s="13"/>
      <c r="AD531" s="7" t="s">
        <v>19</v>
      </c>
      <c r="AE531" s="7"/>
      <c r="AF531" s="7"/>
      <c r="AG531" s="8" t="s">
        <v>5</v>
      </c>
      <c r="AH531" s="8"/>
      <c r="AI531" s="8"/>
      <c r="AJ531" s="9" t="s">
        <v>31</v>
      </c>
      <c r="AK531" s="28" t="s">
        <v>7</v>
      </c>
      <c r="AL531" s="11" t="s">
        <v>32</v>
      </c>
    </row>
    <row r="532" s="1" customFormat="1" customHeight="1" spans="1:38">
      <c r="A532" s="25"/>
      <c r="B532" s="25"/>
      <c r="C532" s="26"/>
      <c r="D532" s="26"/>
      <c r="E532" s="26"/>
      <c r="F532" s="29"/>
      <c r="G532" s="11" t="s">
        <v>33</v>
      </c>
      <c r="H532" s="11" t="s">
        <v>34</v>
      </c>
      <c r="I532" s="11" t="s">
        <v>15</v>
      </c>
      <c r="J532" s="13" t="s">
        <v>3</v>
      </c>
      <c r="K532" s="11" t="s">
        <v>17</v>
      </c>
      <c r="L532" s="11" t="s">
        <v>18</v>
      </c>
      <c r="M532" s="7" t="s">
        <v>19</v>
      </c>
      <c r="N532" s="11" t="s">
        <v>20</v>
      </c>
      <c r="O532" s="11" t="s">
        <v>21</v>
      </c>
      <c r="P532" s="8" t="s">
        <v>22</v>
      </c>
      <c r="Q532" s="9" t="s">
        <v>23</v>
      </c>
      <c r="R532" s="28"/>
      <c r="S532" s="11"/>
      <c r="T532" s="25"/>
      <c r="U532" s="25"/>
      <c r="V532" s="26"/>
      <c r="W532" s="26"/>
      <c r="X532" s="26"/>
      <c r="Y532" s="29"/>
      <c r="Z532" s="11" t="s">
        <v>33</v>
      </c>
      <c r="AA532" s="11" t="s">
        <v>34</v>
      </c>
      <c r="AB532" s="11" t="s">
        <v>15</v>
      </c>
      <c r="AC532" s="13" t="s">
        <v>3</v>
      </c>
      <c r="AD532" s="11" t="s">
        <v>17</v>
      </c>
      <c r="AE532" s="11" t="s">
        <v>18</v>
      </c>
      <c r="AF532" s="7" t="s">
        <v>19</v>
      </c>
      <c r="AG532" s="11" t="s">
        <v>20</v>
      </c>
      <c r="AH532" s="11" t="s">
        <v>21</v>
      </c>
      <c r="AI532" s="8" t="s">
        <v>22</v>
      </c>
      <c r="AJ532" s="9" t="s">
        <v>23</v>
      </c>
      <c r="AK532" s="28"/>
      <c r="AL532" s="11"/>
    </row>
    <row r="533" s="1" customFormat="1" customHeight="1" spans="1:38">
      <c r="A533" s="25"/>
      <c r="B533" s="25"/>
      <c r="C533" s="26"/>
      <c r="D533" s="26"/>
      <c r="E533" s="26"/>
      <c r="F533" s="11">
        <f>_xlfn.RANK.EQ(R533,R533:R536,0)</f>
        <v>3</v>
      </c>
      <c r="G533" s="11">
        <v>0</v>
      </c>
      <c r="H533" s="11">
        <v>1.8</v>
      </c>
      <c r="I533" s="12">
        <v>1.337</v>
      </c>
      <c r="J533" s="13">
        <f t="shared" ref="J533:J536" si="287">G533*H533*I533</f>
        <v>0</v>
      </c>
      <c r="K533" s="11">
        <v>810</v>
      </c>
      <c r="L533" s="11">
        <v>0</v>
      </c>
      <c r="M533" s="30">
        <f t="shared" ref="M533:M536" si="288">1+6*K533/(K533+2000)+L533</f>
        <v>2.72953736654804</v>
      </c>
      <c r="N533" s="11">
        <v>1</v>
      </c>
      <c r="O533" s="11">
        <v>2.38</v>
      </c>
      <c r="P533" s="8">
        <f t="shared" ref="P533:P536" si="289">1+N533*O533</f>
        <v>3.38</v>
      </c>
      <c r="Q533" s="9">
        <v>0.9</v>
      </c>
      <c r="R533" s="17">
        <f t="shared" ref="R533:R536" si="290">J533*M533*Q533*P533</f>
        <v>0</v>
      </c>
      <c r="S533" s="11">
        <f t="shared" ref="S533:S536" si="291">IF(F533=1,1,(IF(F533=2,2,12)))</f>
        <v>12</v>
      </c>
      <c r="T533" s="25"/>
      <c r="U533" s="25"/>
      <c r="V533" s="26"/>
      <c r="W533" s="26"/>
      <c r="X533" s="26"/>
      <c r="Y533" s="11">
        <f>_xlfn.RANK.EQ(AK533,AK533:AK536,0)</f>
        <v>3</v>
      </c>
      <c r="Z533" s="11">
        <v>0</v>
      </c>
      <c r="AA533" s="11">
        <v>1.8</v>
      </c>
      <c r="AB533" s="12">
        <v>1.337</v>
      </c>
      <c r="AC533" s="13">
        <f t="shared" ref="AC533:AC536" si="292">Z533*AA533*AB533</f>
        <v>0</v>
      </c>
      <c r="AD533" s="11">
        <v>810</v>
      </c>
      <c r="AE533" s="11">
        <v>0</v>
      </c>
      <c r="AF533" s="30">
        <f t="shared" ref="AF533:AF536" si="293">1+6*AD533/(AD533+2000)+AE533</f>
        <v>2.72953736654804</v>
      </c>
      <c r="AG533" s="11">
        <v>1</v>
      </c>
      <c r="AH533" s="11">
        <v>2.38</v>
      </c>
      <c r="AI533" s="8">
        <f t="shared" ref="AI533:AI536" si="294">1+AG533*AH533</f>
        <v>3.38</v>
      </c>
      <c r="AJ533" s="9">
        <v>0.9</v>
      </c>
      <c r="AK533" s="17">
        <f t="shared" ref="AK533:AK536" si="295">AC533*AF533*AJ533*AI533</f>
        <v>0</v>
      </c>
      <c r="AL533" s="11">
        <f t="shared" ref="AL533:AL536" si="296">IF(Y533=1,1,(IF(Y533=2,2,12)))</f>
        <v>12</v>
      </c>
    </row>
    <row r="534" s="1" customFormat="1" customHeight="1" spans="1:38">
      <c r="F534" s="11">
        <f>_xlfn.RANK.EQ(R534,R533:R536,0)</f>
        <v>1</v>
      </c>
      <c r="G534" s="11">
        <v>1446.85</v>
      </c>
      <c r="H534" s="11">
        <v>1.8</v>
      </c>
      <c r="I534" s="12">
        <v>1.337</v>
      </c>
      <c r="J534" s="13">
        <f t="shared" si="287"/>
        <v>3481.98921</v>
      </c>
      <c r="K534" s="11">
        <v>196</v>
      </c>
      <c r="L534" s="11">
        <v>0.83</v>
      </c>
      <c r="M534" s="30">
        <f t="shared" si="288"/>
        <v>2.36551912568306</v>
      </c>
      <c r="N534" s="11">
        <v>0.97</v>
      </c>
      <c r="O534" s="11">
        <v>2.11</v>
      </c>
      <c r="P534" s="8">
        <f t="shared" si="289"/>
        <v>3.0467</v>
      </c>
      <c r="Q534" s="9">
        <v>0.9</v>
      </c>
      <c r="R534" s="17">
        <f t="shared" si="290"/>
        <v>22585.3116019006</v>
      </c>
      <c r="S534" s="11">
        <f t="shared" si="291"/>
        <v>1</v>
      </c>
      <c r="Y534" s="11">
        <f>_xlfn.RANK.EQ(AK534,AK533:AK536,0)</f>
        <v>1</v>
      </c>
      <c r="Z534" s="11">
        <v>1446.85</v>
      </c>
      <c r="AA534" s="11">
        <v>1.8</v>
      </c>
      <c r="AB534" s="12">
        <v>1.337</v>
      </c>
      <c r="AC534" s="13">
        <f t="shared" si="292"/>
        <v>3481.98921</v>
      </c>
      <c r="AD534" s="11">
        <v>196</v>
      </c>
      <c r="AE534" s="11">
        <v>0.83</v>
      </c>
      <c r="AF534" s="30">
        <f t="shared" si="293"/>
        <v>2.36551912568306</v>
      </c>
      <c r="AG534" s="11">
        <v>0.97</v>
      </c>
      <c r="AH534" s="11">
        <v>2.11</v>
      </c>
      <c r="AI534" s="8">
        <f t="shared" si="294"/>
        <v>3.0467</v>
      </c>
      <c r="AJ534" s="9">
        <v>0.9</v>
      </c>
      <c r="AK534" s="17">
        <f t="shared" si="295"/>
        <v>22585.3116019006</v>
      </c>
      <c r="AL534" s="11">
        <f t="shared" si="296"/>
        <v>1</v>
      </c>
    </row>
    <row r="535" s="1" customFormat="1" customHeight="1" spans="1:38">
      <c r="F535" s="11">
        <f>_xlfn.RANK.EQ(R535,R533:R536,0)</f>
        <v>2</v>
      </c>
      <c r="G535" s="11">
        <v>1446.85</v>
      </c>
      <c r="H535" s="11">
        <v>1.8</v>
      </c>
      <c r="I535" s="12">
        <v>1.337</v>
      </c>
      <c r="J535" s="13">
        <f t="shared" si="287"/>
        <v>3481.98921</v>
      </c>
      <c r="K535" s="11">
        <v>200</v>
      </c>
      <c r="L535" s="11">
        <v>1.43</v>
      </c>
      <c r="M535" s="30">
        <f t="shared" si="288"/>
        <v>2.97545454545455</v>
      </c>
      <c r="N535" s="11">
        <v>0.79</v>
      </c>
      <c r="O535" s="11">
        <v>1.65</v>
      </c>
      <c r="P535" s="8">
        <f t="shared" si="289"/>
        <v>2.3035</v>
      </c>
      <c r="Q535" s="9">
        <v>0.9</v>
      </c>
      <c r="R535" s="17">
        <f t="shared" si="290"/>
        <v>21478.8718647443</v>
      </c>
      <c r="S535" s="11">
        <f t="shared" si="291"/>
        <v>2</v>
      </c>
      <c r="Y535" s="11">
        <f>_xlfn.RANK.EQ(AK535,AK533:AK536,0)</f>
        <v>2</v>
      </c>
      <c r="Z535" s="11">
        <v>1446.85</v>
      </c>
      <c r="AA535" s="11">
        <v>1.8</v>
      </c>
      <c r="AB535" s="12">
        <v>1.337</v>
      </c>
      <c r="AC535" s="13">
        <f t="shared" si="292"/>
        <v>3481.98921</v>
      </c>
      <c r="AD535" s="11">
        <v>200</v>
      </c>
      <c r="AE535" s="11">
        <v>1.43</v>
      </c>
      <c r="AF535" s="30">
        <f t="shared" si="293"/>
        <v>2.97545454545455</v>
      </c>
      <c r="AG535" s="11">
        <v>0.79</v>
      </c>
      <c r="AH535" s="11">
        <v>1.65</v>
      </c>
      <c r="AI535" s="8">
        <f t="shared" si="294"/>
        <v>2.3035</v>
      </c>
      <c r="AJ535" s="9">
        <v>0.9</v>
      </c>
      <c r="AK535" s="17">
        <f t="shared" si="295"/>
        <v>21478.8718647443</v>
      </c>
      <c r="AL535" s="11">
        <f t="shared" si="296"/>
        <v>2</v>
      </c>
    </row>
    <row r="536" s="1" customFormat="1" customHeight="1" spans="1:38">
      <c r="F536" s="11">
        <f>_xlfn.RANK.EQ(R536,R533:R536,0)</f>
        <v>3</v>
      </c>
      <c r="G536" s="11">
        <v>0</v>
      </c>
      <c r="H536" s="11">
        <v>1.8</v>
      </c>
      <c r="I536" s="12">
        <v>1.337</v>
      </c>
      <c r="J536" s="13">
        <f t="shared" si="287"/>
        <v>0</v>
      </c>
      <c r="K536" s="11">
        <v>0</v>
      </c>
      <c r="L536" s="11">
        <v>0.2</v>
      </c>
      <c r="M536" s="30">
        <f t="shared" si="288"/>
        <v>1.2</v>
      </c>
      <c r="N536" s="27">
        <v>0.7</v>
      </c>
      <c r="O536" s="27">
        <v>1.5</v>
      </c>
      <c r="P536" s="8">
        <f t="shared" si="289"/>
        <v>2.05</v>
      </c>
      <c r="Q536" s="9">
        <v>0.9</v>
      </c>
      <c r="R536" s="17">
        <f t="shared" si="290"/>
        <v>0</v>
      </c>
      <c r="S536" s="27">
        <f t="shared" si="291"/>
        <v>12</v>
      </c>
      <c r="Y536" s="11">
        <f>_xlfn.RANK.EQ(AK536,AK533:AK536,0)</f>
        <v>3</v>
      </c>
      <c r="Z536" s="11">
        <v>0</v>
      </c>
      <c r="AA536" s="11">
        <v>1.8</v>
      </c>
      <c r="AB536" s="12">
        <v>1.337</v>
      </c>
      <c r="AC536" s="13">
        <f t="shared" si="292"/>
        <v>0</v>
      </c>
      <c r="AD536" s="11">
        <v>0</v>
      </c>
      <c r="AE536" s="11">
        <v>0.2</v>
      </c>
      <c r="AF536" s="30">
        <f t="shared" si="293"/>
        <v>1.2</v>
      </c>
      <c r="AG536" s="27">
        <v>0.7</v>
      </c>
      <c r="AH536" s="27">
        <v>1.5</v>
      </c>
      <c r="AI536" s="8">
        <f t="shared" si="294"/>
        <v>2.05</v>
      </c>
      <c r="AJ536" s="9">
        <v>0.9</v>
      </c>
      <c r="AK536" s="17">
        <f t="shared" si="295"/>
        <v>0</v>
      </c>
      <c r="AL536" s="27">
        <f t="shared" si="296"/>
        <v>12</v>
      </c>
    </row>
    <row r="537" s="1" customFormat="1" customHeight="1" spans="1:38">
      <c r="F537" s="31" t="s">
        <v>35</v>
      </c>
      <c r="G537" s="32">
        <f>LARGE(R533:R536,1)/1</f>
        <v>22585.3116019006</v>
      </c>
      <c r="H537" s="31" t="s">
        <v>36</v>
      </c>
      <c r="I537" s="32">
        <f>LARGE(R533:R536,2)/2</f>
        <v>10739.4359323722</v>
      </c>
      <c r="J537" s="31" t="s">
        <v>37</v>
      </c>
      <c r="K537" s="32">
        <f>LARGE(R533:R536,3)/12</f>
        <v>0</v>
      </c>
      <c r="L537" s="31" t="s">
        <v>38</v>
      </c>
      <c r="M537" s="33">
        <f>LARGE(R533:R536,4)/12</f>
        <v>0</v>
      </c>
      <c r="N537" s="34" t="s">
        <v>39</v>
      </c>
      <c r="O537" s="35">
        <f>G537+I537+K537+M537</f>
        <v>33324.7475342728</v>
      </c>
      <c r="P537" s="34" t="s">
        <v>40</v>
      </c>
      <c r="Q537" s="34">
        <v>5.3</v>
      </c>
      <c r="R537" s="34" t="s">
        <v>41</v>
      </c>
      <c r="S537" s="35">
        <f>O537*Q537</f>
        <v>176621.161931646</v>
      </c>
      <c r="Y537" s="31" t="s">
        <v>35</v>
      </c>
      <c r="Z537" s="32">
        <f>LARGE(AK533:AK536,1)/1</f>
        <v>22585.3116019006</v>
      </c>
      <c r="AA537" s="31" t="s">
        <v>36</v>
      </c>
      <c r="AB537" s="32">
        <f>LARGE(AK533:AK536,2)/2</f>
        <v>10739.4359323722</v>
      </c>
      <c r="AC537" s="31" t="s">
        <v>37</v>
      </c>
      <c r="AD537" s="32">
        <f>LARGE(AK533:AK536,3)/12</f>
        <v>0</v>
      </c>
      <c r="AE537" s="31" t="s">
        <v>38</v>
      </c>
      <c r="AF537" s="33">
        <f>LARGE(AK533:AK536,4)/12</f>
        <v>0</v>
      </c>
      <c r="AG537" s="34" t="s">
        <v>39</v>
      </c>
      <c r="AH537" s="35">
        <f>Z537+AB537+AD537+AF537</f>
        <v>33324.7475342728</v>
      </c>
      <c r="AI537" s="34" t="s">
        <v>40</v>
      </c>
      <c r="AJ537" s="34">
        <v>5.3</v>
      </c>
      <c r="AK537" s="34" t="s">
        <v>41</v>
      </c>
      <c r="AL537" s="35">
        <f>AH537*AJ537</f>
        <v>176621.161931646</v>
      </c>
    </row>
    <row r="538" s="1" customFormat="1" customHeight="1" spans="1:38">
      <c r="F538" s="31"/>
      <c r="G538" s="32"/>
      <c r="H538" s="31"/>
      <c r="I538" s="32"/>
      <c r="J538" s="31"/>
      <c r="K538" s="32"/>
      <c r="L538" s="31"/>
      <c r="M538" s="33"/>
      <c r="N538" s="34"/>
      <c r="O538" s="35"/>
      <c r="P538" s="34"/>
      <c r="Q538" s="34"/>
      <c r="R538" s="34"/>
      <c r="S538" s="35"/>
      <c r="Y538" s="31"/>
      <c r="Z538" s="32"/>
      <c r="AA538" s="31"/>
      <c r="AB538" s="32"/>
      <c r="AC538" s="31"/>
      <c r="AD538" s="32"/>
      <c r="AE538" s="31"/>
      <c r="AF538" s="33"/>
      <c r="AG538" s="34"/>
      <c r="AH538" s="35"/>
      <c r="AI538" s="34"/>
      <c r="AJ538" s="34"/>
      <c r="AK538" s="34"/>
      <c r="AL538" s="35"/>
    </row>
    <row r="539" s="1" customFormat="1" customHeight="1" spans="1:38">
      <c r="F539" s="3" t="s">
        <v>42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Y539" s="3" t="s">
        <v>42</v>
      </c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s="1" customFormat="1" customHeight="1" spans="1:38">
      <c r="F540" s="27" t="s">
        <v>30</v>
      </c>
      <c r="G540" s="13" t="s">
        <v>3</v>
      </c>
      <c r="H540" s="13"/>
      <c r="I540" s="13"/>
      <c r="J540" s="13"/>
      <c r="K540" s="7" t="s">
        <v>19</v>
      </c>
      <c r="L540" s="7"/>
      <c r="M540" s="7"/>
      <c r="N540" s="8" t="s">
        <v>5</v>
      </c>
      <c r="O540" s="8"/>
      <c r="P540" s="8"/>
      <c r="Q540" s="9" t="s">
        <v>31</v>
      </c>
      <c r="R540" s="28" t="s">
        <v>7</v>
      </c>
      <c r="S540" s="11" t="s">
        <v>32</v>
      </c>
      <c r="Y540" s="27" t="s">
        <v>30</v>
      </c>
      <c r="Z540" s="13" t="s">
        <v>3</v>
      </c>
      <c r="AA540" s="13"/>
      <c r="AB540" s="13"/>
      <c r="AC540" s="13"/>
      <c r="AD540" s="7" t="s">
        <v>19</v>
      </c>
      <c r="AE540" s="7"/>
      <c r="AF540" s="7"/>
      <c r="AG540" s="8" t="s">
        <v>5</v>
      </c>
      <c r="AH540" s="8"/>
      <c r="AI540" s="8"/>
      <c r="AJ540" s="9" t="s">
        <v>31</v>
      </c>
      <c r="AK540" s="28" t="s">
        <v>7</v>
      </c>
      <c r="AL540" s="11" t="s">
        <v>32</v>
      </c>
    </row>
    <row r="541" s="1" customFormat="1" customHeight="1" spans="1:38">
      <c r="F541" s="29"/>
      <c r="G541" s="11" t="s">
        <v>33</v>
      </c>
      <c r="H541" s="11" t="s">
        <v>34</v>
      </c>
      <c r="I541" s="11" t="s">
        <v>15</v>
      </c>
      <c r="J541" s="13" t="s">
        <v>3</v>
      </c>
      <c r="K541" s="11" t="s">
        <v>17</v>
      </c>
      <c r="L541" s="11" t="s">
        <v>18</v>
      </c>
      <c r="M541" s="7" t="s">
        <v>19</v>
      </c>
      <c r="N541" s="11" t="s">
        <v>20</v>
      </c>
      <c r="O541" s="11" t="s">
        <v>21</v>
      </c>
      <c r="P541" s="8" t="s">
        <v>22</v>
      </c>
      <c r="Q541" s="9" t="s">
        <v>23</v>
      </c>
      <c r="R541" s="28"/>
      <c r="S541" s="11"/>
      <c r="Y541" s="29"/>
      <c r="Z541" s="11" t="s">
        <v>33</v>
      </c>
      <c r="AA541" s="11" t="s">
        <v>34</v>
      </c>
      <c r="AB541" s="11" t="s">
        <v>15</v>
      </c>
      <c r="AC541" s="13" t="s">
        <v>3</v>
      </c>
      <c r="AD541" s="11" t="s">
        <v>17</v>
      </c>
      <c r="AE541" s="11" t="s">
        <v>18</v>
      </c>
      <c r="AF541" s="7" t="s">
        <v>19</v>
      </c>
      <c r="AG541" s="11" t="s">
        <v>20</v>
      </c>
      <c r="AH541" s="11" t="s">
        <v>21</v>
      </c>
      <c r="AI541" s="8" t="s">
        <v>22</v>
      </c>
      <c r="AJ541" s="9" t="s">
        <v>23</v>
      </c>
      <c r="AK541" s="28"/>
      <c r="AL541" s="11"/>
    </row>
    <row r="542" s="1" customFormat="1" customHeight="1" spans="1:38">
      <c r="F542" s="11">
        <f>_xlfn.RANK.EQ(R542,R542:R545,0)</f>
        <v>1</v>
      </c>
      <c r="G542" s="11">
        <v>1446.85</v>
      </c>
      <c r="H542" s="11">
        <v>1.8</v>
      </c>
      <c r="I542" s="12">
        <v>1.35</v>
      </c>
      <c r="J542" s="13">
        <f t="shared" ref="J542:J545" si="297">G542*H542*I542</f>
        <v>3515.8455</v>
      </c>
      <c r="K542" s="11">
        <v>810</v>
      </c>
      <c r="L542" s="11">
        <v>1.39</v>
      </c>
      <c r="M542" s="30">
        <f t="shared" ref="M542:M545" si="298">1+6*K542/(K542+2000)+L542</f>
        <v>4.11953736654804</v>
      </c>
      <c r="N542" s="11">
        <v>1</v>
      </c>
      <c r="O542" s="11">
        <v>2.38</v>
      </c>
      <c r="P542" s="8">
        <f t="shared" ref="P542:P545" si="299">1+N542*O542</f>
        <v>3.38</v>
      </c>
      <c r="Q542" s="9">
        <v>1.15</v>
      </c>
      <c r="R542" s="17">
        <f t="shared" ref="R542:R545" si="300">J542*M542*Q542*P542</f>
        <v>56297.9744179538</v>
      </c>
      <c r="S542" s="11">
        <f t="shared" ref="S542:S545" si="301">IF(F542=1,1,(IF(F542=2,2,12)))</f>
        <v>1</v>
      </c>
      <c r="Y542" s="11">
        <f>_xlfn.RANK.EQ(AK542,AK542:AK545,0)</f>
        <v>1</v>
      </c>
      <c r="Z542" s="11">
        <v>1446.85</v>
      </c>
      <c r="AA542" s="11">
        <v>1.8</v>
      </c>
      <c r="AB542" s="12">
        <v>1.35</v>
      </c>
      <c r="AC542" s="13">
        <f t="shared" ref="AC542:AC545" si="302">Z542*AA542*AB542</f>
        <v>3515.8455</v>
      </c>
      <c r="AD542" s="11">
        <v>810</v>
      </c>
      <c r="AE542" s="11">
        <v>1.39</v>
      </c>
      <c r="AF542" s="30">
        <f t="shared" ref="AF542:AF545" si="303">1+6*AD542/(AD542+2000)+AE542</f>
        <v>4.11953736654804</v>
      </c>
      <c r="AG542" s="11">
        <v>1</v>
      </c>
      <c r="AH542" s="11">
        <v>2.38</v>
      </c>
      <c r="AI542" s="8">
        <f t="shared" ref="AI542:AI545" si="304">1+AG542*AH542</f>
        <v>3.38</v>
      </c>
      <c r="AJ542" s="9">
        <v>1.15</v>
      </c>
      <c r="AK542" s="17">
        <f t="shared" ref="AK542:AK545" si="305">AC542*AF542*AJ542*AI542</f>
        <v>56297.9744179538</v>
      </c>
      <c r="AL542" s="11">
        <f t="shared" ref="AL542:AL545" si="306">IF(Y542=1,1,(IF(Y542=2,2,12)))</f>
        <v>1</v>
      </c>
    </row>
    <row r="543" s="1" customFormat="1" customHeight="1" spans="1:38">
      <c r="F543" s="11">
        <f>_xlfn.RANK.EQ(R543,R542:R545,0)</f>
        <v>2</v>
      </c>
      <c r="G543" s="11">
        <v>1446.85</v>
      </c>
      <c r="H543" s="11">
        <v>1.8</v>
      </c>
      <c r="I543" s="12">
        <v>1.35</v>
      </c>
      <c r="J543" s="13">
        <f t="shared" si="297"/>
        <v>3515.8455</v>
      </c>
      <c r="K543" s="11">
        <v>446</v>
      </c>
      <c r="L543" s="11">
        <v>0.83</v>
      </c>
      <c r="M543" s="30">
        <f t="shared" si="298"/>
        <v>2.92403107113655</v>
      </c>
      <c r="N543" s="11">
        <v>0.97</v>
      </c>
      <c r="O543" s="11">
        <v>2.11</v>
      </c>
      <c r="P543" s="8">
        <f t="shared" si="299"/>
        <v>3.0467</v>
      </c>
      <c r="Q543" s="9">
        <v>1.15</v>
      </c>
      <c r="R543" s="17">
        <f t="shared" si="300"/>
        <v>36019.6342273003</v>
      </c>
      <c r="S543" s="11">
        <f t="shared" si="301"/>
        <v>2</v>
      </c>
      <c r="Y543" s="11">
        <f>_xlfn.RANK.EQ(AK543,AK542:AK545,0)</f>
        <v>2</v>
      </c>
      <c r="Z543" s="11">
        <v>1446.85</v>
      </c>
      <c r="AA543" s="11">
        <v>1.8</v>
      </c>
      <c r="AB543" s="12">
        <v>1.35</v>
      </c>
      <c r="AC543" s="13">
        <f t="shared" si="302"/>
        <v>3515.8455</v>
      </c>
      <c r="AD543" s="11">
        <v>446</v>
      </c>
      <c r="AE543" s="11">
        <v>0.83</v>
      </c>
      <c r="AF543" s="30">
        <f t="shared" si="303"/>
        <v>2.92403107113655</v>
      </c>
      <c r="AG543" s="11">
        <v>0.97</v>
      </c>
      <c r="AH543" s="11">
        <v>2.11</v>
      </c>
      <c r="AI543" s="8">
        <f t="shared" si="304"/>
        <v>3.0467</v>
      </c>
      <c r="AJ543" s="9">
        <v>1.15</v>
      </c>
      <c r="AK543" s="17">
        <f t="shared" si="305"/>
        <v>36019.6342273003</v>
      </c>
      <c r="AL543" s="11">
        <f t="shared" si="306"/>
        <v>2</v>
      </c>
    </row>
    <row r="544" s="1" customFormat="1" customHeight="1" spans="1:38">
      <c r="F544" s="11">
        <f>_xlfn.RANK.EQ(R544,R542:R545,0)</f>
        <v>3</v>
      </c>
      <c r="G544" s="11">
        <v>1446.85</v>
      </c>
      <c r="H544" s="11">
        <v>1.8</v>
      </c>
      <c r="I544" s="12">
        <v>1.35</v>
      </c>
      <c r="J544" s="13">
        <f t="shared" si="297"/>
        <v>3515.8455</v>
      </c>
      <c r="K544" s="11">
        <v>450</v>
      </c>
      <c r="L544" s="11">
        <v>1.43</v>
      </c>
      <c r="M544" s="30">
        <f t="shared" si="298"/>
        <v>3.53204081632653</v>
      </c>
      <c r="N544" s="11">
        <v>0.79</v>
      </c>
      <c r="O544" s="11">
        <v>1.65</v>
      </c>
      <c r="P544" s="8">
        <f t="shared" si="299"/>
        <v>2.3035</v>
      </c>
      <c r="Q544" s="9">
        <v>1.15</v>
      </c>
      <c r="R544" s="17">
        <f t="shared" si="300"/>
        <v>32895.8833391649</v>
      </c>
      <c r="S544" s="11">
        <f t="shared" si="301"/>
        <v>12</v>
      </c>
      <c r="Y544" s="11">
        <f>_xlfn.RANK.EQ(AK544,AK542:AK545,0)</f>
        <v>3</v>
      </c>
      <c r="Z544" s="11">
        <v>1446.85</v>
      </c>
      <c r="AA544" s="11">
        <v>1.8</v>
      </c>
      <c r="AB544" s="12">
        <v>1.35</v>
      </c>
      <c r="AC544" s="13">
        <f t="shared" si="302"/>
        <v>3515.8455</v>
      </c>
      <c r="AD544" s="11">
        <v>450</v>
      </c>
      <c r="AE544" s="11">
        <v>1.43</v>
      </c>
      <c r="AF544" s="30">
        <f t="shared" si="303"/>
        <v>3.53204081632653</v>
      </c>
      <c r="AG544" s="11">
        <v>0.79</v>
      </c>
      <c r="AH544" s="11">
        <v>1.65</v>
      </c>
      <c r="AI544" s="8">
        <f t="shared" si="304"/>
        <v>2.3035</v>
      </c>
      <c r="AJ544" s="9">
        <v>1.15</v>
      </c>
      <c r="AK544" s="17">
        <f t="shared" si="305"/>
        <v>32895.8833391649</v>
      </c>
      <c r="AL544" s="11">
        <f t="shared" si="306"/>
        <v>12</v>
      </c>
    </row>
    <row r="545" s="1" customFormat="1" customHeight="1" spans="6:38">
      <c r="F545" s="11">
        <f>_xlfn.RANK.EQ(R545,R542:R545,0)</f>
        <v>4</v>
      </c>
      <c r="G545" s="11">
        <v>0</v>
      </c>
      <c r="H545" s="11">
        <v>1.8</v>
      </c>
      <c r="I545" s="12">
        <v>1.35</v>
      </c>
      <c r="J545" s="13">
        <f t="shared" si="297"/>
        <v>0</v>
      </c>
      <c r="K545" s="11">
        <v>0</v>
      </c>
      <c r="L545" s="11">
        <v>0.2</v>
      </c>
      <c r="M545" s="30">
        <f t="shared" si="298"/>
        <v>1.2</v>
      </c>
      <c r="N545" s="27">
        <v>0.7</v>
      </c>
      <c r="O545" s="27">
        <v>1.5</v>
      </c>
      <c r="P545" s="8">
        <f t="shared" si="299"/>
        <v>2.05</v>
      </c>
      <c r="Q545" s="9">
        <v>1.15</v>
      </c>
      <c r="R545" s="17">
        <f t="shared" si="300"/>
        <v>0</v>
      </c>
      <c r="S545" s="27">
        <f t="shared" si="301"/>
        <v>12</v>
      </c>
      <c r="Y545" s="11">
        <f>_xlfn.RANK.EQ(AK545,AK542:AK545,0)</f>
        <v>4</v>
      </c>
      <c r="Z545" s="11">
        <v>0</v>
      </c>
      <c r="AA545" s="11">
        <v>1.8</v>
      </c>
      <c r="AB545" s="12">
        <v>1.35</v>
      </c>
      <c r="AC545" s="13">
        <f t="shared" si="302"/>
        <v>0</v>
      </c>
      <c r="AD545" s="11">
        <v>0</v>
      </c>
      <c r="AE545" s="11">
        <v>0.2</v>
      </c>
      <c r="AF545" s="30">
        <f t="shared" si="303"/>
        <v>1.2</v>
      </c>
      <c r="AG545" s="27">
        <v>0.7</v>
      </c>
      <c r="AH545" s="27">
        <v>1.5</v>
      </c>
      <c r="AI545" s="8">
        <f t="shared" si="304"/>
        <v>2.05</v>
      </c>
      <c r="AJ545" s="9">
        <v>1.15</v>
      </c>
      <c r="AK545" s="17">
        <f t="shared" si="305"/>
        <v>0</v>
      </c>
      <c r="AL545" s="27">
        <f t="shared" si="306"/>
        <v>12</v>
      </c>
    </row>
    <row r="546" s="1" customFormat="1" customHeight="1" spans="6:38">
      <c r="F546" s="31" t="s">
        <v>35</v>
      </c>
      <c r="G546" s="32">
        <f>LARGE(R542:R545,1)/1</f>
        <v>56297.9744179538</v>
      </c>
      <c r="H546" s="31" t="s">
        <v>36</v>
      </c>
      <c r="I546" s="32">
        <f>LARGE(R542:R545,2)/2</f>
        <v>18009.8171136502</v>
      </c>
      <c r="J546" s="31" t="s">
        <v>37</v>
      </c>
      <c r="K546" s="32">
        <f>LARGE(R542:R545,3)/12</f>
        <v>2741.32361159708</v>
      </c>
      <c r="L546" s="31" t="s">
        <v>38</v>
      </c>
      <c r="M546" s="33">
        <f>LARGE(R542:R545,4)/12</f>
        <v>0</v>
      </c>
      <c r="N546" s="34" t="s">
        <v>39</v>
      </c>
      <c r="O546" s="35">
        <f>G546+I546+K546+M546</f>
        <v>77049.115143201</v>
      </c>
      <c r="P546" s="34" t="s">
        <v>40</v>
      </c>
      <c r="Q546" s="34">
        <v>6.7</v>
      </c>
      <c r="R546" s="34" t="s">
        <v>41</v>
      </c>
      <c r="S546" s="35">
        <f>O546*Q546</f>
        <v>516229.071459447</v>
      </c>
      <c r="Y546" s="31" t="s">
        <v>35</v>
      </c>
      <c r="Z546" s="32">
        <f>LARGE(AK542:AK545,1)/1</f>
        <v>56297.9744179538</v>
      </c>
      <c r="AA546" s="31" t="s">
        <v>36</v>
      </c>
      <c r="AB546" s="32">
        <f>LARGE(AK542:AK545,2)/2</f>
        <v>18009.8171136502</v>
      </c>
      <c r="AC546" s="31" t="s">
        <v>37</v>
      </c>
      <c r="AD546" s="32">
        <f>LARGE(AK542:AK545,3)/12</f>
        <v>2741.32361159708</v>
      </c>
      <c r="AE546" s="31" t="s">
        <v>38</v>
      </c>
      <c r="AF546" s="33">
        <f>LARGE(AK542:AK545,4)/12</f>
        <v>0</v>
      </c>
      <c r="AG546" s="34" t="s">
        <v>39</v>
      </c>
      <c r="AH546" s="35">
        <f>Z546+AB546+AD546+AF546</f>
        <v>77049.115143201</v>
      </c>
      <c r="AI546" s="34" t="s">
        <v>40</v>
      </c>
      <c r="AJ546" s="34">
        <v>6.7</v>
      </c>
      <c r="AK546" s="34" t="s">
        <v>41</v>
      </c>
      <c r="AL546" s="35">
        <f>AH546*AJ546</f>
        <v>516229.071459447</v>
      </c>
    </row>
    <row r="547" s="1" customFormat="1" customHeight="1" spans="6:38">
      <c r="F547" s="31"/>
      <c r="G547" s="32"/>
      <c r="H547" s="31"/>
      <c r="I547" s="32"/>
      <c r="J547" s="31"/>
      <c r="K547" s="32"/>
      <c r="L547" s="31"/>
      <c r="M547" s="33"/>
      <c r="N547" s="34"/>
      <c r="O547" s="35"/>
      <c r="P547" s="34"/>
      <c r="Q547" s="34"/>
      <c r="R547" s="34"/>
      <c r="S547" s="35"/>
      <c r="Y547" s="31"/>
      <c r="Z547" s="32"/>
      <c r="AA547" s="31"/>
      <c r="AB547" s="32"/>
      <c r="AC547" s="31"/>
      <c r="AD547" s="32"/>
      <c r="AE547" s="31"/>
      <c r="AF547" s="33"/>
      <c r="AG547" s="34"/>
      <c r="AH547" s="35"/>
      <c r="AI547" s="34"/>
      <c r="AJ547" s="34"/>
      <c r="AK547" s="34"/>
      <c r="AL547" s="35"/>
    </row>
    <row r="548" s="1" customFormat="1" customHeight="1" spans="6:38">
      <c r="F548" s="3" t="s">
        <v>43</v>
      </c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Y548" s="3" t="s">
        <v>43</v>
      </c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</row>
    <row r="549" s="1" customFormat="1" customHeight="1" spans="6:38">
      <c r="F549" s="4" t="s">
        <v>3</v>
      </c>
      <c r="G549" s="5"/>
      <c r="H549" s="5"/>
      <c r="I549" s="6"/>
      <c r="J549" s="7" t="s">
        <v>4</v>
      </c>
      <c r="K549" s="7"/>
      <c r="L549" s="7"/>
      <c r="M549" s="7"/>
      <c r="N549" s="8" t="s">
        <v>5</v>
      </c>
      <c r="O549" s="8"/>
      <c r="P549" s="8"/>
      <c r="Q549" s="9" t="s">
        <v>6</v>
      </c>
      <c r="R549" s="10" t="s">
        <v>7</v>
      </c>
      <c r="Y549" s="4" t="s">
        <v>3</v>
      </c>
      <c r="Z549" s="5"/>
      <c r="AA549" s="5"/>
      <c r="AB549" s="6"/>
      <c r="AC549" s="7" t="s">
        <v>4</v>
      </c>
      <c r="AD549" s="7"/>
      <c r="AE549" s="7"/>
      <c r="AF549" s="7"/>
      <c r="AG549" s="8" t="s">
        <v>5</v>
      </c>
      <c r="AH549" s="8"/>
      <c r="AI549" s="8"/>
      <c r="AJ549" s="9" t="s">
        <v>6</v>
      </c>
      <c r="AK549" s="10" t="s">
        <v>7</v>
      </c>
    </row>
    <row r="550" s="1" customFormat="1" customHeight="1" spans="6:38">
      <c r="F550" s="11" t="s">
        <v>13</v>
      </c>
      <c r="G550" s="11" t="s">
        <v>14</v>
      </c>
      <c r="H550" s="12" t="s">
        <v>15</v>
      </c>
      <c r="I550" s="13" t="s">
        <v>3</v>
      </c>
      <c r="J550" s="11" t="s">
        <v>16</v>
      </c>
      <c r="K550" s="11" t="s">
        <v>17</v>
      </c>
      <c r="L550" s="11" t="s">
        <v>18</v>
      </c>
      <c r="M550" s="7" t="s">
        <v>19</v>
      </c>
      <c r="N550" s="11" t="s">
        <v>20</v>
      </c>
      <c r="O550" s="11" t="s">
        <v>21</v>
      </c>
      <c r="P550" s="8" t="s">
        <v>22</v>
      </c>
      <c r="Q550" s="9" t="s">
        <v>23</v>
      </c>
      <c r="R550" s="14"/>
      <c r="Y550" s="11" t="s">
        <v>13</v>
      </c>
      <c r="Z550" s="11" t="s">
        <v>14</v>
      </c>
      <c r="AA550" s="12" t="s">
        <v>15</v>
      </c>
      <c r="AB550" s="13" t="s">
        <v>3</v>
      </c>
      <c r="AC550" s="11" t="s">
        <v>16</v>
      </c>
      <c r="AD550" s="11" t="s">
        <v>17</v>
      </c>
      <c r="AE550" s="11" t="s">
        <v>18</v>
      </c>
      <c r="AF550" s="7" t="s">
        <v>19</v>
      </c>
      <c r="AG550" s="11" t="s">
        <v>20</v>
      </c>
      <c r="AH550" s="11" t="s">
        <v>21</v>
      </c>
      <c r="AI550" s="8" t="s">
        <v>22</v>
      </c>
      <c r="AJ550" s="9" t="s">
        <v>23</v>
      </c>
      <c r="AK550" s="14"/>
    </row>
    <row r="551" s="1" customFormat="1" customHeight="1" spans="6:38">
      <c r="F551" s="11">
        <v>2171</v>
      </c>
      <c r="G551" s="11">
        <v>0.65</v>
      </c>
      <c r="H551" s="12">
        <v>1.35</v>
      </c>
      <c r="I551" s="13">
        <f t="shared" ref="I551:I559" si="307">F551*G551*H551</f>
        <v>1905.0525</v>
      </c>
      <c r="J551" s="11">
        <v>3</v>
      </c>
      <c r="K551" s="11">
        <v>446</v>
      </c>
      <c r="L551" s="11">
        <v>0.83</v>
      </c>
      <c r="M551" s="16">
        <f t="shared" ref="M551:M559" si="308">1+6*K551/(K551+2000)+L551</f>
        <v>2.92403107113655</v>
      </c>
      <c r="N551" s="11">
        <v>0.97</v>
      </c>
      <c r="O551" s="11">
        <v>2.11</v>
      </c>
      <c r="P551" s="8">
        <f t="shared" ref="P551:P559" si="309">1+N551*O551</f>
        <v>3.0467</v>
      </c>
      <c r="Q551" s="9">
        <v>1.15</v>
      </c>
      <c r="R551" s="17">
        <f t="shared" ref="R551:R559" si="310">I551*J551*Q551*P551*M551</f>
        <v>58551.4587320212</v>
      </c>
      <c r="Y551" s="11">
        <v>2171</v>
      </c>
      <c r="Z551" s="11">
        <v>0.65</v>
      </c>
      <c r="AA551" s="12">
        <v>1.35</v>
      </c>
      <c r="AB551" s="13">
        <f t="shared" ref="AB551:AB559" si="311">Y551*Z551*AA551</f>
        <v>1905.0525</v>
      </c>
      <c r="AC551" s="11">
        <v>3</v>
      </c>
      <c r="AD551" s="11">
        <v>446</v>
      </c>
      <c r="AE551" s="11">
        <v>0.83</v>
      </c>
      <c r="AF551" s="16">
        <f t="shared" ref="AF551:AF559" si="312">1+6*AD551/(AD551+2000)+AE551</f>
        <v>2.92403107113655</v>
      </c>
      <c r="AG551" s="11">
        <v>0.97</v>
      </c>
      <c r="AH551" s="11">
        <v>2.11</v>
      </c>
      <c r="AI551" s="8">
        <f t="shared" ref="AI551:AI559" si="313">1+AG551*AH551</f>
        <v>3.0467</v>
      </c>
      <c r="AJ551" s="9">
        <v>1.15</v>
      </c>
      <c r="AK551" s="17">
        <f t="shared" ref="AK551:AK559" si="314">AB551*AC551*AJ551*AI551*AF551</f>
        <v>58551.4587320212</v>
      </c>
    </row>
    <row r="552" s="1" customFormat="1" customHeight="1" spans="6:38">
      <c r="F552" s="11">
        <v>2171</v>
      </c>
      <c r="G552" s="11">
        <v>0.65</v>
      </c>
      <c r="H552" s="12">
        <v>1.35</v>
      </c>
      <c r="I552" s="13">
        <f t="shared" si="307"/>
        <v>1905.0525</v>
      </c>
      <c r="J552" s="11">
        <v>3</v>
      </c>
      <c r="K552" s="11">
        <v>446</v>
      </c>
      <c r="L552" s="11">
        <v>0.83</v>
      </c>
      <c r="M552" s="16">
        <f t="shared" si="308"/>
        <v>2.92403107113655</v>
      </c>
      <c r="N552" s="11">
        <v>0.97</v>
      </c>
      <c r="O552" s="11">
        <v>2.11</v>
      </c>
      <c r="P552" s="8">
        <f t="shared" si="309"/>
        <v>3.0467</v>
      </c>
      <c r="Q552" s="9">
        <v>1.15</v>
      </c>
      <c r="R552" s="17">
        <f t="shared" si="310"/>
        <v>58551.4587320212</v>
      </c>
      <c r="Y552" s="11">
        <v>2171</v>
      </c>
      <c r="Z552" s="11">
        <v>0.65</v>
      </c>
      <c r="AA552" s="12">
        <v>1.35</v>
      </c>
      <c r="AB552" s="13">
        <f t="shared" si="311"/>
        <v>1905.0525</v>
      </c>
      <c r="AC552" s="11">
        <v>3</v>
      </c>
      <c r="AD552" s="11">
        <v>446</v>
      </c>
      <c r="AE552" s="11">
        <v>0.83</v>
      </c>
      <c r="AF552" s="16">
        <f t="shared" si="312"/>
        <v>2.92403107113655</v>
      </c>
      <c r="AG552" s="11">
        <v>0.97</v>
      </c>
      <c r="AH552" s="11">
        <v>2.11</v>
      </c>
      <c r="AI552" s="8">
        <f t="shared" si="313"/>
        <v>3.0467</v>
      </c>
      <c r="AJ552" s="9">
        <v>1.15</v>
      </c>
      <c r="AK552" s="17">
        <f t="shared" si="314"/>
        <v>58551.4587320212</v>
      </c>
    </row>
    <row r="553" s="1" customFormat="1" customHeight="1" spans="6:38">
      <c r="F553" s="11">
        <v>2171</v>
      </c>
      <c r="G553" s="11">
        <v>0.65</v>
      </c>
      <c r="H553" s="12">
        <v>1.35</v>
      </c>
      <c r="I553" s="13">
        <f t="shared" si="307"/>
        <v>1905.0525</v>
      </c>
      <c r="J553" s="11">
        <v>3</v>
      </c>
      <c r="K553" s="11">
        <v>446</v>
      </c>
      <c r="L553" s="11">
        <v>0.83</v>
      </c>
      <c r="M553" s="16">
        <f t="shared" si="308"/>
        <v>2.92403107113655</v>
      </c>
      <c r="N553" s="11">
        <v>0.97</v>
      </c>
      <c r="O553" s="11">
        <v>2.11</v>
      </c>
      <c r="P553" s="8">
        <f t="shared" si="309"/>
        <v>3.0467</v>
      </c>
      <c r="Q553" s="9">
        <v>1.15</v>
      </c>
      <c r="R553" s="17">
        <f t="shared" si="310"/>
        <v>58551.4587320212</v>
      </c>
      <c r="Y553" s="11">
        <v>2171</v>
      </c>
      <c r="Z553" s="11">
        <v>0.65</v>
      </c>
      <c r="AA553" s="12">
        <v>1.35</v>
      </c>
      <c r="AB553" s="13">
        <f t="shared" si="311"/>
        <v>1905.0525</v>
      </c>
      <c r="AC553" s="11">
        <v>3</v>
      </c>
      <c r="AD553" s="11">
        <v>446</v>
      </c>
      <c r="AE553" s="11">
        <v>0.83</v>
      </c>
      <c r="AF553" s="16">
        <f t="shared" si="312"/>
        <v>2.92403107113655</v>
      </c>
      <c r="AG553" s="11">
        <v>0.97</v>
      </c>
      <c r="AH553" s="11">
        <v>2.11</v>
      </c>
      <c r="AI553" s="8">
        <f t="shared" si="313"/>
        <v>3.0467</v>
      </c>
      <c r="AJ553" s="9">
        <v>1.15</v>
      </c>
      <c r="AK553" s="17">
        <f t="shared" si="314"/>
        <v>58551.4587320212</v>
      </c>
    </row>
    <row r="554" s="1" customFormat="1" customHeight="1" spans="6:38">
      <c r="F554" s="11">
        <v>2171</v>
      </c>
      <c r="G554" s="11">
        <v>0.65</v>
      </c>
      <c r="H554" s="12">
        <v>1.35</v>
      </c>
      <c r="I554" s="13">
        <f t="shared" si="307"/>
        <v>1905.0525</v>
      </c>
      <c r="J554" s="11">
        <v>3</v>
      </c>
      <c r="K554" s="11">
        <v>446</v>
      </c>
      <c r="L554" s="11">
        <v>0.83</v>
      </c>
      <c r="M554" s="16">
        <f t="shared" si="308"/>
        <v>2.92403107113655</v>
      </c>
      <c r="N554" s="11">
        <v>0.97</v>
      </c>
      <c r="O554" s="11">
        <v>2.11</v>
      </c>
      <c r="P554" s="8">
        <f t="shared" si="309"/>
        <v>3.0467</v>
      </c>
      <c r="Q554" s="9">
        <v>1.15</v>
      </c>
      <c r="R554" s="17">
        <f t="shared" si="310"/>
        <v>58551.4587320212</v>
      </c>
      <c r="Y554" s="11">
        <v>2171</v>
      </c>
      <c r="Z554" s="11">
        <v>0.65</v>
      </c>
      <c r="AA554" s="12">
        <v>1.35</v>
      </c>
      <c r="AB554" s="13">
        <f t="shared" si="311"/>
        <v>1905.0525</v>
      </c>
      <c r="AC554" s="11">
        <v>3</v>
      </c>
      <c r="AD554" s="11">
        <v>446</v>
      </c>
      <c r="AE554" s="11">
        <v>0.83</v>
      </c>
      <c r="AF554" s="16">
        <f t="shared" si="312"/>
        <v>2.92403107113655</v>
      </c>
      <c r="AG554" s="11">
        <v>0.97</v>
      </c>
      <c r="AH554" s="11">
        <v>2.11</v>
      </c>
      <c r="AI554" s="8">
        <f t="shared" si="313"/>
        <v>3.0467</v>
      </c>
      <c r="AJ554" s="9">
        <v>1.15</v>
      </c>
      <c r="AK554" s="17">
        <f t="shared" si="314"/>
        <v>58551.4587320212</v>
      </c>
    </row>
    <row r="555" s="1" customFormat="1" customHeight="1" spans="6:38">
      <c r="F555" s="11">
        <v>2171</v>
      </c>
      <c r="G555" s="11">
        <v>0.65</v>
      </c>
      <c r="H555" s="12">
        <v>1.35</v>
      </c>
      <c r="I555" s="13">
        <f t="shared" si="307"/>
        <v>1905.0525</v>
      </c>
      <c r="J555" s="11">
        <v>3</v>
      </c>
      <c r="K555" s="11">
        <v>446</v>
      </c>
      <c r="L555" s="11">
        <v>0.83</v>
      </c>
      <c r="M555" s="16">
        <f t="shared" si="308"/>
        <v>2.92403107113655</v>
      </c>
      <c r="N555" s="11">
        <v>0.97</v>
      </c>
      <c r="O555" s="11">
        <v>2.11</v>
      </c>
      <c r="P555" s="8">
        <f t="shared" si="309"/>
        <v>3.0467</v>
      </c>
      <c r="Q555" s="9">
        <v>1.15</v>
      </c>
      <c r="R555" s="17">
        <f t="shared" si="310"/>
        <v>58551.4587320212</v>
      </c>
      <c r="Y555" s="11">
        <v>2171</v>
      </c>
      <c r="Z555" s="11">
        <v>0.65</v>
      </c>
      <c r="AA555" s="12">
        <v>1.35</v>
      </c>
      <c r="AB555" s="13">
        <f t="shared" si="311"/>
        <v>1905.0525</v>
      </c>
      <c r="AC555" s="11">
        <v>3</v>
      </c>
      <c r="AD555" s="11">
        <v>446</v>
      </c>
      <c r="AE555" s="11">
        <v>0.83</v>
      </c>
      <c r="AF555" s="16">
        <f t="shared" si="312"/>
        <v>2.92403107113655</v>
      </c>
      <c r="AG555" s="11">
        <v>0.97</v>
      </c>
      <c r="AH555" s="11">
        <v>2.11</v>
      </c>
      <c r="AI555" s="8">
        <f t="shared" si="313"/>
        <v>3.0467</v>
      </c>
      <c r="AJ555" s="9">
        <v>1.15</v>
      </c>
      <c r="AK555" s="17">
        <f t="shared" si="314"/>
        <v>58551.4587320212</v>
      </c>
    </row>
    <row r="556" s="1" customFormat="1" customHeight="1" spans="6:38">
      <c r="F556" s="11">
        <v>2171</v>
      </c>
      <c r="G556" s="11">
        <v>0.65</v>
      </c>
      <c r="H556" s="12">
        <v>1.337</v>
      </c>
      <c r="I556" s="13">
        <f t="shared" si="307"/>
        <v>1886.70755</v>
      </c>
      <c r="J556" s="11">
        <v>3</v>
      </c>
      <c r="K556" s="11">
        <v>196</v>
      </c>
      <c r="L556" s="11">
        <v>0.83</v>
      </c>
      <c r="M556" s="16">
        <f t="shared" si="308"/>
        <v>2.36551912568306</v>
      </c>
      <c r="N556" s="11">
        <v>0.97</v>
      </c>
      <c r="O556" s="11">
        <v>2.11</v>
      </c>
      <c r="P556" s="8">
        <f t="shared" si="309"/>
        <v>3.0467</v>
      </c>
      <c r="Q556" s="9">
        <v>0.9</v>
      </c>
      <c r="R556" s="17">
        <f t="shared" si="310"/>
        <v>36713.3916980821</v>
      </c>
      <c r="Y556" s="11">
        <v>2171</v>
      </c>
      <c r="Z556" s="11">
        <v>0.65</v>
      </c>
      <c r="AA556" s="12">
        <v>1.337</v>
      </c>
      <c r="AB556" s="13">
        <f t="shared" si="311"/>
        <v>1886.70755</v>
      </c>
      <c r="AC556" s="11">
        <v>3</v>
      </c>
      <c r="AD556" s="11">
        <v>196</v>
      </c>
      <c r="AE556" s="11">
        <v>0.83</v>
      </c>
      <c r="AF556" s="16">
        <f t="shared" si="312"/>
        <v>2.36551912568306</v>
      </c>
      <c r="AG556" s="11">
        <v>0.97</v>
      </c>
      <c r="AH556" s="11">
        <v>2.11</v>
      </c>
      <c r="AI556" s="8">
        <f t="shared" si="313"/>
        <v>3.0467</v>
      </c>
      <c r="AJ556" s="9">
        <v>0.9</v>
      </c>
      <c r="AK556" s="17">
        <f t="shared" si="314"/>
        <v>36713.3916980821</v>
      </c>
    </row>
    <row r="557" s="1" customFormat="1" customHeight="1" spans="6:38">
      <c r="F557" s="11">
        <v>2171</v>
      </c>
      <c r="G557" s="11">
        <v>0.65</v>
      </c>
      <c r="H557" s="12">
        <v>1.337</v>
      </c>
      <c r="I557" s="13">
        <f t="shared" si="307"/>
        <v>1886.70755</v>
      </c>
      <c r="J557" s="11">
        <v>3</v>
      </c>
      <c r="K557" s="11">
        <v>196</v>
      </c>
      <c r="L557" s="11">
        <v>0.83</v>
      </c>
      <c r="M557" s="16">
        <f t="shared" si="308"/>
        <v>2.36551912568306</v>
      </c>
      <c r="N557" s="11">
        <v>0.97</v>
      </c>
      <c r="O557" s="11">
        <v>2.11</v>
      </c>
      <c r="P557" s="8">
        <f t="shared" si="309"/>
        <v>3.0467</v>
      </c>
      <c r="Q557" s="9">
        <v>0.9</v>
      </c>
      <c r="R557" s="17">
        <f t="shared" si="310"/>
        <v>36713.3916980821</v>
      </c>
      <c r="Y557" s="11">
        <v>2171</v>
      </c>
      <c r="Z557" s="11">
        <v>0.65</v>
      </c>
      <c r="AA557" s="12">
        <v>1.337</v>
      </c>
      <c r="AB557" s="13">
        <f t="shared" si="311"/>
        <v>1886.70755</v>
      </c>
      <c r="AC557" s="11">
        <v>3</v>
      </c>
      <c r="AD557" s="11">
        <v>196</v>
      </c>
      <c r="AE557" s="11">
        <v>0.83</v>
      </c>
      <c r="AF557" s="16">
        <f t="shared" si="312"/>
        <v>2.36551912568306</v>
      </c>
      <c r="AG557" s="11">
        <v>0.97</v>
      </c>
      <c r="AH557" s="11">
        <v>2.11</v>
      </c>
      <c r="AI557" s="8">
        <f t="shared" si="313"/>
        <v>3.0467</v>
      </c>
      <c r="AJ557" s="9">
        <v>0.9</v>
      </c>
      <c r="AK557" s="17">
        <f t="shared" si="314"/>
        <v>36713.3916980821</v>
      </c>
    </row>
    <row r="558" s="1" customFormat="1" customHeight="1" spans="6:38">
      <c r="F558" s="11">
        <v>2171</v>
      </c>
      <c r="G558" s="11">
        <v>0.65</v>
      </c>
      <c r="H558" s="12">
        <v>1.337</v>
      </c>
      <c r="I558" s="13">
        <f t="shared" si="307"/>
        <v>1886.70755</v>
      </c>
      <c r="J558" s="11">
        <v>3</v>
      </c>
      <c r="K558" s="11">
        <v>196</v>
      </c>
      <c r="L558" s="11">
        <v>0.83</v>
      </c>
      <c r="M558" s="16">
        <f t="shared" si="308"/>
        <v>2.36551912568306</v>
      </c>
      <c r="N558" s="11">
        <v>0.97</v>
      </c>
      <c r="O558" s="11">
        <v>2.11</v>
      </c>
      <c r="P558" s="8">
        <f t="shared" si="309"/>
        <v>3.0467</v>
      </c>
      <c r="Q558" s="9">
        <v>0.9</v>
      </c>
      <c r="R558" s="17">
        <f t="shared" si="310"/>
        <v>36713.3916980821</v>
      </c>
      <c r="Y558" s="11">
        <v>2171</v>
      </c>
      <c r="Z558" s="11">
        <v>0.65</v>
      </c>
      <c r="AA558" s="12">
        <v>1.337</v>
      </c>
      <c r="AB558" s="13">
        <f t="shared" si="311"/>
        <v>1886.70755</v>
      </c>
      <c r="AC558" s="11">
        <v>3</v>
      </c>
      <c r="AD558" s="11">
        <v>196</v>
      </c>
      <c r="AE558" s="11">
        <v>0.83</v>
      </c>
      <c r="AF558" s="16">
        <f t="shared" si="312"/>
        <v>2.36551912568306</v>
      </c>
      <c r="AG558" s="11">
        <v>0.97</v>
      </c>
      <c r="AH558" s="11">
        <v>2.11</v>
      </c>
      <c r="AI558" s="8">
        <f t="shared" si="313"/>
        <v>3.0467</v>
      </c>
      <c r="AJ558" s="9">
        <v>0.9</v>
      </c>
      <c r="AK558" s="17">
        <f t="shared" si="314"/>
        <v>36713.3916980821</v>
      </c>
    </row>
    <row r="559" s="1" customFormat="1" customHeight="1" spans="6:38">
      <c r="F559" s="11">
        <v>2171</v>
      </c>
      <c r="G559" s="11">
        <v>0.65</v>
      </c>
      <c r="H559" s="12">
        <v>1.337</v>
      </c>
      <c r="I559" s="13">
        <f t="shared" si="307"/>
        <v>1886.70755</v>
      </c>
      <c r="J559" s="11">
        <v>3</v>
      </c>
      <c r="K559" s="11">
        <v>196</v>
      </c>
      <c r="L559" s="11">
        <v>0.83</v>
      </c>
      <c r="M559" s="16">
        <f t="shared" si="308"/>
        <v>2.36551912568306</v>
      </c>
      <c r="N559" s="11">
        <v>0.97</v>
      </c>
      <c r="O559" s="11">
        <v>2.11</v>
      </c>
      <c r="P559" s="8">
        <f t="shared" si="309"/>
        <v>3.0467</v>
      </c>
      <c r="Q559" s="9">
        <v>0.9</v>
      </c>
      <c r="R559" s="17">
        <f t="shared" si="310"/>
        <v>36713.3916980821</v>
      </c>
      <c r="Y559" s="11">
        <v>2171</v>
      </c>
      <c r="Z559" s="11">
        <v>0.65</v>
      </c>
      <c r="AA559" s="12">
        <v>1.337</v>
      </c>
      <c r="AB559" s="13">
        <f t="shared" si="311"/>
        <v>1886.70755</v>
      </c>
      <c r="AC559" s="11">
        <v>3</v>
      </c>
      <c r="AD559" s="11">
        <v>196</v>
      </c>
      <c r="AE559" s="11">
        <v>0.83</v>
      </c>
      <c r="AF559" s="16">
        <f t="shared" si="312"/>
        <v>2.36551912568306</v>
      </c>
      <c r="AG559" s="11">
        <v>0.97</v>
      </c>
      <c r="AH559" s="11">
        <v>2.11</v>
      </c>
      <c r="AI559" s="8">
        <f t="shared" si="313"/>
        <v>3.0467</v>
      </c>
      <c r="AJ559" s="9">
        <v>0.9</v>
      </c>
      <c r="AK559" s="17">
        <f t="shared" si="314"/>
        <v>36713.3916980821</v>
      </c>
    </row>
    <row r="560" s="1" customFormat="1" customHeight="1" spans="6:38">
      <c r="F560" s="20" t="s">
        <v>43</v>
      </c>
      <c r="G560" s="21"/>
      <c r="H560" s="21"/>
      <c r="I560" s="21"/>
      <c r="J560" s="21"/>
      <c r="K560" s="21"/>
      <c r="L560" s="21"/>
      <c r="M560" s="22">
        <f>SUM(R551:R559)</f>
        <v>439610.860452434</v>
      </c>
      <c r="N560" s="22"/>
      <c r="O560" s="22"/>
      <c r="P560" s="22"/>
      <c r="Q560" s="22"/>
      <c r="R560" s="22"/>
      <c r="Y560" s="20" t="s">
        <v>43</v>
      </c>
      <c r="Z560" s="21"/>
      <c r="AA560" s="21"/>
      <c r="AB560" s="21"/>
      <c r="AC560" s="21"/>
      <c r="AD560" s="21"/>
      <c r="AE560" s="21"/>
      <c r="AF560" s="22">
        <f>SUM(AK551:AK559)</f>
        <v>439610.860452434</v>
      </c>
      <c r="AG560" s="22"/>
      <c r="AH560" s="22"/>
      <c r="AI560" s="22"/>
      <c r="AJ560" s="22"/>
      <c r="AK560" s="22"/>
    </row>
    <row r="561" s="1" customFormat="1" customHeight="1" spans="6:37">
      <c r="F561" s="21"/>
      <c r="G561" s="21"/>
      <c r="H561" s="21"/>
      <c r="I561" s="21"/>
      <c r="J561" s="21"/>
      <c r="K561" s="21"/>
      <c r="L561" s="21"/>
      <c r="M561" s="22"/>
      <c r="N561" s="22"/>
      <c r="O561" s="22"/>
      <c r="P561" s="22"/>
      <c r="Q561" s="22"/>
      <c r="R561" s="22"/>
      <c r="Y561" s="21"/>
      <c r="Z561" s="21"/>
      <c r="AA561" s="21"/>
      <c r="AB561" s="21"/>
      <c r="AC561" s="21"/>
      <c r="AD561" s="21"/>
      <c r="AE561" s="21"/>
      <c r="AF561" s="22"/>
      <c r="AG561" s="22"/>
      <c r="AH561" s="22"/>
      <c r="AI561" s="22"/>
      <c r="AJ561" s="22"/>
      <c r="AK561" s="22"/>
    </row>
    <row r="562" s="1" customFormat="1" customHeight="1" spans="6:37">
      <c r="F562" s="3" t="s">
        <v>44</v>
      </c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Y562" s="3" t="s">
        <v>44</v>
      </c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</row>
    <row r="563" s="1" customFormat="1" customHeight="1" spans="6:37">
      <c r="F563" s="4" t="s">
        <v>3</v>
      </c>
      <c r="G563" s="5"/>
      <c r="H563" s="5"/>
      <c r="I563" s="6"/>
      <c r="J563" s="7" t="s">
        <v>4</v>
      </c>
      <c r="K563" s="7"/>
      <c r="L563" s="7"/>
      <c r="M563" s="7"/>
      <c r="N563" s="8" t="s">
        <v>5</v>
      </c>
      <c r="O563" s="8"/>
      <c r="P563" s="8"/>
      <c r="Q563" s="9" t="s">
        <v>6</v>
      </c>
      <c r="R563" s="10" t="s">
        <v>7</v>
      </c>
      <c r="Y563" s="4" t="s">
        <v>3</v>
      </c>
      <c r="Z563" s="5"/>
      <c r="AA563" s="5"/>
      <c r="AB563" s="6"/>
      <c r="AC563" s="7" t="s">
        <v>4</v>
      </c>
      <c r="AD563" s="7"/>
      <c r="AE563" s="7"/>
      <c r="AF563" s="7"/>
      <c r="AG563" s="8" t="s">
        <v>5</v>
      </c>
      <c r="AH563" s="8"/>
      <c r="AI563" s="8"/>
      <c r="AJ563" s="9" t="s">
        <v>6</v>
      </c>
      <c r="AK563" s="10" t="s">
        <v>7</v>
      </c>
    </row>
    <row r="564" s="1" customFormat="1" customHeight="1" spans="6:37">
      <c r="F564" s="11" t="s">
        <v>45</v>
      </c>
      <c r="G564" s="11" t="s">
        <v>14</v>
      </c>
      <c r="H564" s="12" t="s">
        <v>15</v>
      </c>
      <c r="I564" s="13" t="s">
        <v>3</v>
      </c>
      <c r="J564" s="11" t="s">
        <v>16</v>
      </c>
      <c r="K564" s="11" t="s">
        <v>17</v>
      </c>
      <c r="L564" s="11" t="s">
        <v>18</v>
      </c>
      <c r="M564" s="7" t="s">
        <v>19</v>
      </c>
      <c r="N564" s="11" t="s">
        <v>20</v>
      </c>
      <c r="O564" s="11" t="s">
        <v>21</v>
      </c>
      <c r="P564" s="8" t="s">
        <v>22</v>
      </c>
      <c r="Q564" s="9" t="s">
        <v>23</v>
      </c>
      <c r="R564" s="14"/>
      <c r="Y564" s="11" t="s">
        <v>45</v>
      </c>
      <c r="Z564" s="11" t="s">
        <v>14</v>
      </c>
      <c r="AA564" s="12" t="s">
        <v>15</v>
      </c>
      <c r="AB564" s="13" t="s">
        <v>3</v>
      </c>
      <c r="AC564" s="11" t="s">
        <v>16</v>
      </c>
      <c r="AD564" s="11" t="s">
        <v>17</v>
      </c>
      <c r="AE564" s="11" t="s">
        <v>18</v>
      </c>
      <c r="AF564" s="7" t="s">
        <v>19</v>
      </c>
      <c r="AG564" s="11" t="s">
        <v>20</v>
      </c>
      <c r="AH564" s="11" t="s">
        <v>21</v>
      </c>
      <c r="AI564" s="8" t="s">
        <v>22</v>
      </c>
      <c r="AJ564" s="9" t="s">
        <v>23</v>
      </c>
      <c r="AK564" s="14"/>
    </row>
    <row r="565" s="1" customFormat="1" customHeight="1" spans="6:37">
      <c r="F565" s="11">
        <v>38373</v>
      </c>
      <c r="G565" s="11">
        <v>0.0847</v>
      </c>
      <c r="H565" s="12">
        <v>1.35</v>
      </c>
      <c r="I565" s="13">
        <f t="shared" ref="I565:I567" si="315">F565*G565*H565</f>
        <v>4387.760685</v>
      </c>
      <c r="J565" s="11">
        <v>3</v>
      </c>
      <c r="K565" s="11">
        <v>450</v>
      </c>
      <c r="L565" s="11">
        <v>1.43</v>
      </c>
      <c r="M565" s="16">
        <f t="shared" ref="M565:M567" si="316">1+6*K565/(K565+2000)+L565</f>
        <v>3.53204081632653</v>
      </c>
      <c r="N565" s="11">
        <v>0.79</v>
      </c>
      <c r="O565" s="11">
        <v>1.65</v>
      </c>
      <c r="P565" s="8">
        <f t="shared" ref="P565:P567" si="317">1+N565*O565</f>
        <v>2.3035</v>
      </c>
      <c r="Q565" s="9">
        <v>1.15</v>
      </c>
      <c r="R565" s="17">
        <f t="shared" ref="R565:R567" si="318">I565*J565*Q565*P565*M565</f>
        <v>123161.7802437</v>
      </c>
      <c r="Y565" s="11">
        <v>43075</v>
      </c>
      <c r="Z565" s="11">
        <v>0.0847</v>
      </c>
      <c r="AA565" s="12">
        <v>1.35</v>
      </c>
      <c r="AB565" s="13">
        <f t="shared" ref="AB565:AB567" si="319">Y565*Z565*AA565</f>
        <v>4925.410875</v>
      </c>
      <c r="AC565" s="11">
        <v>3</v>
      </c>
      <c r="AD565" s="11">
        <v>450</v>
      </c>
      <c r="AE565" s="11">
        <v>1.43</v>
      </c>
      <c r="AF565" s="16">
        <f t="shared" ref="AF565:AF567" si="320">1+6*AD565/(AD565+2000)+AE565</f>
        <v>3.53204081632653</v>
      </c>
      <c r="AG565" s="11">
        <v>0.79</v>
      </c>
      <c r="AH565" s="11">
        <v>1.65</v>
      </c>
      <c r="AI565" s="8">
        <f t="shared" ref="AI565:AI567" si="321">1+AG565*AH565</f>
        <v>2.3035</v>
      </c>
      <c r="AJ565" s="9">
        <v>1.15</v>
      </c>
      <c r="AK565" s="17">
        <f t="shared" ref="AK565:AK567" si="322">AB565*AC565*AJ565*AI565*AF565</f>
        <v>138253.29486872</v>
      </c>
    </row>
    <row r="566" s="1" customFormat="1" customHeight="1" spans="6:37">
      <c r="F566" s="11">
        <v>38373</v>
      </c>
      <c r="G566" s="11">
        <v>0.0847</v>
      </c>
      <c r="H566" s="12">
        <v>1.35</v>
      </c>
      <c r="I566" s="13">
        <f t="shared" si="315"/>
        <v>4387.760685</v>
      </c>
      <c r="J566" s="11">
        <v>3</v>
      </c>
      <c r="K566" s="11">
        <v>450</v>
      </c>
      <c r="L566" s="11">
        <v>1.43</v>
      </c>
      <c r="M566" s="16">
        <f t="shared" si="316"/>
        <v>3.53204081632653</v>
      </c>
      <c r="N566" s="11">
        <v>0.79</v>
      </c>
      <c r="O566" s="11">
        <v>1.65</v>
      </c>
      <c r="P566" s="8">
        <f t="shared" si="317"/>
        <v>2.3035</v>
      </c>
      <c r="Q566" s="9">
        <v>1.15</v>
      </c>
      <c r="R566" s="17">
        <f t="shared" si="318"/>
        <v>123161.7802437</v>
      </c>
      <c r="Y566" s="11">
        <v>43075</v>
      </c>
      <c r="Z566" s="11">
        <v>0.0847</v>
      </c>
      <c r="AA566" s="12">
        <v>1.35</v>
      </c>
      <c r="AB566" s="13">
        <f t="shared" si="319"/>
        <v>4925.410875</v>
      </c>
      <c r="AC566" s="11">
        <v>3</v>
      </c>
      <c r="AD566" s="11">
        <v>450</v>
      </c>
      <c r="AE566" s="11">
        <v>1.43</v>
      </c>
      <c r="AF566" s="16">
        <f t="shared" si="320"/>
        <v>3.53204081632653</v>
      </c>
      <c r="AG566" s="11">
        <v>0.79</v>
      </c>
      <c r="AH566" s="11">
        <v>1.65</v>
      </c>
      <c r="AI566" s="8">
        <f t="shared" si="321"/>
        <v>2.3035</v>
      </c>
      <c r="AJ566" s="9">
        <v>1.15</v>
      </c>
      <c r="AK566" s="17">
        <f t="shared" si="322"/>
        <v>138253.29486872</v>
      </c>
    </row>
    <row r="567" s="1" customFormat="1" customHeight="1" spans="6:37">
      <c r="F567" s="11">
        <v>33670</v>
      </c>
      <c r="G567" s="11">
        <v>0.0847</v>
      </c>
      <c r="H567" s="12">
        <v>1.337</v>
      </c>
      <c r="I567" s="13">
        <f t="shared" si="315"/>
        <v>3812.922113</v>
      </c>
      <c r="J567" s="11">
        <v>3</v>
      </c>
      <c r="K567" s="11">
        <v>200</v>
      </c>
      <c r="L567" s="11">
        <v>1.43</v>
      </c>
      <c r="M567" s="16">
        <f t="shared" si="316"/>
        <v>2.97545454545455</v>
      </c>
      <c r="N567" s="11">
        <v>0.79</v>
      </c>
      <c r="O567" s="11">
        <v>1.65</v>
      </c>
      <c r="P567" s="8">
        <f t="shared" si="317"/>
        <v>2.3035</v>
      </c>
      <c r="Q567" s="9">
        <v>0.9</v>
      </c>
      <c r="R567" s="17">
        <f t="shared" si="318"/>
        <v>70560.7575636719</v>
      </c>
      <c r="Y567" s="11">
        <v>33670</v>
      </c>
      <c r="Z567" s="11">
        <v>0.0847</v>
      </c>
      <c r="AA567" s="12">
        <v>1.337</v>
      </c>
      <c r="AB567" s="13">
        <f t="shared" si="319"/>
        <v>3812.922113</v>
      </c>
      <c r="AC567" s="11">
        <v>3</v>
      </c>
      <c r="AD567" s="11">
        <v>200</v>
      </c>
      <c r="AE567" s="11">
        <v>1.43</v>
      </c>
      <c r="AF567" s="16">
        <f t="shared" si="320"/>
        <v>2.97545454545455</v>
      </c>
      <c r="AG567" s="11">
        <v>0.79</v>
      </c>
      <c r="AH567" s="11">
        <v>1.65</v>
      </c>
      <c r="AI567" s="8">
        <f t="shared" si="321"/>
        <v>2.3035</v>
      </c>
      <c r="AJ567" s="9">
        <v>0.9</v>
      </c>
      <c r="AK567" s="17">
        <f t="shared" si="322"/>
        <v>70560.7575636719</v>
      </c>
    </row>
    <row r="568" s="1" customFormat="1" customHeight="1" spans="6:37">
      <c r="F568" s="36" t="s">
        <v>44</v>
      </c>
      <c r="G568" s="37"/>
      <c r="H568" s="37"/>
      <c r="I568" s="37"/>
      <c r="J568" s="37"/>
      <c r="K568" s="37"/>
      <c r="L568" s="37"/>
      <c r="M568" s="22">
        <f>SUM(R565:R567)</f>
        <v>316884.318051073</v>
      </c>
      <c r="N568" s="22"/>
      <c r="O568" s="22"/>
      <c r="P568" s="22"/>
      <c r="Q568" s="22"/>
      <c r="R568" s="22"/>
      <c r="Y568" s="36" t="s">
        <v>44</v>
      </c>
      <c r="Z568" s="37"/>
      <c r="AA568" s="37"/>
      <c r="AB568" s="37"/>
      <c r="AC568" s="37"/>
      <c r="AD568" s="37"/>
      <c r="AE568" s="37"/>
      <c r="AF568" s="22">
        <f>SUM(AK565:AK567)</f>
        <v>347067.347301112</v>
      </c>
      <c r="AG568" s="22"/>
      <c r="AH568" s="22"/>
      <c r="AI568" s="22"/>
      <c r="AJ568" s="22"/>
      <c r="AK568" s="22"/>
    </row>
    <row r="569" s="1" customFormat="1" customHeight="1" spans="6:37">
      <c r="F569" s="37"/>
      <c r="G569" s="37"/>
      <c r="H569" s="37"/>
      <c r="I569" s="37"/>
      <c r="J569" s="37"/>
      <c r="K569" s="37"/>
      <c r="L569" s="37"/>
      <c r="M569" s="22"/>
      <c r="N569" s="22"/>
      <c r="O569" s="22"/>
      <c r="P569" s="22"/>
      <c r="Q569" s="22"/>
      <c r="R569" s="22"/>
      <c r="Y569" s="37"/>
      <c r="Z569" s="37"/>
      <c r="AA569" s="37"/>
      <c r="AB569" s="37"/>
      <c r="AC569" s="37"/>
      <c r="AD569" s="37"/>
      <c r="AE569" s="37"/>
      <c r="AF569" s="22"/>
      <c r="AG569" s="22"/>
      <c r="AH569" s="22"/>
      <c r="AI569" s="22"/>
      <c r="AJ569" s="22"/>
      <c r="AK569" s="22"/>
    </row>
    <row r="570" s="1" customFormat="1" customHeight="1" spans="6:37">
      <c r="F570" s="34" t="s">
        <v>24</v>
      </c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Y570" s="34" t="s">
        <v>24</v>
      </c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</row>
    <row r="571" s="1" customFormat="1" customHeight="1" spans="6:37">
      <c r="F571" s="13" t="s">
        <v>3</v>
      </c>
      <c r="G571" s="13"/>
      <c r="H571" s="13"/>
      <c r="I571" s="13"/>
      <c r="J571" s="13"/>
      <c r="K571" s="8" t="s">
        <v>46</v>
      </c>
      <c r="L571" s="8"/>
      <c r="M571" s="8"/>
      <c r="N571" s="8"/>
      <c r="O571" s="9" t="s">
        <v>31</v>
      </c>
      <c r="P571" s="9"/>
      <c r="Q571" s="38" t="s">
        <v>7</v>
      </c>
      <c r="Y571" s="13" t="s">
        <v>3</v>
      </c>
      <c r="Z571" s="13"/>
      <c r="AA571" s="13"/>
      <c r="AB571" s="13"/>
      <c r="AC571" s="13"/>
      <c r="AD571" s="8" t="s">
        <v>46</v>
      </c>
      <c r="AE571" s="8"/>
      <c r="AF571" s="8"/>
      <c r="AG571" s="8"/>
      <c r="AH571" s="9" t="s">
        <v>31</v>
      </c>
      <c r="AI571" s="9"/>
      <c r="AJ571" s="38" t="s">
        <v>7</v>
      </c>
    </row>
    <row r="572" s="1" customFormat="1" customHeight="1" spans="6:37">
      <c r="F572" s="13" t="s">
        <v>47</v>
      </c>
      <c r="G572" s="13" t="s">
        <v>48</v>
      </c>
      <c r="H572" s="13" t="s">
        <v>49</v>
      </c>
      <c r="I572" s="13" t="s">
        <v>50</v>
      </c>
      <c r="J572" s="13" t="s">
        <v>3</v>
      </c>
      <c r="K572" s="8" t="s">
        <v>51</v>
      </c>
      <c r="L572" s="8" t="s">
        <v>21</v>
      </c>
      <c r="M572" s="8" t="s">
        <v>20</v>
      </c>
      <c r="N572" s="39" t="s">
        <v>22</v>
      </c>
      <c r="O572" s="9" t="s">
        <v>52</v>
      </c>
      <c r="P572" s="9" t="s">
        <v>53</v>
      </c>
      <c r="Q572" s="38"/>
      <c r="Y572" s="13" t="s">
        <v>47</v>
      </c>
      <c r="Z572" s="13" t="s">
        <v>48</v>
      </c>
      <c r="AA572" s="13" t="s">
        <v>49</v>
      </c>
      <c r="AB572" s="13" t="s">
        <v>50</v>
      </c>
      <c r="AC572" s="13" t="s">
        <v>3</v>
      </c>
      <c r="AD572" s="8" t="s">
        <v>51</v>
      </c>
      <c r="AE572" s="8" t="s">
        <v>21</v>
      </c>
      <c r="AF572" s="8" t="s">
        <v>20</v>
      </c>
      <c r="AG572" s="39" t="s">
        <v>22</v>
      </c>
      <c r="AH572" s="9" t="s">
        <v>52</v>
      </c>
      <c r="AI572" s="9" t="s">
        <v>53</v>
      </c>
      <c r="AJ572" s="38"/>
    </row>
    <row r="573" s="1" customFormat="1" customHeight="1" spans="6:37">
      <c r="F573" s="11">
        <v>2704</v>
      </c>
      <c r="G573" s="12">
        <v>1.05</v>
      </c>
      <c r="H573" s="11">
        <v>1</v>
      </c>
      <c r="I573" s="11">
        <v>0</v>
      </c>
      <c r="J573" s="13">
        <f t="shared" ref="J573:J587" si="323">F573*G573*H573+I573</f>
        <v>2839.2</v>
      </c>
      <c r="K573" s="11">
        <v>1</v>
      </c>
      <c r="L573" s="11">
        <v>2.38</v>
      </c>
      <c r="M573" s="11">
        <v>1</v>
      </c>
      <c r="N573" s="39">
        <f t="shared" ref="N573:N587" si="324">L573*M573+1</f>
        <v>3.38</v>
      </c>
      <c r="O573" s="11">
        <v>1.15</v>
      </c>
      <c r="P573" s="9">
        <v>0.5</v>
      </c>
      <c r="Q573" s="40">
        <f t="shared" ref="Q573:Q587" si="325">J573*K573*N573*O573*P573</f>
        <v>5517.9852</v>
      </c>
      <c r="Y573" s="11">
        <v>2704</v>
      </c>
      <c r="Z573" s="12">
        <v>1.05</v>
      </c>
      <c r="AA573" s="11">
        <v>1</v>
      </c>
      <c r="AB573" s="11">
        <v>0</v>
      </c>
      <c r="AC573" s="13">
        <f t="shared" ref="AC573:AC587" si="326">Y573*Z573*AA573+AB573</f>
        <v>2839.2</v>
      </c>
      <c r="AD573" s="11">
        <v>1</v>
      </c>
      <c r="AE573" s="11">
        <v>2.38</v>
      </c>
      <c r="AF573" s="11">
        <v>1</v>
      </c>
      <c r="AG573" s="39">
        <f t="shared" ref="AG573:AG587" si="327">AE573*AF573+1</f>
        <v>3.38</v>
      </c>
      <c r="AH573" s="11">
        <v>1.15</v>
      </c>
      <c r="AI573" s="9">
        <v>0.5</v>
      </c>
      <c r="AJ573" s="40">
        <f t="shared" ref="AJ573:AJ587" si="328">AC573*AD573*AG573*AH573*AI573</f>
        <v>5517.9852</v>
      </c>
    </row>
    <row r="574" s="1" customFormat="1" customHeight="1" spans="6:37">
      <c r="F574" s="11">
        <v>2704</v>
      </c>
      <c r="G574" s="12">
        <v>1.06</v>
      </c>
      <c r="H574" s="11">
        <v>1</v>
      </c>
      <c r="I574" s="11">
        <v>0</v>
      </c>
      <c r="J574" s="13">
        <f t="shared" si="323"/>
        <v>2866.24</v>
      </c>
      <c r="K574" s="11">
        <v>1</v>
      </c>
      <c r="L574" s="11">
        <v>2.38</v>
      </c>
      <c r="M574" s="11">
        <v>1</v>
      </c>
      <c r="N574" s="39">
        <f t="shared" si="324"/>
        <v>3.38</v>
      </c>
      <c r="O574" s="11">
        <v>1.15</v>
      </c>
      <c r="P574" s="9">
        <v>0.5</v>
      </c>
      <c r="Q574" s="40">
        <f t="shared" si="325"/>
        <v>5570.53744</v>
      </c>
      <c r="Y574" s="11">
        <v>2704</v>
      </c>
      <c r="Z574" s="12">
        <v>1.06</v>
      </c>
      <c r="AA574" s="11">
        <v>1</v>
      </c>
      <c r="AB574" s="11">
        <v>0</v>
      </c>
      <c r="AC574" s="13">
        <f t="shared" si="326"/>
        <v>2866.24</v>
      </c>
      <c r="AD574" s="11">
        <v>1</v>
      </c>
      <c r="AE574" s="11">
        <v>2.38</v>
      </c>
      <c r="AF574" s="11">
        <v>1</v>
      </c>
      <c r="AG574" s="39">
        <f t="shared" si="327"/>
        <v>3.38</v>
      </c>
      <c r="AH574" s="11">
        <v>1.15</v>
      </c>
      <c r="AI574" s="9">
        <v>0.5</v>
      </c>
      <c r="AJ574" s="40">
        <f t="shared" si="328"/>
        <v>5570.53744</v>
      </c>
    </row>
    <row r="575" s="1" customFormat="1" customHeight="1" spans="6:37">
      <c r="F575" s="11">
        <v>2704</v>
      </c>
      <c r="G575" s="12">
        <v>1.31</v>
      </c>
      <c r="H575" s="11">
        <v>1</v>
      </c>
      <c r="I575" s="11">
        <v>0</v>
      </c>
      <c r="J575" s="13">
        <f t="shared" si="323"/>
        <v>3542.24</v>
      </c>
      <c r="K575" s="11">
        <v>1</v>
      </c>
      <c r="L575" s="11">
        <v>2.38</v>
      </c>
      <c r="M575" s="11">
        <v>1</v>
      </c>
      <c r="N575" s="39">
        <f t="shared" si="324"/>
        <v>3.38</v>
      </c>
      <c r="O575" s="11">
        <v>1.15</v>
      </c>
      <c r="P575" s="9">
        <v>0.5</v>
      </c>
      <c r="Q575" s="40">
        <f t="shared" si="325"/>
        <v>6884.34344</v>
      </c>
      <c r="Y575" s="11">
        <v>2704</v>
      </c>
      <c r="Z575" s="12">
        <v>1.31</v>
      </c>
      <c r="AA575" s="11">
        <v>1</v>
      </c>
      <c r="AB575" s="11">
        <v>0</v>
      </c>
      <c r="AC575" s="13">
        <f t="shared" si="326"/>
        <v>3542.24</v>
      </c>
      <c r="AD575" s="11">
        <v>1</v>
      </c>
      <c r="AE575" s="11">
        <v>2.38</v>
      </c>
      <c r="AF575" s="11">
        <v>1</v>
      </c>
      <c r="AG575" s="39">
        <f t="shared" si="327"/>
        <v>3.38</v>
      </c>
      <c r="AH575" s="11">
        <v>1.15</v>
      </c>
      <c r="AI575" s="9">
        <v>0.5</v>
      </c>
      <c r="AJ575" s="40">
        <f t="shared" si="328"/>
        <v>6884.34344</v>
      </c>
    </row>
    <row r="576" s="1" customFormat="1" customHeight="1" spans="6:37">
      <c r="F576" s="11">
        <v>2704</v>
      </c>
      <c r="G576" s="12">
        <v>0.75</v>
      </c>
      <c r="H576" s="11">
        <v>1</v>
      </c>
      <c r="I576" s="11">
        <v>0</v>
      </c>
      <c r="J576" s="13">
        <f t="shared" si="323"/>
        <v>2028</v>
      </c>
      <c r="K576" s="11">
        <v>1</v>
      </c>
      <c r="L576" s="11">
        <v>2.38</v>
      </c>
      <c r="M576" s="11">
        <v>1</v>
      </c>
      <c r="N576" s="39">
        <f t="shared" si="324"/>
        <v>3.38</v>
      </c>
      <c r="O576" s="11">
        <v>1.15</v>
      </c>
      <c r="P576" s="9">
        <v>0.5</v>
      </c>
      <c r="Q576" s="40">
        <f t="shared" si="325"/>
        <v>3941.418</v>
      </c>
      <c r="Y576" s="11">
        <v>2704</v>
      </c>
      <c r="Z576" s="12">
        <v>0.75</v>
      </c>
      <c r="AA576" s="11">
        <v>1</v>
      </c>
      <c r="AB576" s="11">
        <v>0</v>
      </c>
      <c r="AC576" s="13">
        <f t="shared" si="326"/>
        <v>2028</v>
      </c>
      <c r="AD576" s="11">
        <v>1</v>
      </c>
      <c r="AE576" s="11">
        <v>2.38</v>
      </c>
      <c r="AF576" s="11">
        <v>1</v>
      </c>
      <c r="AG576" s="39">
        <f t="shared" si="327"/>
        <v>3.38</v>
      </c>
      <c r="AH576" s="11">
        <v>1.15</v>
      </c>
      <c r="AI576" s="9">
        <v>0.5</v>
      </c>
      <c r="AJ576" s="40">
        <f t="shared" si="328"/>
        <v>3941.418</v>
      </c>
    </row>
    <row r="577" s="1" customFormat="1" customHeight="1" spans="6:36">
      <c r="F577" s="11">
        <v>2704</v>
      </c>
      <c r="G577" s="12">
        <v>0.75</v>
      </c>
      <c r="H577" s="11">
        <v>1</v>
      </c>
      <c r="I577" s="11">
        <v>0</v>
      </c>
      <c r="J577" s="13">
        <f t="shared" si="323"/>
        <v>2028</v>
      </c>
      <c r="K577" s="11">
        <v>1</v>
      </c>
      <c r="L577" s="11">
        <v>2.38</v>
      </c>
      <c r="M577" s="11">
        <v>1</v>
      </c>
      <c r="N577" s="39">
        <f t="shared" si="324"/>
        <v>3.38</v>
      </c>
      <c r="O577" s="11">
        <v>1.15</v>
      </c>
      <c r="P577" s="9">
        <v>0.5</v>
      </c>
      <c r="Q577" s="40">
        <f t="shared" si="325"/>
        <v>3941.418</v>
      </c>
      <c r="Y577" s="11">
        <v>2704</v>
      </c>
      <c r="Z577" s="12">
        <v>0.75</v>
      </c>
      <c r="AA577" s="11">
        <v>1</v>
      </c>
      <c r="AB577" s="11">
        <v>0</v>
      </c>
      <c r="AC577" s="13">
        <f t="shared" si="326"/>
        <v>2028</v>
      </c>
      <c r="AD577" s="11">
        <v>1</v>
      </c>
      <c r="AE577" s="11">
        <v>2.38</v>
      </c>
      <c r="AF577" s="11">
        <v>1</v>
      </c>
      <c r="AG577" s="39">
        <f t="shared" si="327"/>
        <v>3.38</v>
      </c>
      <c r="AH577" s="11">
        <v>1.15</v>
      </c>
      <c r="AI577" s="9">
        <v>0.5</v>
      </c>
      <c r="AJ577" s="40">
        <f t="shared" si="328"/>
        <v>3941.418</v>
      </c>
    </row>
    <row r="578" s="1" customFormat="1" customHeight="1" spans="6:36">
      <c r="F578" s="11">
        <v>2704</v>
      </c>
      <c r="G578" s="12">
        <v>1.8</v>
      </c>
      <c r="H578" s="11">
        <v>1</v>
      </c>
      <c r="I578" s="11">
        <v>0</v>
      </c>
      <c r="J578" s="13">
        <f t="shared" si="323"/>
        <v>4867.2</v>
      </c>
      <c r="K578" s="11">
        <v>1</v>
      </c>
      <c r="L578" s="11">
        <v>2.38</v>
      </c>
      <c r="M578" s="11">
        <v>1</v>
      </c>
      <c r="N578" s="39">
        <f t="shared" si="324"/>
        <v>3.38</v>
      </c>
      <c r="O578" s="11">
        <v>1.15</v>
      </c>
      <c r="P578" s="9">
        <v>0.5</v>
      </c>
      <c r="Q578" s="40">
        <f t="shared" si="325"/>
        <v>9459.4032</v>
      </c>
      <c r="Y578" s="11">
        <v>2704</v>
      </c>
      <c r="Z578" s="12">
        <v>1.8</v>
      </c>
      <c r="AA578" s="11">
        <v>1</v>
      </c>
      <c r="AB578" s="11">
        <v>0</v>
      </c>
      <c r="AC578" s="13">
        <f t="shared" si="326"/>
        <v>4867.2</v>
      </c>
      <c r="AD578" s="11">
        <v>1</v>
      </c>
      <c r="AE578" s="11">
        <v>2.38</v>
      </c>
      <c r="AF578" s="11">
        <v>1</v>
      </c>
      <c r="AG578" s="39">
        <f t="shared" si="327"/>
        <v>3.38</v>
      </c>
      <c r="AH578" s="11">
        <v>1.15</v>
      </c>
      <c r="AI578" s="9">
        <v>0.5</v>
      </c>
      <c r="AJ578" s="40">
        <f t="shared" si="328"/>
        <v>9459.4032</v>
      </c>
    </row>
    <row r="579" s="1" customFormat="1" customHeight="1" spans="6:36">
      <c r="F579" s="11">
        <v>2704</v>
      </c>
      <c r="G579" s="12">
        <v>1.05</v>
      </c>
      <c r="H579" s="11">
        <v>1</v>
      </c>
      <c r="I579" s="11">
        <v>0</v>
      </c>
      <c r="J579" s="13">
        <f t="shared" si="323"/>
        <v>2839.2</v>
      </c>
      <c r="K579" s="11">
        <v>1</v>
      </c>
      <c r="L579" s="11">
        <v>2.38</v>
      </c>
      <c r="M579" s="11">
        <v>1</v>
      </c>
      <c r="N579" s="39">
        <f t="shared" si="324"/>
        <v>3.38</v>
      </c>
      <c r="O579" s="11">
        <v>1.15</v>
      </c>
      <c r="P579" s="9">
        <v>0.5</v>
      </c>
      <c r="Q579" s="40">
        <f t="shared" si="325"/>
        <v>5517.9852</v>
      </c>
      <c r="Y579" s="11">
        <v>2704</v>
      </c>
      <c r="Z579" s="12">
        <v>1.05</v>
      </c>
      <c r="AA579" s="11">
        <v>1</v>
      </c>
      <c r="AB579" s="11">
        <v>0</v>
      </c>
      <c r="AC579" s="13">
        <f t="shared" si="326"/>
        <v>2839.2</v>
      </c>
      <c r="AD579" s="11">
        <v>1</v>
      </c>
      <c r="AE579" s="11">
        <v>2.38</v>
      </c>
      <c r="AF579" s="11">
        <v>1</v>
      </c>
      <c r="AG579" s="39">
        <f t="shared" si="327"/>
        <v>3.38</v>
      </c>
      <c r="AH579" s="11">
        <v>1.15</v>
      </c>
      <c r="AI579" s="9">
        <v>0.5</v>
      </c>
      <c r="AJ579" s="40">
        <f t="shared" si="328"/>
        <v>5517.9852</v>
      </c>
    </row>
    <row r="580" s="1" customFormat="1" customHeight="1" spans="6:36">
      <c r="F580" s="11">
        <v>2704</v>
      </c>
      <c r="G580" s="12">
        <v>1.06</v>
      </c>
      <c r="H580" s="11">
        <v>1</v>
      </c>
      <c r="I580" s="11">
        <v>0</v>
      </c>
      <c r="J580" s="13">
        <f t="shared" si="323"/>
        <v>2866.24</v>
      </c>
      <c r="K580" s="11">
        <v>1</v>
      </c>
      <c r="L580" s="11">
        <v>2.38</v>
      </c>
      <c r="M580" s="11">
        <v>1</v>
      </c>
      <c r="N580" s="39">
        <f t="shared" si="324"/>
        <v>3.38</v>
      </c>
      <c r="O580" s="11">
        <v>1.15</v>
      </c>
      <c r="P580" s="9">
        <v>0.5</v>
      </c>
      <c r="Q580" s="40">
        <f t="shared" si="325"/>
        <v>5570.53744</v>
      </c>
      <c r="Y580" s="11">
        <v>2704</v>
      </c>
      <c r="Z580" s="12">
        <v>1.06</v>
      </c>
      <c r="AA580" s="11">
        <v>1</v>
      </c>
      <c r="AB580" s="11">
        <v>0</v>
      </c>
      <c r="AC580" s="13">
        <f t="shared" si="326"/>
        <v>2866.24</v>
      </c>
      <c r="AD580" s="11">
        <v>1</v>
      </c>
      <c r="AE580" s="11">
        <v>2.38</v>
      </c>
      <c r="AF580" s="11">
        <v>1</v>
      </c>
      <c r="AG580" s="39">
        <f t="shared" si="327"/>
        <v>3.38</v>
      </c>
      <c r="AH580" s="11">
        <v>1.15</v>
      </c>
      <c r="AI580" s="9">
        <v>0.5</v>
      </c>
      <c r="AJ580" s="40">
        <f t="shared" si="328"/>
        <v>5570.53744</v>
      </c>
    </row>
    <row r="581" s="1" customFormat="1" customHeight="1" spans="6:36">
      <c r="F581" s="11">
        <v>2704</v>
      </c>
      <c r="G581" s="12">
        <v>1.31</v>
      </c>
      <c r="H581" s="11">
        <v>1</v>
      </c>
      <c r="I581" s="11">
        <v>0</v>
      </c>
      <c r="J581" s="13">
        <f t="shared" si="323"/>
        <v>3542.24</v>
      </c>
      <c r="K581" s="11">
        <v>1</v>
      </c>
      <c r="L581" s="11">
        <v>2.38</v>
      </c>
      <c r="M581" s="11">
        <v>1</v>
      </c>
      <c r="N581" s="39">
        <f t="shared" si="324"/>
        <v>3.38</v>
      </c>
      <c r="O581" s="11">
        <v>1.15</v>
      </c>
      <c r="P581" s="9">
        <v>0.5</v>
      </c>
      <c r="Q581" s="40">
        <f t="shared" si="325"/>
        <v>6884.34344</v>
      </c>
      <c r="Y581" s="11">
        <v>2704</v>
      </c>
      <c r="Z581" s="12">
        <v>1.31</v>
      </c>
      <c r="AA581" s="11">
        <v>1</v>
      </c>
      <c r="AB581" s="11">
        <v>0</v>
      </c>
      <c r="AC581" s="13">
        <f t="shared" si="326"/>
        <v>3542.24</v>
      </c>
      <c r="AD581" s="11">
        <v>1</v>
      </c>
      <c r="AE581" s="11">
        <v>2.38</v>
      </c>
      <c r="AF581" s="11">
        <v>1</v>
      </c>
      <c r="AG581" s="39">
        <f t="shared" si="327"/>
        <v>3.38</v>
      </c>
      <c r="AH581" s="11">
        <v>1.15</v>
      </c>
      <c r="AI581" s="9">
        <v>0.5</v>
      </c>
      <c r="AJ581" s="40">
        <f t="shared" si="328"/>
        <v>6884.34344</v>
      </c>
    </row>
    <row r="582" s="1" customFormat="1" customHeight="1" spans="6:36">
      <c r="F582" s="11">
        <v>2704</v>
      </c>
      <c r="G582" s="12">
        <v>0.75</v>
      </c>
      <c r="H582" s="11">
        <v>1</v>
      </c>
      <c r="I582" s="11">
        <v>0</v>
      </c>
      <c r="J582" s="13">
        <f t="shared" si="323"/>
        <v>2028</v>
      </c>
      <c r="K582" s="11">
        <v>1</v>
      </c>
      <c r="L582" s="11">
        <v>2.38</v>
      </c>
      <c r="M582" s="11">
        <v>1</v>
      </c>
      <c r="N582" s="39">
        <f t="shared" si="324"/>
        <v>3.38</v>
      </c>
      <c r="O582" s="11">
        <v>1.15</v>
      </c>
      <c r="P582" s="9">
        <v>0.5</v>
      </c>
      <c r="Q582" s="40">
        <f t="shared" si="325"/>
        <v>3941.418</v>
      </c>
      <c r="Y582" s="11">
        <v>2704</v>
      </c>
      <c r="Z582" s="12">
        <v>0.75</v>
      </c>
      <c r="AA582" s="11">
        <v>1</v>
      </c>
      <c r="AB582" s="11">
        <v>0</v>
      </c>
      <c r="AC582" s="13">
        <f t="shared" si="326"/>
        <v>2028</v>
      </c>
      <c r="AD582" s="11">
        <v>1</v>
      </c>
      <c r="AE582" s="11">
        <v>2.38</v>
      </c>
      <c r="AF582" s="11">
        <v>1</v>
      </c>
      <c r="AG582" s="39">
        <f t="shared" si="327"/>
        <v>3.38</v>
      </c>
      <c r="AH582" s="11">
        <v>1.15</v>
      </c>
      <c r="AI582" s="9">
        <v>0.5</v>
      </c>
      <c r="AJ582" s="40">
        <f t="shared" si="328"/>
        <v>3941.418</v>
      </c>
    </row>
    <row r="583" s="1" customFormat="1" customHeight="1" spans="6:36">
      <c r="F583" s="11">
        <v>2704</v>
      </c>
      <c r="G583" s="12">
        <v>0.75</v>
      </c>
      <c r="H583" s="11">
        <v>1</v>
      </c>
      <c r="I583" s="11">
        <v>0</v>
      </c>
      <c r="J583" s="13">
        <f t="shared" si="323"/>
        <v>2028</v>
      </c>
      <c r="K583" s="11">
        <v>1</v>
      </c>
      <c r="L583" s="11">
        <v>2.38</v>
      </c>
      <c r="M583" s="11">
        <v>1</v>
      </c>
      <c r="N583" s="39">
        <f t="shared" si="324"/>
        <v>3.38</v>
      </c>
      <c r="O583" s="11">
        <v>1.15</v>
      </c>
      <c r="P583" s="9">
        <v>0.5</v>
      </c>
      <c r="Q583" s="40">
        <f t="shared" si="325"/>
        <v>3941.418</v>
      </c>
      <c r="Y583" s="11">
        <v>2704</v>
      </c>
      <c r="Z583" s="12">
        <v>0.75</v>
      </c>
      <c r="AA583" s="11">
        <v>1</v>
      </c>
      <c r="AB583" s="11">
        <v>0</v>
      </c>
      <c r="AC583" s="13">
        <f t="shared" si="326"/>
        <v>2028</v>
      </c>
      <c r="AD583" s="11">
        <v>1</v>
      </c>
      <c r="AE583" s="11">
        <v>2.38</v>
      </c>
      <c r="AF583" s="11">
        <v>1</v>
      </c>
      <c r="AG583" s="39">
        <f t="shared" si="327"/>
        <v>3.38</v>
      </c>
      <c r="AH583" s="11">
        <v>1.15</v>
      </c>
      <c r="AI583" s="9">
        <v>0.5</v>
      </c>
      <c r="AJ583" s="40">
        <f t="shared" si="328"/>
        <v>3941.418</v>
      </c>
    </row>
    <row r="584" s="1" customFormat="1" customHeight="1" spans="6:36">
      <c r="F584" s="11">
        <v>2704</v>
      </c>
      <c r="G584" s="12">
        <v>1.8</v>
      </c>
      <c r="H584" s="11">
        <v>1</v>
      </c>
      <c r="I584" s="11">
        <v>0</v>
      </c>
      <c r="J584" s="13">
        <f t="shared" si="323"/>
        <v>4867.2</v>
      </c>
      <c r="K584" s="11">
        <v>1</v>
      </c>
      <c r="L584" s="11">
        <v>2.38</v>
      </c>
      <c r="M584" s="11">
        <v>1</v>
      </c>
      <c r="N584" s="39">
        <f t="shared" si="324"/>
        <v>3.38</v>
      </c>
      <c r="O584" s="11">
        <v>1.15</v>
      </c>
      <c r="P584" s="9">
        <v>0.5</v>
      </c>
      <c r="Q584" s="40">
        <f t="shared" si="325"/>
        <v>9459.4032</v>
      </c>
      <c r="Y584" s="11">
        <v>2704</v>
      </c>
      <c r="Z584" s="12">
        <v>1.8</v>
      </c>
      <c r="AA584" s="11">
        <v>1</v>
      </c>
      <c r="AB584" s="11">
        <v>0</v>
      </c>
      <c r="AC584" s="13">
        <f t="shared" si="326"/>
        <v>4867.2</v>
      </c>
      <c r="AD584" s="11">
        <v>1</v>
      </c>
      <c r="AE584" s="11">
        <v>2.38</v>
      </c>
      <c r="AF584" s="11">
        <v>1</v>
      </c>
      <c r="AG584" s="39">
        <f t="shared" si="327"/>
        <v>3.38</v>
      </c>
      <c r="AH584" s="11">
        <v>1.15</v>
      </c>
      <c r="AI584" s="9">
        <v>0.5</v>
      </c>
      <c r="AJ584" s="40">
        <f t="shared" si="328"/>
        <v>9459.4032</v>
      </c>
    </row>
    <row r="585" s="1" customFormat="1" customHeight="1" spans="6:36">
      <c r="F585" s="11">
        <v>2704</v>
      </c>
      <c r="G585" s="12">
        <v>3.21</v>
      </c>
      <c r="H585" s="11">
        <v>1</v>
      </c>
      <c r="I585" s="11">
        <v>0</v>
      </c>
      <c r="J585" s="13">
        <f t="shared" si="323"/>
        <v>8679.84</v>
      </c>
      <c r="K585" s="11">
        <v>1</v>
      </c>
      <c r="L585" s="11">
        <v>2.38</v>
      </c>
      <c r="M585" s="11">
        <v>1</v>
      </c>
      <c r="N585" s="39">
        <f t="shared" si="324"/>
        <v>3.38</v>
      </c>
      <c r="O585" s="11">
        <v>1.15</v>
      </c>
      <c r="P585" s="9">
        <v>0.5</v>
      </c>
      <c r="Q585" s="40">
        <f t="shared" si="325"/>
        <v>16869.26904</v>
      </c>
      <c r="Y585" s="11">
        <v>2704</v>
      </c>
      <c r="Z585" s="12">
        <v>3.21</v>
      </c>
      <c r="AA585" s="11">
        <v>1</v>
      </c>
      <c r="AB585" s="11">
        <v>0</v>
      </c>
      <c r="AC585" s="13">
        <f t="shared" si="326"/>
        <v>8679.84</v>
      </c>
      <c r="AD585" s="11">
        <v>1</v>
      </c>
      <c r="AE585" s="11">
        <v>2.38</v>
      </c>
      <c r="AF585" s="11">
        <v>1</v>
      </c>
      <c r="AG585" s="39">
        <f t="shared" si="327"/>
        <v>3.38</v>
      </c>
      <c r="AH585" s="11">
        <v>1.15</v>
      </c>
      <c r="AI585" s="9">
        <v>0.5</v>
      </c>
      <c r="AJ585" s="40">
        <f t="shared" si="328"/>
        <v>16869.26904</v>
      </c>
    </row>
    <row r="586" s="1" customFormat="1" customHeight="1" spans="6:36">
      <c r="F586" s="11">
        <v>2704</v>
      </c>
      <c r="G586" s="12">
        <v>3.21</v>
      </c>
      <c r="H586" s="11">
        <v>1</v>
      </c>
      <c r="I586" s="11">
        <v>0</v>
      </c>
      <c r="J586" s="13">
        <f t="shared" si="323"/>
        <v>8679.84</v>
      </c>
      <c r="K586" s="11">
        <v>1</v>
      </c>
      <c r="L586" s="11">
        <v>2.38</v>
      </c>
      <c r="M586" s="11">
        <v>1</v>
      </c>
      <c r="N586" s="39">
        <f t="shared" si="324"/>
        <v>3.38</v>
      </c>
      <c r="O586" s="11">
        <v>1.15</v>
      </c>
      <c r="P586" s="9">
        <v>0.5</v>
      </c>
      <c r="Q586" s="40">
        <f t="shared" si="325"/>
        <v>16869.26904</v>
      </c>
      <c r="Y586" s="11">
        <v>2704</v>
      </c>
      <c r="Z586" s="12">
        <v>3.21</v>
      </c>
      <c r="AA586" s="11">
        <v>1</v>
      </c>
      <c r="AB586" s="11">
        <v>0</v>
      </c>
      <c r="AC586" s="13">
        <f t="shared" si="326"/>
        <v>8679.84</v>
      </c>
      <c r="AD586" s="11">
        <v>1</v>
      </c>
      <c r="AE586" s="11">
        <v>2.38</v>
      </c>
      <c r="AF586" s="11">
        <v>1</v>
      </c>
      <c r="AG586" s="39">
        <f t="shared" si="327"/>
        <v>3.38</v>
      </c>
      <c r="AH586" s="11">
        <v>1.15</v>
      </c>
      <c r="AI586" s="9">
        <v>0.5</v>
      </c>
      <c r="AJ586" s="40">
        <f t="shared" si="328"/>
        <v>16869.26904</v>
      </c>
    </row>
    <row r="587" s="1" customFormat="1" customHeight="1" spans="6:36">
      <c r="F587" s="11">
        <v>2704</v>
      </c>
      <c r="G587" s="12">
        <v>0</v>
      </c>
      <c r="H587" s="11">
        <v>1</v>
      </c>
      <c r="I587" s="11">
        <v>0</v>
      </c>
      <c r="J587" s="13">
        <f t="shared" si="323"/>
        <v>0</v>
      </c>
      <c r="K587" s="11">
        <v>1</v>
      </c>
      <c r="L587" s="11">
        <v>2.38</v>
      </c>
      <c r="M587" s="11">
        <v>1</v>
      </c>
      <c r="N587" s="39">
        <f t="shared" si="324"/>
        <v>3.38</v>
      </c>
      <c r="O587" s="11">
        <v>1.15</v>
      </c>
      <c r="P587" s="9">
        <v>0.5</v>
      </c>
      <c r="Q587" s="40">
        <f t="shared" si="325"/>
        <v>0</v>
      </c>
      <c r="Y587" s="11">
        <v>2704</v>
      </c>
      <c r="Z587" s="12">
        <v>0</v>
      </c>
      <c r="AA587" s="11">
        <v>1</v>
      </c>
      <c r="AB587" s="11">
        <v>0</v>
      </c>
      <c r="AC587" s="13">
        <f t="shared" si="326"/>
        <v>0</v>
      </c>
      <c r="AD587" s="11">
        <v>1</v>
      </c>
      <c r="AE587" s="11">
        <v>2.38</v>
      </c>
      <c r="AF587" s="11">
        <v>1</v>
      </c>
      <c r="AG587" s="39">
        <f t="shared" si="327"/>
        <v>3.38</v>
      </c>
      <c r="AH587" s="11">
        <v>1.15</v>
      </c>
      <c r="AI587" s="9">
        <v>0.5</v>
      </c>
      <c r="AJ587" s="40">
        <f t="shared" si="328"/>
        <v>0</v>
      </c>
    </row>
    <row r="588" s="1" customFormat="1" customHeight="1" spans="6:36">
      <c r="F588" s="41" t="s">
        <v>24</v>
      </c>
      <c r="G588" s="42"/>
      <c r="H588" s="42"/>
      <c r="I588" s="42"/>
      <c r="J588" s="42"/>
      <c r="K588" s="42"/>
      <c r="L588" s="42"/>
      <c r="M588" s="43">
        <f>SUM(Q573:Q587)</f>
        <v>104368.74864</v>
      </c>
      <c r="N588" s="43"/>
      <c r="O588" s="43"/>
      <c r="P588" s="43"/>
      <c r="Q588" s="43"/>
      <c r="Y588" s="41" t="s">
        <v>24</v>
      </c>
      <c r="Z588" s="42"/>
      <c r="AA588" s="42"/>
      <c r="AB588" s="42"/>
      <c r="AC588" s="42"/>
      <c r="AD588" s="42"/>
      <c r="AE588" s="42"/>
      <c r="AF588" s="43">
        <f>SUM(AJ573:AJ587)</f>
        <v>104368.74864</v>
      </c>
      <c r="AG588" s="43"/>
      <c r="AH588" s="43"/>
      <c r="AI588" s="43"/>
      <c r="AJ588" s="43"/>
    </row>
    <row r="589" s="1" customFormat="1" customHeight="1" spans="6:36">
      <c r="F589" s="42"/>
      <c r="G589" s="42"/>
      <c r="H589" s="42"/>
      <c r="I589" s="42"/>
      <c r="J589" s="42"/>
      <c r="K589" s="42"/>
      <c r="L589" s="42"/>
      <c r="M589" s="43"/>
      <c r="N589" s="43"/>
      <c r="O589" s="43"/>
      <c r="P589" s="43"/>
      <c r="Q589" s="43"/>
      <c r="Y589" s="42"/>
      <c r="Z589" s="42"/>
      <c r="AA589" s="42"/>
      <c r="AB589" s="42"/>
      <c r="AC589" s="42"/>
      <c r="AD589" s="42"/>
      <c r="AE589" s="42"/>
      <c r="AF589" s="43"/>
      <c r="AG589" s="43"/>
      <c r="AH589" s="43"/>
      <c r="AI589" s="43"/>
      <c r="AJ589" s="43"/>
    </row>
    <row r="590" s="1" customFormat="1" customHeight="1" spans="6:36">
      <c r="F590" s="42"/>
      <c r="G590" s="42"/>
      <c r="H590" s="42"/>
      <c r="I590" s="42"/>
      <c r="J590" s="42"/>
      <c r="K590" s="42"/>
      <c r="L590" s="42"/>
      <c r="M590" s="43"/>
      <c r="N590" s="43"/>
      <c r="O590" s="43"/>
      <c r="P590" s="43"/>
      <c r="Q590" s="43"/>
      <c r="Y590" s="42"/>
      <c r="Z590" s="42"/>
      <c r="AA590" s="42"/>
      <c r="AB590" s="42"/>
      <c r="AC590" s="42"/>
      <c r="AD590" s="42"/>
      <c r="AE590" s="42"/>
      <c r="AF590" s="43"/>
      <c r="AG590" s="43"/>
      <c r="AH590" s="43"/>
      <c r="AI590" s="43"/>
      <c r="AJ590" s="43"/>
    </row>
    <row r="591" s="1" customFormat="1" customHeight="1" spans="6:36">
      <c r="F591" s="34" t="s">
        <v>25</v>
      </c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Y591" s="34" t="s">
        <v>25</v>
      </c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</row>
    <row r="592" s="1" customFormat="1" customHeight="1" spans="6:36">
      <c r="F592" s="13" t="s">
        <v>3</v>
      </c>
      <c r="G592" s="13"/>
      <c r="H592" s="13"/>
      <c r="I592" s="13"/>
      <c r="J592" s="13"/>
      <c r="K592" s="8" t="s">
        <v>46</v>
      </c>
      <c r="L592" s="8"/>
      <c r="M592" s="8"/>
      <c r="N592" s="8"/>
      <c r="O592" s="9" t="s">
        <v>31</v>
      </c>
      <c r="P592" s="9"/>
      <c r="Q592" s="38" t="s">
        <v>7</v>
      </c>
      <c r="Y592" s="13" t="s">
        <v>3</v>
      </c>
      <c r="Z592" s="13"/>
      <c r="AA592" s="13"/>
      <c r="AB592" s="13"/>
      <c r="AC592" s="13"/>
      <c r="AD592" s="8" t="s">
        <v>46</v>
      </c>
      <c r="AE592" s="8"/>
      <c r="AF592" s="8"/>
      <c r="AG592" s="8"/>
      <c r="AH592" s="9" t="s">
        <v>31</v>
      </c>
      <c r="AI592" s="9"/>
      <c r="AJ592" s="38" t="s">
        <v>7</v>
      </c>
    </row>
    <row r="593" s="1" customFormat="1" customHeight="1" spans="6:36">
      <c r="F593" s="13" t="s">
        <v>47</v>
      </c>
      <c r="G593" s="13" t="s">
        <v>48</v>
      </c>
      <c r="H593" s="13" t="s">
        <v>49</v>
      </c>
      <c r="I593" s="13" t="s">
        <v>50</v>
      </c>
      <c r="J593" s="13" t="s">
        <v>3</v>
      </c>
      <c r="K593" s="8" t="s">
        <v>51</v>
      </c>
      <c r="L593" s="8" t="s">
        <v>21</v>
      </c>
      <c r="M593" s="8" t="s">
        <v>20</v>
      </c>
      <c r="N593" s="39" t="s">
        <v>22</v>
      </c>
      <c r="O593" s="9" t="s">
        <v>52</v>
      </c>
      <c r="P593" s="9" t="s">
        <v>53</v>
      </c>
      <c r="Q593" s="38"/>
      <c r="Y593" s="13" t="s">
        <v>47</v>
      </c>
      <c r="Z593" s="13" t="s">
        <v>48</v>
      </c>
      <c r="AA593" s="13" t="s">
        <v>49</v>
      </c>
      <c r="AB593" s="13" t="s">
        <v>50</v>
      </c>
      <c r="AC593" s="13" t="s">
        <v>3</v>
      </c>
      <c r="AD593" s="8" t="s">
        <v>51</v>
      </c>
      <c r="AE593" s="8" t="s">
        <v>21</v>
      </c>
      <c r="AF593" s="8" t="s">
        <v>20</v>
      </c>
      <c r="AG593" s="39" t="s">
        <v>22</v>
      </c>
      <c r="AH593" s="9" t="s">
        <v>52</v>
      </c>
      <c r="AI593" s="9" t="s">
        <v>53</v>
      </c>
      <c r="AJ593" s="38"/>
    </row>
    <row r="594" s="1" customFormat="1" customHeight="1" spans="6:36">
      <c r="F594" s="11">
        <v>2171</v>
      </c>
      <c r="G594" s="12">
        <v>1.728</v>
      </c>
      <c r="H594" s="11">
        <v>1</v>
      </c>
      <c r="I594" s="11">
        <v>0</v>
      </c>
      <c r="J594" s="13">
        <f t="shared" ref="J594:J604" si="329">F594*G594*H594+I594</f>
        <v>3751.488</v>
      </c>
      <c r="K594" s="11">
        <v>1</v>
      </c>
      <c r="L594" s="11">
        <v>2.11</v>
      </c>
      <c r="M594" s="11">
        <v>0.97</v>
      </c>
      <c r="N594" s="39">
        <f t="shared" ref="N594:N604" si="330">L594*M594+1</f>
        <v>3.0467</v>
      </c>
      <c r="O594" s="11">
        <v>1.15</v>
      </c>
      <c r="P594" s="9">
        <v>0.5</v>
      </c>
      <c r="Q594" s="40">
        <f t="shared" ref="Q594:Q604" si="331">J594*K594*N594*O594*P594</f>
        <v>6572.05363152</v>
      </c>
      <c r="Y594" s="11">
        <v>2171</v>
      </c>
      <c r="Z594" s="12">
        <v>1.728</v>
      </c>
      <c r="AA594" s="11">
        <v>1</v>
      </c>
      <c r="AB594" s="11">
        <v>0</v>
      </c>
      <c r="AC594" s="13">
        <f t="shared" ref="AC594:AC604" si="332">Y594*Z594*AA594+AB594</f>
        <v>3751.488</v>
      </c>
      <c r="AD594" s="11">
        <v>1</v>
      </c>
      <c r="AE594" s="11">
        <v>2.11</v>
      </c>
      <c r="AF594" s="11">
        <v>0.97</v>
      </c>
      <c r="AG594" s="39">
        <f t="shared" ref="AG594:AG604" si="333">AE594*AF594+1</f>
        <v>3.0467</v>
      </c>
      <c r="AH594" s="11">
        <v>1.15</v>
      </c>
      <c r="AI594" s="9">
        <v>0.5</v>
      </c>
      <c r="AJ594" s="40">
        <f t="shared" ref="AJ594:AJ604" si="334">AC594*AD594*AG594*AH594*AI594</f>
        <v>6572.05363152</v>
      </c>
    </row>
    <row r="595" s="1" customFormat="1" customHeight="1" spans="6:36">
      <c r="F595" s="11">
        <v>2171</v>
      </c>
      <c r="G595" s="12">
        <v>1.728</v>
      </c>
      <c r="H595" s="11">
        <v>1</v>
      </c>
      <c r="I595" s="11">
        <v>0</v>
      </c>
      <c r="J595" s="13">
        <f t="shared" si="329"/>
        <v>3751.488</v>
      </c>
      <c r="K595" s="11">
        <v>1</v>
      </c>
      <c r="L595" s="11">
        <v>2.11</v>
      </c>
      <c r="M595" s="11">
        <v>0.97</v>
      </c>
      <c r="N595" s="39">
        <f t="shared" si="330"/>
        <v>3.0467</v>
      </c>
      <c r="O595" s="11">
        <v>1.15</v>
      </c>
      <c r="P595" s="9">
        <v>0.5</v>
      </c>
      <c r="Q595" s="40">
        <f t="shared" si="331"/>
        <v>6572.05363152</v>
      </c>
      <c r="Y595" s="11">
        <v>2171</v>
      </c>
      <c r="Z595" s="12">
        <v>1.728</v>
      </c>
      <c r="AA595" s="11">
        <v>1</v>
      </c>
      <c r="AB595" s="11">
        <v>0</v>
      </c>
      <c r="AC595" s="13">
        <f t="shared" si="332"/>
        <v>3751.488</v>
      </c>
      <c r="AD595" s="11">
        <v>1</v>
      </c>
      <c r="AE595" s="11">
        <v>2.11</v>
      </c>
      <c r="AF595" s="11">
        <v>0.97</v>
      </c>
      <c r="AG595" s="39">
        <f t="shared" si="333"/>
        <v>3.0467</v>
      </c>
      <c r="AH595" s="11">
        <v>1.15</v>
      </c>
      <c r="AI595" s="9">
        <v>0.5</v>
      </c>
      <c r="AJ595" s="40">
        <f t="shared" si="334"/>
        <v>6572.05363152</v>
      </c>
    </row>
    <row r="596" s="1" customFormat="1" customHeight="1" spans="6:36">
      <c r="F596" s="11">
        <v>2171</v>
      </c>
      <c r="G596" s="12">
        <v>1.728</v>
      </c>
      <c r="H596" s="11">
        <v>1</v>
      </c>
      <c r="I596" s="11">
        <v>0</v>
      </c>
      <c r="J596" s="13">
        <f t="shared" si="329"/>
        <v>3751.488</v>
      </c>
      <c r="K596" s="11">
        <v>1</v>
      </c>
      <c r="L596" s="11">
        <v>2.11</v>
      </c>
      <c r="M596" s="11">
        <v>0.97</v>
      </c>
      <c r="N596" s="39">
        <f t="shared" si="330"/>
        <v>3.0467</v>
      </c>
      <c r="O596" s="11">
        <v>1.15</v>
      </c>
      <c r="P596" s="9">
        <v>0.5</v>
      </c>
      <c r="Q596" s="40">
        <f t="shared" si="331"/>
        <v>6572.05363152</v>
      </c>
      <c r="Y596" s="11">
        <v>2171</v>
      </c>
      <c r="Z596" s="12">
        <v>1.728</v>
      </c>
      <c r="AA596" s="11">
        <v>1</v>
      </c>
      <c r="AB596" s="11">
        <v>0</v>
      </c>
      <c r="AC596" s="13">
        <f t="shared" si="332"/>
        <v>3751.488</v>
      </c>
      <c r="AD596" s="11">
        <v>1</v>
      </c>
      <c r="AE596" s="11">
        <v>2.11</v>
      </c>
      <c r="AF596" s="11">
        <v>0.97</v>
      </c>
      <c r="AG596" s="39">
        <f t="shared" si="333"/>
        <v>3.0467</v>
      </c>
      <c r="AH596" s="11">
        <v>1.15</v>
      </c>
      <c r="AI596" s="9">
        <v>0.5</v>
      </c>
      <c r="AJ596" s="40">
        <f t="shared" si="334"/>
        <v>6572.05363152</v>
      </c>
    </row>
    <row r="597" s="1" customFormat="1" customHeight="1" spans="6:36">
      <c r="F597" s="11">
        <v>2171</v>
      </c>
      <c r="G597" s="12">
        <v>1.728</v>
      </c>
      <c r="H597" s="11">
        <v>1</v>
      </c>
      <c r="I597" s="11">
        <v>0</v>
      </c>
      <c r="J597" s="13">
        <f t="shared" si="329"/>
        <v>3751.488</v>
      </c>
      <c r="K597" s="11">
        <v>1</v>
      </c>
      <c r="L597" s="11">
        <v>2.11</v>
      </c>
      <c r="M597" s="11">
        <v>0.97</v>
      </c>
      <c r="N597" s="39">
        <f t="shared" si="330"/>
        <v>3.0467</v>
      </c>
      <c r="O597" s="11">
        <v>1.15</v>
      </c>
      <c r="P597" s="9">
        <v>0.5</v>
      </c>
      <c r="Q597" s="40">
        <f t="shared" si="331"/>
        <v>6572.05363152</v>
      </c>
      <c r="Y597" s="11">
        <v>2171</v>
      </c>
      <c r="Z597" s="12">
        <v>1.728</v>
      </c>
      <c r="AA597" s="11">
        <v>1</v>
      </c>
      <c r="AB597" s="11">
        <v>0</v>
      </c>
      <c r="AC597" s="13">
        <f t="shared" si="332"/>
        <v>3751.488</v>
      </c>
      <c r="AD597" s="11">
        <v>1</v>
      </c>
      <c r="AE597" s="11">
        <v>2.11</v>
      </c>
      <c r="AF597" s="11">
        <v>0.97</v>
      </c>
      <c r="AG597" s="39">
        <f t="shared" si="333"/>
        <v>3.0467</v>
      </c>
      <c r="AH597" s="11">
        <v>1.15</v>
      </c>
      <c r="AI597" s="9">
        <v>0.5</v>
      </c>
      <c r="AJ597" s="40">
        <f t="shared" si="334"/>
        <v>6572.05363152</v>
      </c>
    </row>
    <row r="598" s="1" customFormat="1" customHeight="1" spans="6:36">
      <c r="F598" s="11">
        <v>2171</v>
      </c>
      <c r="G598" s="12">
        <v>1.728</v>
      </c>
      <c r="H598" s="11">
        <v>1</v>
      </c>
      <c r="I598" s="11">
        <v>0</v>
      </c>
      <c r="J598" s="13">
        <f t="shared" si="329"/>
        <v>3751.488</v>
      </c>
      <c r="K598" s="11">
        <v>1</v>
      </c>
      <c r="L598" s="11">
        <v>2.11</v>
      </c>
      <c r="M598" s="11">
        <v>0.97</v>
      </c>
      <c r="N598" s="39">
        <f t="shared" si="330"/>
        <v>3.0467</v>
      </c>
      <c r="O598" s="11">
        <v>1.15</v>
      </c>
      <c r="P598" s="9">
        <v>0.5</v>
      </c>
      <c r="Q598" s="40">
        <f t="shared" si="331"/>
        <v>6572.05363152</v>
      </c>
      <c r="Y598" s="11">
        <v>2171</v>
      </c>
      <c r="Z598" s="12">
        <v>1.728</v>
      </c>
      <c r="AA598" s="11">
        <v>1</v>
      </c>
      <c r="AB598" s="11">
        <v>0</v>
      </c>
      <c r="AC598" s="13">
        <f t="shared" si="332"/>
        <v>3751.488</v>
      </c>
      <c r="AD598" s="11">
        <v>1</v>
      </c>
      <c r="AE598" s="11">
        <v>2.11</v>
      </c>
      <c r="AF598" s="11">
        <v>0.97</v>
      </c>
      <c r="AG598" s="39">
        <f t="shared" si="333"/>
        <v>3.0467</v>
      </c>
      <c r="AH598" s="11">
        <v>1.15</v>
      </c>
      <c r="AI598" s="9">
        <v>0.5</v>
      </c>
      <c r="AJ598" s="40">
        <f t="shared" si="334"/>
        <v>6572.05363152</v>
      </c>
    </row>
    <row r="599" s="1" customFormat="1" customHeight="1" spans="6:36">
      <c r="F599" s="11">
        <v>2171</v>
      </c>
      <c r="G599" s="12">
        <v>1.728</v>
      </c>
      <c r="H599" s="11">
        <v>1</v>
      </c>
      <c r="I599" s="11">
        <v>0</v>
      </c>
      <c r="J599" s="13">
        <f t="shared" si="329"/>
        <v>3751.488</v>
      </c>
      <c r="K599" s="11">
        <v>1</v>
      </c>
      <c r="L599" s="11">
        <v>2.11</v>
      </c>
      <c r="M599" s="11">
        <v>0.97</v>
      </c>
      <c r="N599" s="39">
        <f t="shared" si="330"/>
        <v>3.0467</v>
      </c>
      <c r="O599" s="11">
        <v>0.9</v>
      </c>
      <c r="P599" s="9">
        <v>0.5</v>
      </c>
      <c r="Q599" s="40">
        <f t="shared" si="331"/>
        <v>5143.34632032</v>
      </c>
      <c r="Y599" s="11">
        <v>2171</v>
      </c>
      <c r="Z599" s="12">
        <v>1.728</v>
      </c>
      <c r="AA599" s="11">
        <v>1</v>
      </c>
      <c r="AB599" s="11">
        <v>0</v>
      </c>
      <c r="AC599" s="13">
        <f t="shared" si="332"/>
        <v>3751.488</v>
      </c>
      <c r="AD599" s="11">
        <v>1</v>
      </c>
      <c r="AE599" s="11">
        <v>2.11</v>
      </c>
      <c r="AF599" s="11">
        <v>0.97</v>
      </c>
      <c r="AG599" s="39">
        <f t="shared" si="333"/>
        <v>3.0467</v>
      </c>
      <c r="AH599" s="11">
        <v>0.9</v>
      </c>
      <c r="AI599" s="9">
        <v>0.5</v>
      </c>
      <c r="AJ599" s="40">
        <f t="shared" si="334"/>
        <v>5143.34632032</v>
      </c>
    </row>
    <row r="600" s="1" customFormat="1" customHeight="1" spans="6:36">
      <c r="F600" s="11">
        <v>2171</v>
      </c>
      <c r="G600" s="12">
        <v>1.728</v>
      </c>
      <c r="H600" s="11">
        <v>1</v>
      </c>
      <c r="I600" s="11">
        <v>0</v>
      </c>
      <c r="J600" s="13">
        <f t="shared" si="329"/>
        <v>3751.488</v>
      </c>
      <c r="K600" s="11">
        <v>1</v>
      </c>
      <c r="L600" s="11">
        <v>2.11</v>
      </c>
      <c r="M600" s="11">
        <v>0.97</v>
      </c>
      <c r="N600" s="39">
        <f t="shared" si="330"/>
        <v>3.0467</v>
      </c>
      <c r="O600" s="11">
        <v>0.9</v>
      </c>
      <c r="P600" s="9">
        <v>0.5</v>
      </c>
      <c r="Q600" s="40">
        <f t="shared" si="331"/>
        <v>5143.34632032</v>
      </c>
      <c r="Y600" s="11">
        <v>2171</v>
      </c>
      <c r="Z600" s="12">
        <v>1.728</v>
      </c>
      <c r="AA600" s="11">
        <v>1</v>
      </c>
      <c r="AB600" s="11">
        <v>0</v>
      </c>
      <c r="AC600" s="13">
        <f t="shared" si="332"/>
        <v>3751.488</v>
      </c>
      <c r="AD600" s="11">
        <v>1</v>
      </c>
      <c r="AE600" s="11">
        <v>2.11</v>
      </c>
      <c r="AF600" s="11">
        <v>0.97</v>
      </c>
      <c r="AG600" s="39">
        <f t="shared" si="333"/>
        <v>3.0467</v>
      </c>
      <c r="AH600" s="11">
        <v>0.9</v>
      </c>
      <c r="AI600" s="9">
        <v>0.5</v>
      </c>
      <c r="AJ600" s="40">
        <f t="shared" si="334"/>
        <v>5143.34632032</v>
      </c>
    </row>
    <row r="601" s="1" customFormat="1" customHeight="1" spans="6:36">
      <c r="F601" s="11">
        <v>2171</v>
      </c>
      <c r="G601" s="12">
        <v>1.728</v>
      </c>
      <c r="H601" s="11">
        <v>1</v>
      </c>
      <c r="I601" s="11">
        <v>0</v>
      </c>
      <c r="J601" s="13">
        <f t="shared" si="329"/>
        <v>3751.488</v>
      </c>
      <c r="K601" s="11">
        <v>1</v>
      </c>
      <c r="L601" s="11">
        <v>2.11</v>
      </c>
      <c r="M601" s="11">
        <v>0.97</v>
      </c>
      <c r="N601" s="39">
        <f t="shared" si="330"/>
        <v>3.0467</v>
      </c>
      <c r="O601" s="11">
        <v>0.9</v>
      </c>
      <c r="P601" s="9">
        <v>0.5</v>
      </c>
      <c r="Q601" s="40">
        <f t="shared" si="331"/>
        <v>5143.34632032</v>
      </c>
      <c r="Y601" s="11">
        <v>2171</v>
      </c>
      <c r="Z601" s="12">
        <v>1.728</v>
      </c>
      <c r="AA601" s="11">
        <v>1</v>
      </c>
      <c r="AB601" s="11">
        <v>0</v>
      </c>
      <c r="AC601" s="13">
        <f t="shared" si="332"/>
        <v>3751.488</v>
      </c>
      <c r="AD601" s="11">
        <v>1</v>
      </c>
      <c r="AE601" s="11">
        <v>2.11</v>
      </c>
      <c r="AF601" s="11">
        <v>0.97</v>
      </c>
      <c r="AG601" s="39">
        <f t="shared" si="333"/>
        <v>3.0467</v>
      </c>
      <c r="AH601" s="11">
        <v>0.9</v>
      </c>
      <c r="AI601" s="9">
        <v>0.5</v>
      </c>
      <c r="AJ601" s="40">
        <f t="shared" si="334"/>
        <v>5143.34632032</v>
      </c>
    </row>
    <row r="602" s="1" customFormat="1" customHeight="1" spans="6:36">
      <c r="F602" s="11">
        <v>2171</v>
      </c>
      <c r="G602" s="12">
        <v>1.728</v>
      </c>
      <c r="H602" s="11">
        <v>1</v>
      </c>
      <c r="I602" s="11">
        <v>0</v>
      </c>
      <c r="J602" s="13">
        <f t="shared" si="329"/>
        <v>3751.488</v>
      </c>
      <c r="K602" s="11">
        <v>1</v>
      </c>
      <c r="L602" s="11">
        <v>2.11</v>
      </c>
      <c r="M602" s="11">
        <v>0.97</v>
      </c>
      <c r="N602" s="39">
        <f t="shared" si="330"/>
        <v>3.0467</v>
      </c>
      <c r="O602" s="11">
        <v>0.9</v>
      </c>
      <c r="P602" s="9">
        <v>0.5</v>
      </c>
      <c r="Q602" s="40">
        <f t="shared" si="331"/>
        <v>5143.34632032</v>
      </c>
      <c r="Y602" s="11">
        <v>2171</v>
      </c>
      <c r="Z602" s="12">
        <v>1.728</v>
      </c>
      <c r="AA602" s="11">
        <v>1</v>
      </c>
      <c r="AB602" s="11">
        <v>0</v>
      </c>
      <c r="AC602" s="13">
        <f t="shared" si="332"/>
        <v>3751.488</v>
      </c>
      <c r="AD602" s="11">
        <v>1</v>
      </c>
      <c r="AE602" s="11">
        <v>2.11</v>
      </c>
      <c r="AF602" s="11">
        <v>0.97</v>
      </c>
      <c r="AG602" s="39">
        <f t="shared" si="333"/>
        <v>3.0467</v>
      </c>
      <c r="AH602" s="11">
        <v>0.9</v>
      </c>
      <c r="AI602" s="9">
        <v>0.5</v>
      </c>
      <c r="AJ602" s="40">
        <f t="shared" si="334"/>
        <v>5143.34632032</v>
      </c>
    </row>
    <row r="603" s="1" customFormat="1" customHeight="1" spans="6:36">
      <c r="F603" s="11">
        <v>2171</v>
      </c>
      <c r="G603" s="12">
        <v>1.55</v>
      </c>
      <c r="H603" s="11">
        <v>1</v>
      </c>
      <c r="I603" s="11">
        <v>0</v>
      </c>
      <c r="J603" s="13">
        <f t="shared" si="329"/>
        <v>3365.05</v>
      </c>
      <c r="K603" s="11">
        <v>1</v>
      </c>
      <c r="L603" s="11">
        <v>2.11</v>
      </c>
      <c r="M603" s="11">
        <v>0.97</v>
      </c>
      <c r="N603" s="39">
        <f t="shared" si="330"/>
        <v>3.0467</v>
      </c>
      <c r="O603" s="11">
        <v>0.9</v>
      </c>
      <c r="P603" s="9">
        <v>0.5</v>
      </c>
      <c r="Q603" s="40">
        <f t="shared" si="331"/>
        <v>4613.53402575</v>
      </c>
      <c r="Y603" s="11">
        <v>2171</v>
      </c>
      <c r="Z603" s="12">
        <v>1.55</v>
      </c>
      <c r="AA603" s="11">
        <v>1</v>
      </c>
      <c r="AB603" s="11">
        <v>0</v>
      </c>
      <c r="AC603" s="13">
        <f t="shared" si="332"/>
        <v>3365.05</v>
      </c>
      <c r="AD603" s="11">
        <v>1</v>
      </c>
      <c r="AE603" s="11">
        <v>2.11</v>
      </c>
      <c r="AF603" s="11">
        <v>0.97</v>
      </c>
      <c r="AG603" s="39">
        <f t="shared" si="333"/>
        <v>3.0467</v>
      </c>
      <c r="AH603" s="11">
        <v>0.9</v>
      </c>
      <c r="AI603" s="9">
        <v>0.5</v>
      </c>
      <c r="AJ603" s="40">
        <f t="shared" si="334"/>
        <v>4613.53402575</v>
      </c>
    </row>
    <row r="604" s="1" customFormat="1" customHeight="1" spans="6:36">
      <c r="F604" s="11">
        <v>2171</v>
      </c>
      <c r="G604" s="12">
        <v>12.18</v>
      </c>
      <c r="H604" s="11">
        <v>1</v>
      </c>
      <c r="I604" s="11">
        <v>0</v>
      </c>
      <c r="J604" s="13">
        <f t="shared" si="329"/>
        <v>26442.78</v>
      </c>
      <c r="K604" s="11">
        <v>1</v>
      </c>
      <c r="L604" s="11">
        <v>2.11</v>
      </c>
      <c r="M604" s="11">
        <v>0.97</v>
      </c>
      <c r="N604" s="39">
        <f t="shared" si="330"/>
        <v>3.0467</v>
      </c>
      <c r="O604" s="11">
        <v>0.9</v>
      </c>
      <c r="P604" s="9">
        <v>0.5</v>
      </c>
      <c r="Q604" s="40">
        <f t="shared" si="331"/>
        <v>36253.4480217</v>
      </c>
      <c r="Y604" s="11">
        <v>2171</v>
      </c>
      <c r="Z604" s="12">
        <v>12.18</v>
      </c>
      <c r="AA604" s="11">
        <v>1</v>
      </c>
      <c r="AB604" s="11">
        <v>0</v>
      </c>
      <c r="AC604" s="13">
        <f t="shared" si="332"/>
        <v>26442.78</v>
      </c>
      <c r="AD604" s="11">
        <v>1</v>
      </c>
      <c r="AE604" s="11">
        <v>2.11</v>
      </c>
      <c r="AF604" s="11">
        <v>0.97</v>
      </c>
      <c r="AG604" s="39">
        <f t="shared" si="333"/>
        <v>3.0467</v>
      </c>
      <c r="AH604" s="11">
        <v>0.9</v>
      </c>
      <c r="AI604" s="9">
        <v>0.5</v>
      </c>
      <c r="AJ604" s="40">
        <f t="shared" si="334"/>
        <v>36253.4480217</v>
      </c>
    </row>
    <row r="605" s="1" customFormat="1" customHeight="1" spans="6:36">
      <c r="F605" s="41" t="s">
        <v>25</v>
      </c>
      <c r="G605" s="42"/>
      <c r="H605" s="42"/>
      <c r="I605" s="42"/>
      <c r="J605" s="42"/>
      <c r="K605" s="42"/>
      <c r="L605" s="42"/>
      <c r="M605" s="43">
        <f>SUM(Q594:Q604)</f>
        <v>94300.63548633</v>
      </c>
      <c r="N605" s="43"/>
      <c r="O605" s="43"/>
      <c r="P605" s="43"/>
      <c r="Q605" s="43"/>
      <c r="Y605" s="41" t="s">
        <v>25</v>
      </c>
      <c r="Z605" s="42"/>
      <c r="AA605" s="42"/>
      <c r="AB605" s="42"/>
      <c r="AC605" s="42"/>
      <c r="AD605" s="42"/>
      <c r="AE605" s="42"/>
      <c r="AF605" s="43">
        <f>SUM(AJ594:AJ604)</f>
        <v>94300.63548633</v>
      </c>
      <c r="AG605" s="43"/>
      <c r="AH605" s="43"/>
      <c r="AI605" s="43"/>
      <c r="AJ605" s="43"/>
    </row>
    <row r="606" s="1" customFormat="1" customHeight="1" spans="6:36">
      <c r="F606" s="42"/>
      <c r="G606" s="42"/>
      <c r="H606" s="42"/>
      <c r="I606" s="42"/>
      <c r="J606" s="42"/>
      <c r="K606" s="42"/>
      <c r="L606" s="42"/>
      <c r="M606" s="43"/>
      <c r="N606" s="43"/>
      <c r="O606" s="43"/>
      <c r="P606" s="43"/>
      <c r="Q606" s="43"/>
      <c r="Y606" s="42"/>
      <c r="Z606" s="42"/>
      <c r="AA606" s="42"/>
      <c r="AB606" s="42"/>
      <c r="AC606" s="42"/>
      <c r="AD606" s="42"/>
      <c r="AE606" s="42"/>
      <c r="AF606" s="43"/>
      <c r="AG606" s="43"/>
      <c r="AH606" s="43"/>
      <c r="AI606" s="43"/>
      <c r="AJ606" s="43"/>
    </row>
    <row r="607" s="1" customFormat="1" customHeight="1" spans="6:36">
      <c r="F607" s="42"/>
      <c r="G607" s="42"/>
      <c r="H607" s="42"/>
      <c r="I607" s="42"/>
      <c r="J607" s="42"/>
      <c r="K607" s="42"/>
      <c r="L607" s="42"/>
      <c r="M607" s="43"/>
      <c r="N607" s="43"/>
      <c r="O607" s="43"/>
      <c r="P607" s="43"/>
      <c r="Q607" s="43"/>
      <c r="Y607" s="42"/>
      <c r="Z607" s="42"/>
      <c r="AA607" s="42"/>
      <c r="AB607" s="42"/>
      <c r="AC607" s="42"/>
      <c r="AD607" s="42"/>
      <c r="AE607" s="42"/>
      <c r="AF607" s="43"/>
      <c r="AG607" s="43"/>
      <c r="AH607" s="43"/>
      <c r="AI607" s="43"/>
      <c r="AJ607" s="43"/>
    </row>
    <row r="608" s="1" customFormat="1" customHeight="1" spans="6:36">
      <c r="F608" s="34" t="s">
        <v>26</v>
      </c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Y608" s="34" t="s">
        <v>26</v>
      </c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</row>
    <row r="609" s="1" customFormat="1" customHeight="1" spans="6:36">
      <c r="F609" s="13" t="s">
        <v>3</v>
      </c>
      <c r="G609" s="13"/>
      <c r="H609" s="13"/>
      <c r="I609" s="13"/>
      <c r="J609" s="13"/>
      <c r="K609" s="8" t="s">
        <v>46</v>
      </c>
      <c r="L609" s="8"/>
      <c r="M609" s="8"/>
      <c r="N609" s="8"/>
      <c r="O609" s="9" t="s">
        <v>31</v>
      </c>
      <c r="P609" s="9"/>
      <c r="Q609" s="38" t="s">
        <v>7</v>
      </c>
      <c r="Y609" s="13" t="s">
        <v>3</v>
      </c>
      <c r="Z609" s="13"/>
      <c r="AA609" s="13"/>
      <c r="AB609" s="13"/>
      <c r="AC609" s="13"/>
      <c r="AD609" s="8" t="s">
        <v>46</v>
      </c>
      <c r="AE609" s="8"/>
      <c r="AF609" s="8"/>
      <c r="AG609" s="8"/>
      <c r="AH609" s="9" t="s">
        <v>31</v>
      </c>
      <c r="AI609" s="9"/>
      <c r="AJ609" s="38" t="s">
        <v>7</v>
      </c>
    </row>
    <row r="610" s="1" customFormat="1" customHeight="1" spans="6:36">
      <c r="F610" s="13" t="s">
        <v>47</v>
      </c>
      <c r="G610" s="13" t="s">
        <v>48</v>
      </c>
      <c r="H610" s="13" t="s">
        <v>49</v>
      </c>
      <c r="I610" s="13" t="s">
        <v>50</v>
      </c>
      <c r="J610" s="13" t="s">
        <v>3</v>
      </c>
      <c r="K610" s="8" t="s">
        <v>51</v>
      </c>
      <c r="L610" s="8" t="s">
        <v>21</v>
      </c>
      <c r="M610" s="8" t="s">
        <v>20</v>
      </c>
      <c r="N610" s="39" t="s">
        <v>22</v>
      </c>
      <c r="O610" s="9" t="s">
        <v>52</v>
      </c>
      <c r="P610" s="9" t="s">
        <v>53</v>
      </c>
      <c r="Q610" s="38"/>
      <c r="Y610" s="13" t="s">
        <v>47</v>
      </c>
      <c r="Z610" s="13" t="s">
        <v>48</v>
      </c>
      <c r="AA610" s="13" t="s">
        <v>49</v>
      </c>
      <c r="AB610" s="13" t="s">
        <v>50</v>
      </c>
      <c r="AC610" s="13" t="s">
        <v>3</v>
      </c>
      <c r="AD610" s="8" t="s">
        <v>51</v>
      </c>
      <c r="AE610" s="8" t="s">
        <v>21</v>
      </c>
      <c r="AF610" s="8" t="s">
        <v>20</v>
      </c>
      <c r="AG610" s="39" t="s">
        <v>22</v>
      </c>
      <c r="AH610" s="9" t="s">
        <v>52</v>
      </c>
      <c r="AI610" s="9" t="s">
        <v>53</v>
      </c>
      <c r="AJ610" s="38"/>
    </row>
    <row r="611" s="1" customFormat="1" customHeight="1" spans="6:36">
      <c r="F611" s="11">
        <v>38373</v>
      </c>
      <c r="G611" s="12">
        <v>0.168</v>
      </c>
      <c r="H611" s="11">
        <v>1</v>
      </c>
      <c r="I611" s="11">
        <v>0</v>
      </c>
      <c r="J611" s="13">
        <f t="shared" ref="J611:J620" si="335">F611*G611*H611+I611</f>
        <v>6446.664</v>
      </c>
      <c r="K611" s="11">
        <v>1</v>
      </c>
      <c r="L611" s="11">
        <v>1.65</v>
      </c>
      <c r="M611" s="11">
        <v>0.79</v>
      </c>
      <c r="N611" s="39">
        <f t="shared" ref="N611:N620" si="336">L611*M611+1</f>
        <v>2.3035</v>
      </c>
      <c r="O611" s="11">
        <v>0.9</v>
      </c>
      <c r="P611" s="9">
        <v>0.5</v>
      </c>
      <c r="Q611" s="40">
        <f t="shared" ref="Q611:Q620" si="337">J611*K611*N611*O611*P611</f>
        <v>6682.4507358</v>
      </c>
      <c r="Y611" s="11">
        <v>43075</v>
      </c>
      <c r="Z611" s="12">
        <v>0.168</v>
      </c>
      <c r="AA611" s="11">
        <v>1</v>
      </c>
      <c r="AB611" s="11">
        <v>0</v>
      </c>
      <c r="AC611" s="13">
        <f t="shared" ref="AC611:AC620" si="338">Y611*Z611*AA611+AB611</f>
        <v>7236.6</v>
      </c>
      <c r="AD611" s="11">
        <v>1</v>
      </c>
      <c r="AE611" s="11">
        <v>1.65</v>
      </c>
      <c r="AF611" s="11">
        <v>0.79</v>
      </c>
      <c r="AG611" s="39">
        <f t="shared" ref="AG611:AG620" si="339">AE611*AF611+1</f>
        <v>2.3035</v>
      </c>
      <c r="AH611" s="11">
        <v>0.9</v>
      </c>
      <c r="AI611" s="9">
        <v>0.5</v>
      </c>
      <c r="AJ611" s="40">
        <f t="shared" ref="AJ611:AJ620" si="340">AC611*AD611*AG611*AH611*AI611</f>
        <v>7501.278645</v>
      </c>
    </row>
    <row r="612" s="1" customFormat="1" customHeight="1" spans="6:36">
      <c r="F612" s="11">
        <v>38373</v>
      </c>
      <c r="G612" s="12">
        <v>0.168</v>
      </c>
      <c r="H612" s="11">
        <v>1</v>
      </c>
      <c r="I612" s="11">
        <v>0</v>
      </c>
      <c r="J612" s="13">
        <f t="shared" si="335"/>
        <v>6446.664</v>
      </c>
      <c r="K612" s="11">
        <v>1</v>
      </c>
      <c r="L612" s="11">
        <v>1.65</v>
      </c>
      <c r="M612" s="11">
        <v>0.79</v>
      </c>
      <c r="N612" s="39">
        <f t="shared" si="336"/>
        <v>2.3035</v>
      </c>
      <c r="O612" s="11">
        <v>0.9</v>
      </c>
      <c r="P612" s="9">
        <v>0.5</v>
      </c>
      <c r="Q612" s="40">
        <f t="shared" si="337"/>
        <v>6682.4507358</v>
      </c>
      <c r="Y612" s="11">
        <v>43075</v>
      </c>
      <c r="Z612" s="12">
        <v>0.168</v>
      </c>
      <c r="AA612" s="11">
        <v>1</v>
      </c>
      <c r="AB612" s="11">
        <v>0</v>
      </c>
      <c r="AC612" s="13">
        <f t="shared" si="338"/>
        <v>7236.6</v>
      </c>
      <c r="AD612" s="11">
        <v>1</v>
      </c>
      <c r="AE612" s="11">
        <v>1.65</v>
      </c>
      <c r="AF612" s="11">
        <v>0.79</v>
      </c>
      <c r="AG612" s="39">
        <f t="shared" si="339"/>
        <v>2.3035</v>
      </c>
      <c r="AH612" s="11">
        <v>0.9</v>
      </c>
      <c r="AI612" s="9">
        <v>0.5</v>
      </c>
      <c r="AJ612" s="40">
        <f t="shared" si="340"/>
        <v>7501.278645</v>
      </c>
    </row>
    <row r="613" s="1" customFormat="1" customHeight="1" spans="6:36">
      <c r="F613" s="11">
        <v>38373</v>
      </c>
      <c r="G613" s="12">
        <v>0.168</v>
      </c>
      <c r="H613" s="11">
        <v>1</v>
      </c>
      <c r="I613" s="11">
        <v>0</v>
      </c>
      <c r="J613" s="13">
        <f t="shared" si="335"/>
        <v>6446.664</v>
      </c>
      <c r="K613" s="11">
        <v>1</v>
      </c>
      <c r="L613" s="11">
        <v>1.65</v>
      </c>
      <c r="M613" s="11">
        <v>0.79</v>
      </c>
      <c r="N613" s="39">
        <f t="shared" si="336"/>
        <v>2.3035</v>
      </c>
      <c r="O613" s="11">
        <v>0.9</v>
      </c>
      <c r="P613" s="9">
        <v>0.5</v>
      </c>
      <c r="Q613" s="40">
        <f t="shared" si="337"/>
        <v>6682.4507358</v>
      </c>
      <c r="Y613" s="11">
        <v>43075</v>
      </c>
      <c r="Z613" s="12">
        <v>0.168</v>
      </c>
      <c r="AA613" s="11">
        <v>1</v>
      </c>
      <c r="AB613" s="11">
        <v>0</v>
      </c>
      <c r="AC613" s="13">
        <f t="shared" si="338"/>
        <v>7236.6</v>
      </c>
      <c r="AD613" s="11">
        <v>1</v>
      </c>
      <c r="AE613" s="11">
        <v>1.65</v>
      </c>
      <c r="AF613" s="11">
        <v>0.79</v>
      </c>
      <c r="AG613" s="39">
        <f t="shared" si="339"/>
        <v>2.3035</v>
      </c>
      <c r="AH613" s="11">
        <v>0.9</v>
      </c>
      <c r="AI613" s="9">
        <v>0.5</v>
      </c>
      <c r="AJ613" s="40">
        <f t="shared" si="340"/>
        <v>7501.278645</v>
      </c>
    </row>
    <row r="614" s="1" customFormat="1" customHeight="1" spans="6:36">
      <c r="F614" s="11">
        <v>38373</v>
      </c>
      <c r="G614" s="12">
        <v>0.168</v>
      </c>
      <c r="H614" s="11">
        <v>1</v>
      </c>
      <c r="I614" s="11">
        <v>0</v>
      </c>
      <c r="J614" s="13">
        <f t="shared" si="335"/>
        <v>6446.664</v>
      </c>
      <c r="K614" s="11">
        <v>1</v>
      </c>
      <c r="L614" s="11">
        <v>1.65</v>
      </c>
      <c r="M614" s="11">
        <v>0.79</v>
      </c>
      <c r="N614" s="39">
        <f t="shared" si="336"/>
        <v>2.3035</v>
      </c>
      <c r="O614" s="11">
        <v>0.9</v>
      </c>
      <c r="P614" s="9">
        <v>0.5</v>
      </c>
      <c r="Q614" s="40">
        <f t="shared" si="337"/>
        <v>6682.4507358</v>
      </c>
      <c r="Y614" s="11">
        <v>43075</v>
      </c>
      <c r="Z614" s="12">
        <v>0.168</v>
      </c>
      <c r="AA614" s="11">
        <v>1</v>
      </c>
      <c r="AB614" s="11">
        <v>0</v>
      </c>
      <c r="AC614" s="13">
        <f t="shared" si="338"/>
        <v>7236.6</v>
      </c>
      <c r="AD614" s="11">
        <v>1</v>
      </c>
      <c r="AE614" s="11">
        <v>1.65</v>
      </c>
      <c r="AF614" s="11">
        <v>0.79</v>
      </c>
      <c r="AG614" s="39">
        <f t="shared" si="339"/>
        <v>2.3035</v>
      </c>
      <c r="AH614" s="11">
        <v>0.9</v>
      </c>
      <c r="AI614" s="9">
        <v>0.5</v>
      </c>
      <c r="AJ614" s="40">
        <f t="shared" si="340"/>
        <v>7501.278645</v>
      </c>
    </row>
    <row r="615" s="1" customFormat="1" customHeight="1" spans="6:36">
      <c r="F615" s="11">
        <v>38373</v>
      </c>
      <c r="G615" s="12">
        <v>0.168</v>
      </c>
      <c r="H615" s="11">
        <v>1</v>
      </c>
      <c r="I615" s="11">
        <v>0</v>
      </c>
      <c r="J615" s="13">
        <f t="shared" si="335"/>
        <v>6446.664</v>
      </c>
      <c r="K615" s="11">
        <v>1</v>
      </c>
      <c r="L615" s="11">
        <v>1.65</v>
      </c>
      <c r="M615" s="11">
        <v>0.79</v>
      </c>
      <c r="N615" s="39">
        <f t="shared" si="336"/>
        <v>2.3035</v>
      </c>
      <c r="O615" s="11">
        <v>0.9</v>
      </c>
      <c r="P615" s="9">
        <v>0.5</v>
      </c>
      <c r="Q615" s="40">
        <f t="shared" si="337"/>
        <v>6682.4507358</v>
      </c>
      <c r="Y615" s="11">
        <v>43075</v>
      </c>
      <c r="Z615" s="12">
        <v>0.168</v>
      </c>
      <c r="AA615" s="11">
        <v>1</v>
      </c>
      <c r="AB615" s="11">
        <v>0</v>
      </c>
      <c r="AC615" s="13">
        <f t="shared" si="338"/>
        <v>7236.6</v>
      </c>
      <c r="AD615" s="11">
        <v>1</v>
      </c>
      <c r="AE615" s="11">
        <v>1.65</v>
      </c>
      <c r="AF615" s="11">
        <v>0.79</v>
      </c>
      <c r="AG615" s="39">
        <f t="shared" si="339"/>
        <v>2.3035</v>
      </c>
      <c r="AH615" s="11">
        <v>0.9</v>
      </c>
      <c r="AI615" s="9">
        <v>0.5</v>
      </c>
      <c r="AJ615" s="40">
        <f t="shared" si="340"/>
        <v>7501.278645</v>
      </c>
    </row>
    <row r="616" s="1" customFormat="1" customHeight="1" spans="6:36">
      <c r="F616" s="11">
        <v>38373</v>
      </c>
      <c r="G616" s="12">
        <v>0.168</v>
      </c>
      <c r="H616" s="11">
        <v>1</v>
      </c>
      <c r="I616" s="11">
        <v>0</v>
      </c>
      <c r="J616" s="13">
        <f t="shared" si="335"/>
        <v>6446.664</v>
      </c>
      <c r="K616" s="11">
        <v>1</v>
      </c>
      <c r="L616" s="11">
        <v>1.65</v>
      </c>
      <c r="M616" s="11">
        <v>0.79</v>
      </c>
      <c r="N616" s="39">
        <f t="shared" si="336"/>
        <v>2.3035</v>
      </c>
      <c r="O616" s="11">
        <v>0.9</v>
      </c>
      <c r="P616" s="9">
        <v>0.5</v>
      </c>
      <c r="Q616" s="40">
        <f t="shared" si="337"/>
        <v>6682.4507358</v>
      </c>
      <c r="Y616" s="11">
        <v>43075</v>
      </c>
      <c r="Z616" s="12">
        <v>0.168</v>
      </c>
      <c r="AA616" s="11">
        <v>1</v>
      </c>
      <c r="AB616" s="11">
        <v>0</v>
      </c>
      <c r="AC616" s="13">
        <f t="shared" si="338"/>
        <v>7236.6</v>
      </c>
      <c r="AD616" s="11">
        <v>1</v>
      </c>
      <c r="AE616" s="11">
        <v>1.65</v>
      </c>
      <c r="AF616" s="11">
        <v>0.79</v>
      </c>
      <c r="AG616" s="39">
        <f t="shared" si="339"/>
        <v>2.3035</v>
      </c>
      <c r="AH616" s="11">
        <v>0.9</v>
      </c>
      <c r="AI616" s="9">
        <v>0.5</v>
      </c>
      <c r="AJ616" s="40">
        <f t="shared" si="340"/>
        <v>7501.278645</v>
      </c>
    </row>
    <row r="617" s="1" customFormat="1" customHeight="1" spans="6:36">
      <c r="F617" s="11">
        <v>38373</v>
      </c>
      <c r="G617" s="12">
        <v>0.168</v>
      </c>
      <c r="H617" s="11">
        <v>1</v>
      </c>
      <c r="I617" s="11">
        <v>0</v>
      </c>
      <c r="J617" s="13">
        <f t="shared" si="335"/>
        <v>6446.664</v>
      </c>
      <c r="K617" s="11">
        <v>1</v>
      </c>
      <c r="L617" s="11">
        <v>1.65</v>
      </c>
      <c r="M617" s="11">
        <v>0.79</v>
      </c>
      <c r="N617" s="39">
        <f t="shared" si="336"/>
        <v>2.3035</v>
      </c>
      <c r="O617" s="11">
        <v>0.9</v>
      </c>
      <c r="P617" s="9">
        <v>0.5</v>
      </c>
      <c r="Q617" s="40">
        <f t="shared" si="337"/>
        <v>6682.4507358</v>
      </c>
      <c r="Y617" s="11">
        <v>43075</v>
      </c>
      <c r="Z617" s="12">
        <v>0.168</v>
      </c>
      <c r="AA617" s="11">
        <v>1</v>
      </c>
      <c r="AB617" s="11">
        <v>0</v>
      </c>
      <c r="AC617" s="13">
        <f t="shared" si="338"/>
        <v>7236.6</v>
      </c>
      <c r="AD617" s="11">
        <v>1</v>
      </c>
      <c r="AE617" s="11">
        <v>1.65</v>
      </c>
      <c r="AF617" s="11">
        <v>0.79</v>
      </c>
      <c r="AG617" s="39">
        <f t="shared" si="339"/>
        <v>2.3035</v>
      </c>
      <c r="AH617" s="11">
        <v>0.9</v>
      </c>
      <c r="AI617" s="9">
        <v>0.5</v>
      </c>
      <c r="AJ617" s="40">
        <f t="shared" si="340"/>
        <v>7501.278645</v>
      </c>
    </row>
    <row r="618" s="1" customFormat="1" customHeight="1" spans="6:36">
      <c r="F618" s="11">
        <v>38373</v>
      </c>
      <c r="G618" s="12">
        <v>0.168</v>
      </c>
      <c r="H618" s="11">
        <v>1</v>
      </c>
      <c r="I618" s="11">
        <v>0</v>
      </c>
      <c r="J618" s="13">
        <f t="shared" si="335"/>
        <v>6446.664</v>
      </c>
      <c r="K618" s="11">
        <v>1</v>
      </c>
      <c r="L618" s="11">
        <v>1.65</v>
      </c>
      <c r="M618" s="11">
        <v>0.79</v>
      </c>
      <c r="N618" s="39">
        <f t="shared" si="336"/>
        <v>2.3035</v>
      </c>
      <c r="O618" s="11">
        <v>0.9</v>
      </c>
      <c r="P618" s="9">
        <v>0.5</v>
      </c>
      <c r="Q618" s="40">
        <f t="shared" si="337"/>
        <v>6682.4507358</v>
      </c>
      <c r="Y618" s="11">
        <v>43075</v>
      </c>
      <c r="Z618" s="12">
        <v>0.168</v>
      </c>
      <c r="AA618" s="11">
        <v>1</v>
      </c>
      <c r="AB618" s="11">
        <v>0</v>
      </c>
      <c r="AC618" s="13">
        <f t="shared" si="338"/>
        <v>7236.6</v>
      </c>
      <c r="AD618" s="11">
        <v>1</v>
      </c>
      <c r="AE618" s="11">
        <v>1.65</v>
      </c>
      <c r="AF618" s="11">
        <v>0.79</v>
      </c>
      <c r="AG618" s="39">
        <f t="shared" si="339"/>
        <v>2.3035</v>
      </c>
      <c r="AH618" s="11">
        <v>0.9</v>
      </c>
      <c r="AI618" s="9">
        <v>0.5</v>
      </c>
      <c r="AJ618" s="40">
        <f t="shared" si="340"/>
        <v>7501.278645</v>
      </c>
    </row>
    <row r="619" s="1" customFormat="1" customHeight="1" spans="6:36">
      <c r="F619" s="11">
        <v>38373</v>
      </c>
      <c r="G619" s="12">
        <v>0.3</v>
      </c>
      <c r="H619" s="11">
        <v>1</v>
      </c>
      <c r="I619" s="11">
        <v>0</v>
      </c>
      <c r="J619" s="13">
        <f t="shared" si="335"/>
        <v>11511.9</v>
      </c>
      <c r="K619" s="11">
        <v>1</v>
      </c>
      <c r="L619" s="11">
        <v>1.65</v>
      </c>
      <c r="M619" s="11">
        <v>0.79</v>
      </c>
      <c r="N619" s="39">
        <f t="shared" si="336"/>
        <v>2.3035</v>
      </c>
      <c r="O619" s="11">
        <v>0.9</v>
      </c>
      <c r="P619" s="9">
        <v>0.5</v>
      </c>
      <c r="Q619" s="40">
        <f t="shared" si="337"/>
        <v>11932.9477425</v>
      </c>
      <c r="Y619" s="11">
        <v>43075</v>
      </c>
      <c r="Z619" s="12">
        <v>0.3</v>
      </c>
      <c r="AA619" s="11">
        <v>1</v>
      </c>
      <c r="AB619" s="11">
        <v>0</v>
      </c>
      <c r="AC619" s="13">
        <f t="shared" si="338"/>
        <v>12922.5</v>
      </c>
      <c r="AD619" s="11">
        <v>1</v>
      </c>
      <c r="AE619" s="11">
        <v>1.65</v>
      </c>
      <c r="AF619" s="11">
        <v>0.79</v>
      </c>
      <c r="AG619" s="39">
        <f t="shared" si="339"/>
        <v>2.3035</v>
      </c>
      <c r="AH619" s="11">
        <v>0.9</v>
      </c>
      <c r="AI619" s="9">
        <v>0.5</v>
      </c>
      <c r="AJ619" s="40">
        <f t="shared" si="340"/>
        <v>13395.1404375</v>
      </c>
    </row>
    <row r="620" s="1" customFormat="1" customHeight="1" spans="6:36">
      <c r="F620" s="11">
        <v>38373</v>
      </c>
      <c r="G620" s="12">
        <v>0.58</v>
      </c>
      <c r="H620" s="11">
        <v>1</v>
      </c>
      <c r="I620" s="11">
        <v>0</v>
      </c>
      <c r="J620" s="13">
        <f t="shared" si="335"/>
        <v>22256.34</v>
      </c>
      <c r="K620" s="11">
        <v>1</v>
      </c>
      <c r="L620" s="11">
        <v>1.65</v>
      </c>
      <c r="M620" s="11">
        <v>0.79</v>
      </c>
      <c r="N620" s="39">
        <f t="shared" si="336"/>
        <v>2.3035</v>
      </c>
      <c r="O620" s="11">
        <v>0.9</v>
      </c>
      <c r="P620" s="9">
        <v>0.5</v>
      </c>
      <c r="Q620" s="40">
        <f t="shared" si="337"/>
        <v>23070.3656355</v>
      </c>
      <c r="Y620" s="11">
        <v>43075</v>
      </c>
      <c r="Z620" s="12">
        <v>0.58</v>
      </c>
      <c r="AA620" s="11">
        <v>1</v>
      </c>
      <c r="AB620" s="11">
        <v>0</v>
      </c>
      <c r="AC620" s="13">
        <f t="shared" si="338"/>
        <v>24983.5</v>
      </c>
      <c r="AD620" s="11">
        <v>1</v>
      </c>
      <c r="AE620" s="11">
        <v>1.65</v>
      </c>
      <c r="AF620" s="11">
        <v>0.79</v>
      </c>
      <c r="AG620" s="39">
        <f t="shared" si="339"/>
        <v>2.3035</v>
      </c>
      <c r="AH620" s="11">
        <v>0.9</v>
      </c>
      <c r="AI620" s="9">
        <v>0.5</v>
      </c>
      <c r="AJ620" s="40">
        <f t="shared" si="340"/>
        <v>25897.2715125</v>
      </c>
    </row>
    <row r="621" s="1" customFormat="1" customHeight="1" spans="6:36">
      <c r="F621" s="44" t="s">
        <v>26</v>
      </c>
      <c r="G621" s="45"/>
      <c r="H621" s="45"/>
      <c r="I621" s="45"/>
      <c r="J621" s="45"/>
      <c r="K621" s="45"/>
      <c r="L621" s="45"/>
      <c r="M621" s="43">
        <f>SUM(Q611:Q620)</f>
        <v>88462.9192644</v>
      </c>
      <c r="N621" s="43"/>
      <c r="O621" s="43"/>
      <c r="P621" s="43"/>
      <c r="Q621" s="43"/>
      <c r="Y621" s="44" t="s">
        <v>26</v>
      </c>
      <c r="Z621" s="45"/>
      <c r="AA621" s="45"/>
      <c r="AB621" s="45"/>
      <c r="AC621" s="45"/>
      <c r="AD621" s="45"/>
      <c r="AE621" s="45"/>
      <c r="AF621" s="43">
        <f>SUM(AJ611:AJ620)</f>
        <v>99302.64111</v>
      </c>
      <c r="AG621" s="43"/>
      <c r="AH621" s="43"/>
      <c r="AI621" s="43"/>
      <c r="AJ621" s="43"/>
    </row>
    <row r="622" s="1" customFormat="1" customHeight="1" spans="6:36">
      <c r="F622" s="45"/>
      <c r="G622" s="45"/>
      <c r="H622" s="45"/>
      <c r="I622" s="45"/>
      <c r="J622" s="45"/>
      <c r="K622" s="45"/>
      <c r="L622" s="45"/>
      <c r="M622" s="43"/>
      <c r="N622" s="43"/>
      <c r="O622" s="43"/>
      <c r="P622" s="43"/>
      <c r="Q622" s="43"/>
      <c r="Y622" s="45"/>
      <c r="Z622" s="45"/>
      <c r="AA622" s="45"/>
      <c r="AB622" s="45"/>
      <c r="AC622" s="45"/>
      <c r="AD622" s="45"/>
      <c r="AE622" s="45"/>
      <c r="AF622" s="43"/>
      <c r="AG622" s="43"/>
      <c r="AH622" s="43"/>
      <c r="AI622" s="43"/>
      <c r="AJ622" s="43"/>
    </row>
    <row r="623" s="1" customFormat="1" customHeight="1" spans="6:36">
      <c r="F623" s="45"/>
      <c r="G623" s="45"/>
      <c r="H623" s="45"/>
      <c r="I623" s="45"/>
      <c r="J623" s="45"/>
      <c r="K623" s="45"/>
      <c r="L623" s="45"/>
      <c r="M623" s="43"/>
      <c r="N623" s="43"/>
      <c r="O623" s="43"/>
      <c r="P623" s="43"/>
      <c r="Q623" s="43"/>
      <c r="Y623" s="45"/>
      <c r="Z623" s="45"/>
      <c r="AA623" s="45"/>
      <c r="AB623" s="45"/>
      <c r="AC623" s="45"/>
      <c r="AD623" s="45"/>
      <c r="AE623" s="45"/>
      <c r="AF623" s="43"/>
      <c r="AG623" s="43"/>
      <c r="AH623" s="43"/>
      <c r="AI623" s="43"/>
      <c r="AJ623" s="43"/>
    </row>
    <row r="626" s="1" customFormat="1" customHeight="1" spans="1:38">
      <c r="A626" s="2" t="s">
        <v>63</v>
      </c>
      <c r="B626" s="2"/>
      <c r="C626" s="2"/>
      <c r="D626" s="2"/>
      <c r="E626" s="2"/>
      <c r="F626" s="3" t="s">
        <v>1</v>
      </c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T626" s="2" t="s">
        <v>64</v>
      </c>
      <c r="U626" s="2"/>
      <c r="V626" s="2"/>
      <c r="W626" s="2"/>
      <c r="X626" s="2"/>
      <c r="Y626" s="3" t="s">
        <v>1</v>
      </c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</row>
    <row r="627" s="1" customFormat="1" customHeight="1" spans="1:38">
      <c r="A627" s="2"/>
      <c r="B627" s="2"/>
      <c r="C627" s="2"/>
      <c r="D627" s="2"/>
      <c r="E627" s="2"/>
      <c r="F627" s="4" t="s">
        <v>3</v>
      </c>
      <c r="G627" s="5"/>
      <c r="H627" s="5"/>
      <c r="I627" s="6"/>
      <c r="J627" s="7" t="s">
        <v>4</v>
      </c>
      <c r="K627" s="7"/>
      <c r="L627" s="7"/>
      <c r="M627" s="7"/>
      <c r="N627" s="8" t="s">
        <v>5</v>
      </c>
      <c r="O627" s="8"/>
      <c r="P627" s="8"/>
      <c r="Q627" s="9" t="s">
        <v>6</v>
      </c>
      <c r="R627" s="10" t="s">
        <v>7</v>
      </c>
      <c r="T627" s="2"/>
      <c r="U627" s="2"/>
      <c r="V627" s="2"/>
      <c r="W627" s="2"/>
      <c r="X627" s="2"/>
      <c r="Y627" s="4" t="s">
        <v>3</v>
      </c>
      <c r="Z627" s="5"/>
      <c r="AA627" s="5"/>
      <c r="AB627" s="6"/>
      <c r="AC627" s="7" t="s">
        <v>4</v>
      </c>
      <c r="AD627" s="7"/>
      <c r="AE627" s="7"/>
      <c r="AF627" s="7"/>
      <c r="AG627" s="8" t="s">
        <v>5</v>
      </c>
      <c r="AH627" s="8"/>
      <c r="AI627" s="8"/>
      <c r="AJ627" s="9" t="s">
        <v>6</v>
      </c>
      <c r="AK627" s="10" t="s">
        <v>7</v>
      </c>
    </row>
    <row r="628" s="1" customFormat="1" customHeight="1" spans="1:38">
      <c r="A628" s="1" t="s">
        <v>8</v>
      </c>
      <c r="B628" s="1" t="s">
        <v>9</v>
      </c>
      <c r="C628" s="1" t="s">
        <v>10</v>
      </c>
      <c r="D628" s="1" t="s">
        <v>11</v>
      </c>
      <c r="E628" s="1" t="s">
        <v>12</v>
      </c>
      <c r="F628" s="11" t="s">
        <v>13</v>
      </c>
      <c r="G628" s="11" t="s">
        <v>14</v>
      </c>
      <c r="H628" s="12" t="s">
        <v>15</v>
      </c>
      <c r="I628" s="13" t="s">
        <v>3</v>
      </c>
      <c r="J628" s="11" t="s">
        <v>16</v>
      </c>
      <c r="K628" s="11" t="s">
        <v>17</v>
      </c>
      <c r="L628" s="11" t="s">
        <v>18</v>
      </c>
      <c r="M628" s="7" t="s">
        <v>19</v>
      </c>
      <c r="N628" s="11" t="s">
        <v>20</v>
      </c>
      <c r="O628" s="11" t="s">
        <v>21</v>
      </c>
      <c r="P628" s="8" t="s">
        <v>22</v>
      </c>
      <c r="Q628" s="9" t="s">
        <v>23</v>
      </c>
      <c r="R628" s="14"/>
      <c r="T628" s="1" t="s">
        <v>8</v>
      </c>
      <c r="U628" s="1" t="s">
        <v>9</v>
      </c>
      <c r="V628" s="1" t="s">
        <v>10</v>
      </c>
      <c r="W628" s="1" t="s">
        <v>11</v>
      </c>
      <c r="X628" s="1" t="s">
        <v>12</v>
      </c>
      <c r="Y628" s="11" t="s">
        <v>13</v>
      </c>
      <c r="Z628" s="11" t="s">
        <v>14</v>
      </c>
      <c r="AA628" s="12" t="s">
        <v>15</v>
      </c>
      <c r="AB628" s="13" t="s">
        <v>3</v>
      </c>
      <c r="AC628" s="11" t="s">
        <v>16</v>
      </c>
      <c r="AD628" s="11" t="s">
        <v>17</v>
      </c>
      <c r="AE628" s="11" t="s">
        <v>18</v>
      </c>
      <c r="AF628" s="7" t="s">
        <v>19</v>
      </c>
      <c r="AG628" s="11" t="s">
        <v>20</v>
      </c>
      <c r="AH628" s="11" t="s">
        <v>21</v>
      </c>
      <c r="AI628" s="8" t="s">
        <v>22</v>
      </c>
      <c r="AJ628" s="9" t="s">
        <v>23</v>
      </c>
      <c r="AK628" s="14"/>
    </row>
    <row r="629" s="1" customFormat="1" customHeight="1" spans="1:38">
      <c r="A629" s="15">
        <f>M633</f>
        <v>1107208.15325741</v>
      </c>
      <c r="B629" s="15">
        <f>S642+S651</f>
        <v>713722.069781792</v>
      </c>
      <c r="C629" s="15">
        <f>M665</f>
        <v>441038.75601586</v>
      </c>
      <c r="D629" s="15">
        <f>M673</f>
        <v>342939.173816826</v>
      </c>
      <c r="E629" s="15">
        <v>18</v>
      </c>
      <c r="F629" s="11">
        <v>2704</v>
      </c>
      <c r="G629" s="11">
        <v>1.286</v>
      </c>
      <c r="H629" s="12">
        <v>1.35</v>
      </c>
      <c r="I629" s="13">
        <f t="shared" ref="I629:I632" si="341">F629*G629*H629</f>
        <v>4694.4144</v>
      </c>
      <c r="J629" s="11">
        <v>3</v>
      </c>
      <c r="K629" s="11">
        <v>810</v>
      </c>
      <c r="L629" s="11">
        <v>1.39</v>
      </c>
      <c r="M629" s="16">
        <f t="shared" ref="M629:M632" si="342">1+6*K629/(K629+2000)+L629</f>
        <v>4.11953736654804</v>
      </c>
      <c r="N629" s="11">
        <v>1</v>
      </c>
      <c r="O629" s="11">
        <v>2.38</v>
      </c>
      <c r="P629" s="8">
        <f t="shared" ref="P629:P632" si="343">1+N629*O629</f>
        <v>3.38</v>
      </c>
      <c r="Q629" s="9">
        <v>1.15</v>
      </c>
      <c r="R629" s="17">
        <f t="shared" ref="R629:R632" si="344">I629*J629*Q629*P629*M629</f>
        <v>225509.927952017</v>
      </c>
      <c r="T629" s="15">
        <f>AF633</f>
        <v>1107208.15325741</v>
      </c>
      <c r="U629" s="15">
        <f>AL642+AL651</f>
        <v>720369.369398939</v>
      </c>
      <c r="V629" s="15">
        <f>AF665</f>
        <v>441038.75601586</v>
      </c>
      <c r="W629" s="15">
        <f>AF673</f>
        <v>397563.657939358</v>
      </c>
      <c r="X629" s="15">
        <v>18</v>
      </c>
      <c r="Y629" s="11">
        <v>2704</v>
      </c>
      <c r="Z629" s="11">
        <v>1.286</v>
      </c>
      <c r="AA629" s="12">
        <v>1.35</v>
      </c>
      <c r="AB629" s="13">
        <f t="shared" ref="AB629:AB632" si="345">Y629*Z629*AA629</f>
        <v>4694.4144</v>
      </c>
      <c r="AC629" s="11">
        <v>3</v>
      </c>
      <c r="AD629" s="11">
        <v>810</v>
      </c>
      <c r="AE629" s="11">
        <v>1.39</v>
      </c>
      <c r="AF629" s="16">
        <f t="shared" ref="AF629:AF632" si="346">1+6*AD629/(AD629+2000)+AE629</f>
        <v>4.11953736654804</v>
      </c>
      <c r="AG629" s="11">
        <v>1</v>
      </c>
      <c r="AH629" s="11">
        <v>2.38</v>
      </c>
      <c r="AI629" s="8">
        <f t="shared" ref="AI629:AI632" si="347">1+AG629*AH629</f>
        <v>3.38</v>
      </c>
      <c r="AJ629" s="9">
        <v>1.15</v>
      </c>
      <c r="AK629" s="17">
        <f t="shared" ref="AK629:AK632" si="348">AB629*AC629*AJ629*AI629*AF629</f>
        <v>225509.927952017</v>
      </c>
    </row>
    <row r="630" s="1" customFormat="1" customHeight="1" spans="1:38">
      <c r="A630" s="1" t="s">
        <v>24</v>
      </c>
      <c r="B630" s="1" t="s">
        <v>25</v>
      </c>
      <c r="C630" s="1" t="s">
        <v>26</v>
      </c>
      <c r="F630" s="11">
        <v>2704</v>
      </c>
      <c r="G630" s="11">
        <v>1.871</v>
      </c>
      <c r="H630" s="12">
        <v>1.35</v>
      </c>
      <c r="I630" s="13">
        <f t="shared" si="341"/>
        <v>6829.8984</v>
      </c>
      <c r="J630" s="11">
        <v>3</v>
      </c>
      <c r="K630" s="11">
        <v>810</v>
      </c>
      <c r="L630" s="11">
        <v>1.39</v>
      </c>
      <c r="M630" s="16">
        <f t="shared" si="342"/>
        <v>4.11953736654804</v>
      </c>
      <c r="N630" s="11">
        <v>1</v>
      </c>
      <c r="O630" s="11">
        <v>2.38</v>
      </c>
      <c r="P630" s="8">
        <f t="shared" si="343"/>
        <v>3.38</v>
      </c>
      <c r="Q630" s="9">
        <v>1.15</v>
      </c>
      <c r="R630" s="17">
        <f t="shared" si="344"/>
        <v>328094.14867669</v>
      </c>
      <c r="T630" s="1" t="s">
        <v>24</v>
      </c>
      <c r="U630" s="1" t="s">
        <v>25</v>
      </c>
      <c r="V630" s="1" t="s">
        <v>26</v>
      </c>
      <c r="Y630" s="11">
        <v>2704</v>
      </c>
      <c r="Z630" s="11">
        <v>1.871</v>
      </c>
      <c r="AA630" s="12">
        <v>1.35</v>
      </c>
      <c r="AB630" s="13">
        <f t="shared" si="345"/>
        <v>6829.8984</v>
      </c>
      <c r="AC630" s="11">
        <v>3</v>
      </c>
      <c r="AD630" s="11">
        <v>810</v>
      </c>
      <c r="AE630" s="11">
        <v>1.39</v>
      </c>
      <c r="AF630" s="16">
        <f t="shared" si="346"/>
        <v>4.11953736654804</v>
      </c>
      <c r="AG630" s="11">
        <v>1</v>
      </c>
      <c r="AH630" s="11">
        <v>2.38</v>
      </c>
      <c r="AI630" s="8">
        <f t="shared" si="347"/>
        <v>3.38</v>
      </c>
      <c r="AJ630" s="9">
        <v>1.15</v>
      </c>
      <c r="AK630" s="17">
        <f t="shared" si="348"/>
        <v>328094.14867669</v>
      </c>
    </row>
    <row r="631" s="1" customFormat="1" customHeight="1" spans="1:38">
      <c r="A631" s="15">
        <f>M693</f>
        <v>104368.74864</v>
      </c>
      <c r="B631" s="15">
        <f>M710</f>
        <v>94300.63548633</v>
      </c>
      <c r="C631" s="1">
        <f>M726</f>
        <v>90379.33807392</v>
      </c>
      <c r="F631" s="11">
        <v>2704</v>
      </c>
      <c r="G631" s="11">
        <v>1.286</v>
      </c>
      <c r="H631" s="12">
        <v>1.35</v>
      </c>
      <c r="I631" s="13">
        <f t="shared" si="341"/>
        <v>4694.4144</v>
      </c>
      <c r="J631" s="11">
        <v>3</v>
      </c>
      <c r="K631" s="11">
        <v>810</v>
      </c>
      <c r="L631" s="11">
        <v>1.39</v>
      </c>
      <c r="M631" s="16">
        <f t="shared" si="342"/>
        <v>4.11953736654804</v>
      </c>
      <c r="N631" s="11">
        <v>1</v>
      </c>
      <c r="O631" s="11">
        <v>2.38</v>
      </c>
      <c r="P631" s="8">
        <f t="shared" si="343"/>
        <v>3.38</v>
      </c>
      <c r="Q631" s="9">
        <v>1.15</v>
      </c>
      <c r="R631" s="17">
        <f t="shared" si="344"/>
        <v>225509.927952017</v>
      </c>
      <c r="T631" s="15">
        <f>AF693</f>
        <v>104368.74864</v>
      </c>
      <c r="U631" s="15">
        <f>AF710</f>
        <v>94300.63548633</v>
      </c>
      <c r="V631" s="1">
        <f>AF726</f>
        <v>102372.44208768</v>
      </c>
      <c r="Y631" s="11">
        <v>2704</v>
      </c>
      <c r="Z631" s="11">
        <v>1.286</v>
      </c>
      <c r="AA631" s="12">
        <v>1.35</v>
      </c>
      <c r="AB631" s="13">
        <f t="shared" si="345"/>
        <v>4694.4144</v>
      </c>
      <c r="AC631" s="11">
        <v>3</v>
      </c>
      <c r="AD631" s="11">
        <v>810</v>
      </c>
      <c r="AE631" s="11">
        <v>1.39</v>
      </c>
      <c r="AF631" s="16">
        <f t="shared" si="346"/>
        <v>4.11953736654804</v>
      </c>
      <c r="AG631" s="11">
        <v>1</v>
      </c>
      <c r="AH631" s="11">
        <v>2.38</v>
      </c>
      <c r="AI631" s="8">
        <f t="shared" si="347"/>
        <v>3.38</v>
      </c>
      <c r="AJ631" s="9">
        <v>1.15</v>
      </c>
      <c r="AK631" s="17">
        <f t="shared" si="348"/>
        <v>225509.927952017</v>
      </c>
    </row>
    <row r="632" s="1" customFormat="1" customHeight="1" spans="1:38">
      <c r="A632" s="18" t="s">
        <v>27</v>
      </c>
      <c r="B632" s="18"/>
      <c r="C632" s="18"/>
      <c r="D632" s="19" t="s">
        <v>28</v>
      </c>
      <c r="E632" s="19"/>
      <c r="F632" s="11">
        <v>2704</v>
      </c>
      <c r="G632" s="11">
        <v>1.871</v>
      </c>
      <c r="H632" s="12">
        <v>1.35</v>
      </c>
      <c r="I632" s="13">
        <f t="shared" si="341"/>
        <v>6829.8984</v>
      </c>
      <c r="J632" s="11">
        <v>3</v>
      </c>
      <c r="K632" s="11">
        <v>810</v>
      </c>
      <c r="L632" s="11">
        <v>1.39</v>
      </c>
      <c r="M632" s="16">
        <f t="shared" si="342"/>
        <v>4.11953736654804</v>
      </c>
      <c r="N632" s="11">
        <v>1</v>
      </c>
      <c r="O632" s="11">
        <v>2.38</v>
      </c>
      <c r="P632" s="8">
        <f t="shared" si="343"/>
        <v>3.38</v>
      </c>
      <c r="Q632" s="9">
        <v>1.15</v>
      </c>
      <c r="R632" s="17">
        <f t="shared" si="344"/>
        <v>328094.14867669</v>
      </c>
      <c r="T632" s="18" t="s">
        <v>27</v>
      </c>
      <c r="U632" s="18"/>
      <c r="V632" s="18"/>
      <c r="W632" s="19" t="s">
        <v>28</v>
      </c>
      <c r="X632" s="19"/>
      <c r="Y632" s="11">
        <v>2704</v>
      </c>
      <c r="Z632" s="11">
        <v>1.871</v>
      </c>
      <c r="AA632" s="12">
        <v>1.35</v>
      </c>
      <c r="AB632" s="13">
        <f t="shared" si="345"/>
        <v>6829.8984</v>
      </c>
      <c r="AC632" s="11">
        <v>3</v>
      </c>
      <c r="AD632" s="11">
        <v>810</v>
      </c>
      <c r="AE632" s="11">
        <v>1.39</v>
      </c>
      <c r="AF632" s="16">
        <f t="shared" si="346"/>
        <v>4.11953736654804</v>
      </c>
      <c r="AG632" s="11">
        <v>1</v>
      </c>
      <c r="AH632" s="11">
        <v>2.38</v>
      </c>
      <c r="AI632" s="8">
        <f t="shared" si="347"/>
        <v>3.38</v>
      </c>
      <c r="AJ632" s="9">
        <v>1.15</v>
      </c>
      <c r="AK632" s="17">
        <f t="shared" si="348"/>
        <v>328094.14867669</v>
      </c>
    </row>
    <row r="633" s="1" customFormat="1" customHeight="1" spans="1:38">
      <c r="A633" s="18"/>
      <c r="B633" s="18"/>
      <c r="C633" s="18"/>
      <c r="D633" s="19"/>
      <c r="E633" s="19"/>
      <c r="F633" s="20" t="s">
        <v>1</v>
      </c>
      <c r="G633" s="21"/>
      <c r="H633" s="21"/>
      <c r="I633" s="21"/>
      <c r="J633" s="21"/>
      <c r="K633" s="21"/>
      <c r="L633" s="21"/>
      <c r="M633" s="22">
        <f>SUM(R629:R632)</f>
        <v>1107208.15325741</v>
      </c>
      <c r="N633" s="22"/>
      <c r="O633" s="22"/>
      <c r="P633" s="22"/>
      <c r="Q633" s="22"/>
      <c r="R633" s="22"/>
      <c r="T633" s="18"/>
      <c r="U633" s="18"/>
      <c r="V633" s="18"/>
      <c r="W633" s="19"/>
      <c r="X633" s="19"/>
      <c r="Y633" s="20" t="s">
        <v>1</v>
      </c>
      <c r="Z633" s="21"/>
      <c r="AA633" s="21"/>
      <c r="AB633" s="21"/>
      <c r="AC633" s="21"/>
      <c r="AD633" s="21"/>
      <c r="AE633" s="21"/>
      <c r="AF633" s="22">
        <f>SUM(AK629:AK632)</f>
        <v>1107208.15325741</v>
      </c>
      <c r="AG633" s="22"/>
      <c r="AH633" s="22"/>
      <c r="AI633" s="22"/>
      <c r="AJ633" s="22"/>
      <c r="AK633" s="22"/>
    </row>
    <row r="634" s="1" customFormat="1" customHeight="1" spans="1:38">
      <c r="A634" s="23">
        <f>A629+B629+C629+D629+A631+B631+C631</f>
        <v>2893956.87507214</v>
      </c>
      <c r="B634" s="23"/>
      <c r="C634" s="23"/>
      <c r="D634" s="24">
        <f>A634/E629</f>
        <v>160775.381948452</v>
      </c>
      <c r="E634" s="24"/>
      <c r="F634" s="21"/>
      <c r="G634" s="21"/>
      <c r="H634" s="21"/>
      <c r="I634" s="21"/>
      <c r="J634" s="21"/>
      <c r="K634" s="21"/>
      <c r="L634" s="21"/>
      <c r="M634" s="22"/>
      <c r="N634" s="22"/>
      <c r="O634" s="22"/>
      <c r="P634" s="22"/>
      <c r="Q634" s="22"/>
      <c r="R634" s="22"/>
      <c r="T634" s="23">
        <f>T629+U629+V629+W629+T631+U631+V631</f>
        <v>2967221.76282558</v>
      </c>
      <c r="U634" s="23"/>
      <c r="V634" s="23"/>
      <c r="W634" s="24">
        <f>T634/X629</f>
        <v>164845.65349031</v>
      </c>
      <c r="X634" s="24"/>
      <c r="Y634" s="21"/>
      <c r="Z634" s="21"/>
      <c r="AA634" s="21"/>
      <c r="AB634" s="21"/>
      <c r="AC634" s="21"/>
      <c r="AD634" s="21"/>
      <c r="AE634" s="21"/>
      <c r="AF634" s="22"/>
      <c r="AG634" s="22"/>
      <c r="AH634" s="22"/>
      <c r="AI634" s="22"/>
      <c r="AJ634" s="22"/>
      <c r="AK634" s="22"/>
    </row>
    <row r="635" s="1" customFormat="1" customHeight="1" spans="1:38">
      <c r="A635" s="23"/>
      <c r="B635" s="23"/>
      <c r="C635" s="23"/>
      <c r="D635" s="24"/>
      <c r="E635" s="24"/>
      <c r="F635" s="3" t="s">
        <v>29</v>
      </c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23"/>
      <c r="U635" s="23"/>
      <c r="V635" s="23"/>
      <c r="W635" s="24"/>
      <c r="X635" s="24"/>
      <c r="Y635" s="3" t="s">
        <v>29</v>
      </c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s="1" customFormat="1" customHeight="1" spans="1:38">
      <c r="A636" s="25"/>
      <c r="B636" s="25"/>
      <c r="C636" s="26"/>
      <c r="D636" s="26"/>
      <c r="E636" s="26"/>
      <c r="F636" s="27" t="s">
        <v>30</v>
      </c>
      <c r="G636" s="13" t="s">
        <v>3</v>
      </c>
      <c r="H636" s="13"/>
      <c r="I636" s="13"/>
      <c r="J636" s="13"/>
      <c r="K636" s="7" t="s">
        <v>19</v>
      </c>
      <c r="L636" s="7"/>
      <c r="M636" s="7"/>
      <c r="N636" s="8" t="s">
        <v>5</v>
      </c>
      <c r="O636" s="8"/>
      <c r="P636" s="8"/>
      <c r="Q636" s="9" t="s">
        <v>31</v>
      </c>
      <c r="R636" s="28" t="s">
        <v>7</v>
      </c>
      <c r="S636" s="11" t="s">
        <v>32</v>
      </c>
      <c r="T636" s="25"/>
      <c r="U636" s="25"/>
      <c r="V636" s="26"/>
      <c r="W636" s="26"/>
      <c r="X636" s="26"/>
      <c r="Y636" s="27" t="s">
        <v>30</v>
      </c>
      <c r="Z636" s="13" t="s">
        <v>3</v>
      </c>
      <c r="AA636" s="13"/>
      <c r="AB636" s="13"/>
      <c r="AC636" s="13"/>
      <c r="AD636" s="7" t="s">
        <v>19</v>
      </c>
      <c r="AE636" s="7"/>
      <c r="AF636" s="7"/>
      <c r="AG636" s="8" t="s">
        <v>5</v>
      </c>
      <c r="AH636" s="8"/>
      <c r="AI636" s="8"/>
      <c r="AJ636" s="9" t="s">
        <v>31</v>
      </c>
      <c r="AK636" s="28" t="s">
        <v>7</v>
      </c>
      <c r="AL636" s="11" t="s">
        <v>32</v>
      </c>
    </row>
    <row r="637" s="1" customFormat="1" customHeight="1" spans="1:38">
      <c r="A637" s="25"/>
      <c r="B637" s="25"/>
      <c r="C637" s="26"/>
      <c r="D637" s="26"/>
      <c r="E637" s="26"/>
      <c r="F637" s="29"/>
      <c r="G637" s="11" t="s">
        <v>33</v>
      </c>
      <c r="H637" s="11" t="s">
        <v>34</v>
      </c>
      <c r="I637" s="11" t="s">
        <v>15</v>
      </c>
      <c r="J637" s="13" t="s">
        <v>3</v>
      </c>
      <c r="K637" s="11" t="s">
        <v>17</v>
      </c>
      <c r="L637" s="11" t="s">
        <v>18</v>
      </c>
      <c r="M637" s="7" t="s">
        <v>19</v>
      </c>
      <c r="N637" s="11" t="s">
        <v>20</v>
      </c>
      <c r="O637" s="11" t="s">
        <v>21</v>
      </c>
      <c r="P637" s="8" t="s">
        <v>22</v>
      </c>
      <c r="Q637" s="9" t="s">
        <v>23</v>
      </c>
      <c r="R637" s="28"/>
      <c r="S637" s="11"/>
      <c r="T637" s="25"/>
      <c r="U637" s="25"/>
      <c r="V637" s="26"/>
      <c r="W637" s="26"/>
      <c r="X637" s="26"/>
      <c r="Y637" s="29"/>
      <c r="Z637" s="11" t="s">
        <v>33</v>
      </c>
      <c r="AA637" s="11" t="s">
        <v>34</v>
      </c>
      <c r="AB637" s="11" t="s">
        <v>15</v>
      </c>
      <c r="AC637" s="13" t="s">
        <v>3</v>
      </c>
      <c r="AD637" s="11" t="s">
        <v>17</v>
      </c>
      <c r="AE637" s="11" t="s">
        <v>18</v>
      </c>
      <c r="AF637" s="7" t="s">
        <v>19</v>
      </c>
      <c r="AG637" s="11" t="s">
        <v>20</v>
      </c>
      <c r="AH637" s="11" t="s">
        <v>21</v>
      </c>
      <c r="AI637" s="8" t="s">
        <v>22</v>
      </c>
      <c r="AJ637" s="9" t="s">
        <v>23</v>
      </c>
      <c r="AK637" s="28"/>
      <c r="AL637" s="11"/>
    </row>
    <row r="638" s="1" customFormat="1" customHeight="1" spans="1:38">
      <c r="A638" s="25"/>
      <c r="B638" s="25"/>
      <c r="C638" s="26"/>
      <c r="D638" s="26"/>
      <c r="E638" s="26"/>
      <c r="F638" s="11">
        <f>_xlfn.RANK.EQ(R638,R638:R641,0)</f>
        <v>3</v>
      </c>
      <c r="G638" s="11">
        <v>0</v>
      </c>
      <c r="H638" s="11">
        <v>1.8</v>
      </c>
      <c r="I638" s="12">
        <v>1.35</v>
      </c>
      <c r="J638" s="13">
        <f t="shared" ref="J638:J641" si="349">G638*H638*I638</f>
        <v>0</v>
      </c>
      <c r="K638" s="11">
        <v>810</v>
      </c>
      <c r="L638" s="11">
        <v>0</v>
      </c>
      <c r="M638" s="30">
        <f t="shared" ref="M638:M641" si="350">1+6*K638/(K638+2000)+L638</f>
        <v>2.72953736654804</v>
      </c>
      <c r="N638" s="11">
        <v>1</v>
      </c>
      <c r="O638" s="11">
        <v>2.38</v>
      </c>
      <c r="P638" s="8">
        <f t="shared" ref="P638:P641" si="351">1+N638*O638</f>
        <v>3.38</v>
      </c>
      <c r="Q638" s="9">
        <v>0.9</v>
      </c>
      <c r="R638" s="17">
        <f t="shared" ref="R638:R641" si="352">J638*M638*Q638*P638</f>
        <v>0</v>
      </c>
      <c r="S638" s="11">
        <f t="shared" ref="S638:S641" si="353">IF(F638=1,1,(IF(F638=2,2,12)))</f>
        <v>12</v>
      </c>
      <c r="T638" s="25"/>
      <c r="U638" s="25"/>
      <c r="V638" s="26"/>
      <c r="W638" s="26"/>
      <c r="X638" s="26"/>
      <c r="Y638" s="11">
        <f>_xlfn.RANK.EQ(AK638,AK638:AK641,0)</f>
        <v>3</v>
      </c>
      <c r="Z638" s="11">
        <v>0</v>
      </c>
      <c r="AA638" s="11">
        <v>1.8</v>
      </c>
      <c r="AB638" s="12">
        <v>1.35</v>
      </c>
      <c r="AC638" s="13">
        <f t="shared" ref="AC638:AC641" si="354">Z638*AA638*AB638</f>
        <v>0</v>
      </c>
      <c r="AD638" s="11">
        <v>810</v>
      </c>
      <c r="AE638" s="11">
        <v>0</v>
      </c>
      <c r="AF638" s="30">
        <f t="shared" ref="AF638:AF641" si="355">1+6*AD638/(AD638+2000)+AE638</f>
        <v>2.72953736654804</v>
      </c>
      <c r="AG638" s="11">
        <v>1</v>
      </c>
      <c r="AH638" s="11">
        <v>2.38</v>
      </c>
      <c r="AI638" s="8">
        <f t="shared" ref="AI638:AI641" si="356">1+AG638*AH638</f>
        <v>3.38</v>
      </c>
      <c r="AJ638" s="9">
        <v>0.9</v>
      </c>
      <c r="AK638" s="17">
        <f t="shared" ref="AK638:AK641" si="357">AC638*AF638*AJ638*AI638</f>
        <v>0</v>
      </c>
      <c r="AL638" s="11">
        <f t="shared" ref="AL638:AL641" si="358">IF(Y638=1,1,(IF(Y638=2,2,12)))</f>
        <v>12</v>
      </c>
    </row>
    <row r="639" s="1" customFormat="1" customHeight="1" spans="1:38">
      <c r="F639" s="11">
        <f>_xlfn.RANK.EQ(R639,R638:R641,0)</f>
        <v>2</v>
      </c>
      <c r="G639" s="11">
        <v>1446.85</v>
      </c>
      <c r="H639" s="11">
        <v>1.8</v>
      </c>
      <c r="I639" s="12">
        <v>1.35</v>
      </c>
      <c r="J639" s="13">
        <f t="shared" si="349"/>
        <v>3515.8455</v>
      </c>
      <c r="K639" s="11">
        <v>196</v>
      </c>
      <c r="L639" s="11">
        <v>0.83</v>
      </c>
      <c r="M639" s="30">
        <f t="shared" si="350"/>
        <v>2.36551912568306</v>
      </c>
      <c r="N639" s="11">
        <v>0.97</v>
      </c>
      <c r="O639" s="11">
        <v>2.11</v>
      </c>
      <c r="P639" s="8">
        <f t="shared" si="351"/>
        <v>3.0467</v>
      </c>
      <c r="Q639" s="9">
        <v>0.9</v>
      </c>
      <c r="R639" s="17">
        <f t="shared" si="352"/>
        <v>22804.9144820986</v>
      </c>
      <c r="S639" s="11">
        <f t="shared" si="353"/>
        <v>2</v>
      </c>
      <c r="Y639" s="11">
        <f>_xlfn.RANK.EQ(AK639,AK638:AK641,0)</f>
        <v>2</v>
      </c>
      <c r="Z639" s="11">
        <v>1446.85</v>
      </c>
      <c r="AA639" s="11">
        <v>1.8</v>
      </c>
      <c r="AB639" s="12">
        <v>1.35</v>
      </c>
      <c r="AC639" s="13">
        <f t="shared" si="354"/>
        <v>3515.8455</v>
      </c>
      <c r="AD639" s="11">
        <v>196</v>
      </c>
      <c r="AE639" s="11">
        <v>0.83</v>
      </c>
      <c r="AF639" s="30">
        <f t="shared" si="355"/>
        <v>2.36551912568306</v>
      </c>
      <c r="AG639" s="11">
        <v>0.97</v>
      </c>
      <c r="AH639" s="11">
        <v>2.11</v>
      </c>
      <c r="AI639" s="8">
        <f t="shared" si="356"/>
        <v>3.0467</v>
      </c>
      <c r="AJ639" s="9">
        <v>0.9</v>
      </c>
      <c r="AK639" s="17">
        <f t="shared" si="357"/>
        <v>22804.9144820986</v>
      </c>
      <c r="AL639" s="11">
        <f t="shared" si="358"/>
        <v>2</v>
      </c>
    </row>
    <row r="640" s="1" customFormat="1" customHeight="1" spans="1:38">
      <c r="F640" s="11">
        <f>_xlfn.RANK.EQ(R640,R638:R641,0)</f>
        <v>1</v>
      </c>
      <c r="G640" s="11">
        <v>1446.85</v>
      </c>
      <c r="H640" s="11">
        <v>1.8</v>
      </c>
      <c r="I640" s="12">
        <v>1.35</v>
      </c>
      <c r="J640" s="13">
        <f t="shared" si="349"/>
        <v>3515.8455</v>
      </c>
      <c r="K640" s="11">
        <v>240</v>
      </c>
      <c r="L640" s="11">
        <v>1.43</v>
      </c>
      <c r="M640" s="30">
        <f t="shared" si="350"/>
        <v>3.07285714285714</v>
      </c>
      <c r="N640" s="11">
        <v>0.87</v>
      </c>
      <c r="O640" s="11">
        <v>1.78</v>
      </c>
      <c r="P640" s="8">
        <f t="shared" si="351"/>
        <v>2.5486</v>
      </c>
      <c r="Q640" s="9">
        <v>0.9</v>
      </c>
      <c r="R640" s="17">
        <f t="shared" si="352"/>
        <v>24780.8580976752</v>
      </c>
      <c r="S640" s="11">
        <f t="shared" si="353"/>
        <v>1</v>
      </c>
      <c r="Y640" s="11">
        <f>_xlfn.RANK.EQ(AK640,AK638:AK641,0)</f>
        <v>1</v>
      </c>
      <c r="Z640" s="11">
        <v>1446.85</v>
      </c>
      <c r="AA640" s="11">
        <v>1.8</v>
      </c>
      <c r="AB640" s="12">
        <v>1.35</v>
      </c>
      <c r="AC640" s="13">
        <f t="shared" si="354"/>
        <v>3515.8455</v>
      </c>
      <c r="AD640" s="11">
        <v>280</v>
      </c>
      <c r="AE640" s="11">
        <v>1.43</v>
      </c>
      <c r="AF640" s="30">
        <f t="shared" si="355"/>
        <v>3.16684210526316</v>
      </c>
      <c r="AG640" s="11">
        <v>0.87</v>
      </c>
      <c r="AH640" s="11">
        <v>1.78</v>
      </c>
      <c r="AI640" s="8">
        <f t="shared" si="356"/>
        <v>2.5486</v>
      </c>
      <c r="AJ640" s="9">
        <v>0.9</v>
      </c>
      <c r="AK640" s="17">
        <f t="shared" si="357"/>
        <v>25538.7937609431</v>
      </c>
      <c r="AL640" s="11">
        <f t="shared" si="358"/>
        <v>1</v>
      </c>
    </row>
    <row r="641" s="1" customFormat="1" customHeight="1" spans="6:38">
      <c r="F641" s="11">
        <f>_xlfn.RANK.EQ(R641,R638:R641,0)</f>
        <v>3</v>
      </c>
      <c r="G641" s="11">
        <v>0</v>
      </c>
      <c r="H641" s="11">
        <v>1.8</v>
      </c>
      <c r="I641" s="12">
        <v>1.35</v>
      </c>
      <c r="J641" s="13">
        <f t="shared" si="349"/>
        <v>0</v>
      </c>
      <c r="K641" s="11">
        <v>0</v>
      </c>
      <c r="L641" s="11">
        <v>0.2</v>
      </c>
      <c r="M641" s="30">
        <f t="shared" si="350"/>
        <v>1.2</v>
      </c>
      <c r="N641" s="27">
        <v>0.7</v>
      </c>
      <c r="O641" s="27">
        <v>1.5</v>
      </c>
      <c r="P641" s="8">
        <f t="shared" si="351"/>
        <v>2.05</v>
      </c>
      <c r="Q641" s="9">
        <v>0.9</v>
      </c>
      <c r="R641" s="17">
        <f t="shared" si="352"/>
        <v>0</v>
      </c>
      <c r="S641" s="27">
        <f t="shared" si="353"/>
        <v>12</v>
      </c>
      <c r="Y641" s="11">
        <f>_xlfn.RANK.EQ(AK641,AK638:AK641,0)</f>
        <v>3</v>
      </c>
      <c r="Z641" s="11">
        <v>0</v>
      </c>
      <c r="AA641" s="11">
        <v>1.8</v>
      </c>
      <c r="AB641" s="12">
        <v>1.35</v>
      </c>
      <c r="AC641" s="13">
        <f t="shared" si="354"/>
        <v>0</v>
      </c>
      <c r="AD641" s="11">
        <v>0</v>
      </c>
      <c r="AE641" s="11">
        <v>0.2</v>
      </c>
      <c r="AF641" s="30">
        <f t="shared" si="355"/>
        <v>1.2</v>
      </c>
      <c r="AG641" s="27">
        <v>0.7</v>
      </c>
      <c r="AH641" s="27">
        <v>1.5</v>
      </c>
      <c r="AI641" s="8">
        <f t="shared" si="356"/>
        <v>2.05</v>
      </c>
      <c r="AJ641" s="9">
        <v>0.9</v>
      </c>
      <c r="AK641" s="17">
        <f t="shared" si="357"/>
        <v>0</v>
      </c>
      <c r="AL641" s="27">
        <f t="shared" si="358"/>
        <v>12</v>
      </c>
    </row>
    <row r="642" s="1" customFormat="1" customHeight="1" spans="6:38">
      <c r="F642" s="31" t="s">
        <v>35</v>
      </c>
      <c r="G642" s="32">
        <f>LARGE(R638:R641,1)/1</f>
        <v>24780.8580976752</v>
      </c>
      <c r="H642" s="31" t="s">
        <v>36</v>
      </c>
      <c r="I642" s="32">
        <f>LARGE(R638:R641,2)/2</f>
        <v>11402.4572410493</v>
      </c>
      <c r="J642" s="31" t="s">
        <v>37</v>
      </c>
      <c r="K642" s="32">
        <f>LARGE(R638:R641,3)/12</f>
        <v>0</v>
      </c>
      <c r="L642" s="31" t="s">
        <v>38</v>
      </c>
      <c r="M642" s="33">
        <f>LARGE(R638:R641,4)/12</f>
        <v>0</v>
      </c>
      <c r="N642" s="34" t="s">
        <v>39</v>
      </c>
      <c r="O642" s="35">
        <f>G642+I642+K642+M642</f>
        <v>36183.3153387246</v>
      </c>
      <c r="P642" s="34" t="s">
        <v>40</v>
      </c>
      <c r="Q642" s="34">
        <v>5.3</v>
      </c>
      <c r="R642" s="34" t="s">
        <v>41</v>
      </c>
      <c r="S642" s="35">
        <f>O642*Q642</f>
        <v>191771.57129524</v>
      </c>
      <c r="Y642" s="31" t="s">
        <v>35</v>
      </c>
      <c r="Z642" s="32">
        <f>LARGE(AK638:AK641,1)/1</f>
        <v>25538.7937609431</v>
      </c>
      <c r="AA642" s="31" t="s">
        <v>36</v>
      </c>
      <c r="AB642" s="32">
        <f>LARGE(AK638:AK641,2)/2</f>
        <v>11402.4572410493</v>
      </c>
      <c r="AC642" s="31" t="s">
        <v>37</v>
      </c>
      <c r="AD642" s="32">
        <f>LARGE(AK638:AK641,3)/12</f>
        <v>0</v>
      </c>
      <c r="AE642" s="31" t="s">
        <v>38</v>
      </c>
      <c r="AF642" s="33">
        <f>LARGE(AK638:AK641,4)/12</f>
        <v>0</v>
      </c>
      <c r="AG642" s="34" t="s">
        <v>39</v>
      </c>
      <c r="AH642" s="35">
        <f>Z642+AB642+AD642+AF642</f>
        <v>36941.2510019924</v>
      </c>
      <c r="AI642" s="34" t="s">
        <v>40</v>
      </c>
      <c r="AJ642" s="34">
        <v>5.3</v>
      </c>
      <c r="AK642" s="34" t="s">
        <v>41</v>
      </c>
      <c r="AL642" s="35">
        <f>AH642*AJ642</f>
        <v>195788.63031056</v>
      </c>
    </row>
    <row r="643" s="1" customFormat="1" customHeight="1" spans="6:38">
      <c r="F643" s="31"/>
      <c r="G643" s="32"/>
      <c r="H643" s="31"/>
      <c r="I643" s="32"/>
      <c r="J643" s="31"/>
      <c r="K643" s="32"/>
      <c r="L643" s="31"/>
      <c r="M643" s="33"/>
      <c r="N643" s="34"/>
      <c r="O643" s="35"/>
      <c r="P643" s="34"/>
      <c r="Q643" s="34"/>
      <c r="R643" s="34"/>
      <c r="S643" s="35"/>
      <c r="Y643" s="31"/>
      <c r="Z643" s="32"/>
      <c r="AA643" s="31"/>
      <c r="AB643" s="32"/>
      <c r="AC643" s="31"/>
      <c r="AD643" s="32"/>
      <c r="AE643" s="31"/>
      <c r="AF643" s="33"/>
      <c r="AG643" s="34"/>
      <c r="AH643" s="35"/>
      <c r="AI643" s="34"/>
      <c r="AJ643" s="34"/>
      <c r="AK643" s="34"/>
      <c r="AL643" s="35"/>
    </row>
    <row r="644" s="1" customFormat="1" customHeight="1" spans="6:38">
      <c r="F644" s="3" t="s">
        <v>42</v>
      </c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Y644" s="3" t="s">
        <v>42</v>
      </c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s="1" customFormat="1" customHeight="1" spans="6:38">
      <c r="F645" s="27" t="s">
        <v>30</v>
      </c>
      <c r="G645" s="13" t="s">
        <v>3</v>
      </c>
      <c r="H645" s="13"/>
      <c r="I645" s="13"/>
      <c r="J645" s="13"/>
      <c r="K645" s="7" t="s">
        <v>19</v>
      </c>
      <c r="L645" s="7"/>
      <c r="M645" s="7"/>
      <c r="N645" s="8" t="s">
        <v>5</v>
      </c>
      <c r="O645" s="8"/>
      <c r="P645" s="8"/>
      <c r="Q645" s="9" t="s">
        <v>31</v>
      </c>
      <c r="R645" s="28" t="s">
        <v>7</v>
      </c>
      <c r="S645" s="11" t="s">
        <v>32</v>
      </c>
      <c r="Y645" s="27" t="s">
        <v>30</v>
      </c>
      <c r="Z645" s="13" t="s">
        <v>3</v>
      </c>
      <c r="AA645" s="13"/>
      <c r="AB645" s="13"/>
      <c r="AC645" s="13"/>
      <c r="AD645" s="7" t="s">
        <v>19</v>
      </c>
      <c r="AE645" s="7"/>
      <c r="AF645" s="7"/>
      <c r="AG645" s="8" t="s">
        <v>5</v>
      </c>
      <c r="AH645" s="8"/>
      <c r="AI645" s="8"/>
      <c r="AJ645" s="9" t="s">
        <v>31</v>
      </c>
      <c r="AK645" s="28" t="s">
        <v>7</v>
      </c>
      <c r="AL645" s="11" t="s">
        <v>32</v>
      </c>
    </row>
    <row r="646" s="1" customFormat="1" customHeight="1" spans="6:38">
      <c r="F646" s="29"/>
      <c r="G646" s="11" t="s">
        <v>33</v>
      </c>
      <c r="H646" s="11" t="s">
        <v>34</v>
      </c>
      <c r="I646" s="11" t="s">
        <v>15</v>
      </c>
      <c r="J646" s="13" t="s">
        <v>3</v>
      </c>
      <c r="K646" s="11" t="s">
        <v>17</v>
      </c>
      <c r="L646" s="11" t="s">
        <v>18</v>
      </c>
      <c r="M646" s="7" t="s">
        <v>19</v>
      </c>
      <c r="N646" s="11" t="s">
        <v>20</v>
      </c>
      <c r="O646" s="11" t="s">
        <v>21</v>
      </c>
      <c r="P646" s="8" t="s">
        <v>22</v>
      </c>
      <c r="Q646" s="9" t="s">
        <v>23</v>
      </c>
      <c r="R646" s="28"/>
      <c r="S646" s="11"/>
      <c r="Y646" s="29"/>
      <c r="Z646" s="11" t="s">
        <v>33</v>
      </c>
      <c r="AA646" s="11" t="s">
        <v>34</v>
      </c>
      <c r="AB646" s="11" t="s">
        <v>15</v>
      </c>
      <c r="AC646" s="13" t="s">
        <v>3</v>
      </c>
      <c r="AD646" s="11" t="s">
        <v>17</v>
      </c>
      <c r="AE646" s="11" t="s">
        <v>18</v>
      </c>
      <c r="AF646" s="7" t="s">
        <v>19</v>
      </c>
      <c r="AG646" s="11" t="s">
        <v>20</v>
      </c>
      <c r="AH646" s="11" t="s">
        <v>21</v>
      </c>
      <c r="AI646" s="8" t="s">
        <v>22</v>
      </c>
      <c r="AJ646" s="9" t="s">
        <v>23</v>
      </c>
      <c r="AK646" s="28"/>
      <c r="AL646" s="11"/>
    </row>
    <row r="647" s="1" customFormat="1" customHeight="1" spans="6:38">
      <c r="F647" s="11">
        <f>_xlfn.RANK.EQ(R647,R647:R650,0)</f>
        <v>1</v>
      </c>
      <c r="G647" s="11">
        <v>1446.85</v>
      </c>
      <c r="H647" s="11">
        <v>1.8</v>
      </c>
      <c r="I647" s="12">
        <v>1.35</v>
      </c>
      <c r="J647" s="13">
        <f t="shared" ref="J647:J650" si="359">G647*H647*I647</f>
        <v>3515.8455</v>
      </c>
      <c r="K647" s="11">
        <v>810</v>
      </c>
      <c r="L647" s="11">
        <v>1.39</v>
      </c>
      <c r="M647" s="30">
        <f t="shared" ref="M647:M650" si="360">1+6*K647/(K647+2000)+L647</f>
        <v>4.11953736654804</v>
      </c>
      <c r="N647" s="11">
        <v>1</v>
      </c>
      <c r="O647" s="11">
        <v>2.38</v>
      </c>
      <c r="P647" s="8">
        <f t="shared" ref="P647:P650" si="361">1+N647*O647</f>
        <v>3.38</v>
      </c>
      <c r="Q647" s="9">
        <v>1.15</v>
      </c>
      <c r="R647" s="17">
        <f t="shared" ref="R647:R650" si="362">J647*M647*Q647*P647</f>
        <v>56297.9744179538</v>
      </c>
      <c r="S647" s="11">
        <f t="shared" ref="S647:S650" si="363">IF(F647=1,1,(IF(F647=2,2,12)))</f>
        <v>1</v>
      </c>
      <c r="Y647" s="11">
        <f>_xlfn.RANK.EQ(AK647,AK647:AK650,0)</f>
        <v>1</v>
      </c>
      <c r="Z647" s="11">
        <v>1446.85</v>
      </c>
      <c r="AA647" s="11">
        <v>1.8</v>
      </c>
      <c r="AB647" s="12">
        <v>1.35</v>
      </c>
      <c r="AC647" s="13">
        <f t="shared" ref="AC647:AC650" si="364">Z647*AA647*AB647</f>
        <v>3515.8455</v>
      </c>
      <c r="AD647" s="11">
        <v>810</v>
      </c>
      <c r="AE647" s="11">
        <v>1.39</v>
      </c>
      <c r="AF647" s="30">
        <f t="shared" ref="AF647:AF650" si="365">1+6*AD647/(AD647+2000)+AE647</f>
        <v>4.11953736654804</v>
      </c>
      <c r="AG647" s="11">
        <v>1</v>
      </c>
      <c r="AH647" s="11">
        <v>2.38</v>
      </c>
      <c r="AI647" s="8">
        <f t="shared" ref="AI647:AI650" si="366">1+AG647*AH647</f>
        <v>3.38</v>
      </c>
      <c r="AJ647" s="9">
        <v>1.15</v>
      </c>
      <c r="AK647" s="17">
        <f t="shared" ref="AK647:AK650" si="367">AC647*AF647*AJ647*AI647</f>
        <v>56297.9744179538</v>
      </c>
      <c r="AL647" s="11">
        <f t="shared" ref="AL647:AL650" si="368">IF(Y647=1,1,(IF(Y647=2,2,12)))</f>
        <v>1</v>
      </c>
    </row>
    <row r="648" s="1" customFormat="1" customHeight="1" spans="6:38">
      <c r="F648" s="11">
        <f>_xlfn.RANK.EQ(R648,R647:R650,0)</f>
        <v>3</v>
      </c>
      <c r="G648" s="11">
        <v>1446.85</v>
      </c>
      <c r="H648" s="11">
        <v>1.8</v>
      </c>
      <c r="I648" s="12">
        <v>1.35</v>
      </c>
      <c r="J648" s="13">
        <f t="shared" si="359"/>
        <v>3515.8455</v>
      </c>
      <c r="K648" s="11">
        <v>446</v>
      </c>
      <c r="L648" s="11">
        <v>0.83</v>
      </c>
      <c r="M648" s="30">
        <f t="shared" si="360"/>
        <v>2.92403107113655</v>
      </c>
      <c r="N648" s="11">
        <v>0.97</v>
      </c>
      <c r="O648" s="11">
        <v>2.11</v>
      </c>
      <c r="P648" s="8">
        <f t="shared" si="361"/>
        <v>3.0467</v>
      </c>
      <c r="Q648" s="9">
        <v>1.15</v>
      </c>
      <c r="R648" s="17">
        <f t="shared" si="362"/>
        <v>36019.6342273003</v>
      </c>
      <c r="S648" s="11">
        <f t="shared" si="363"/>
        <v>12</v>
      </c>
      <c r="Y648" s="11">
        <f>_xlfn.RANK.EQ(AK648,AK647:AK650,0)</f>
        <v>3</v>
      </c>
      <c r="Z648" s="11">
        <v>1446.85</v>
      </c>
      <c r="AA648" s="11">
        <v>1.8</v>
      </c>
      <c r="AB648" s="12">
        <v>1.35</v>
      </c>
      <c r="AC648" s="13">
        <f t="shared" si="364"/>
        <v>3515.8455</v>
      </c>
      <c r="AD648" s="11">
        <v>446</v>
      </c>
      <c r="AE648" s="11">
        <v>0.83</v>
      </c>
      <c r="AF648" s="30">
        <f t="shared" si="365"/>
        <v>2.92403107113655</v>
      </c>
      <c r="AG648" s="11">
        <v>0.97</v>
      </c>
      <c r="AH648" s="11">
        <v>2.11</v>
      </c>
      <c r="AI648" s="8">
        <f t="shared" si="366"/>
        <v>3.0467</v>
      </c>
      <c r="AJ648" s="9">
        <v>1.15</v>
      </c>
      <c r="AK648" s="17">
        <f t="shared" si="367"/>
        <v>36019.6342273003</v>
      </c>
      <c r="AL648" s="11">
        <f t="shared" si="368"/>
        <v>12</v>
      </c>
    </row>
    <row r="649" s="1" customFormat="1" customHeight="1" spans="6:38">
      <c r="F649" s="11">
        <f>_xlfn.RANK.EQ(R649,R647:R650,0)</f>
        <v>2</v>
      </c>
      <c r="G649" s="11">
        <v>1446.85</v>
      </c>
      <c r="H649" s="11">
        <v>1.8</v>
      </c>
      <c r="I649" s="12">
        <v>1.35</v>
      </c>
      <c r="J649" s="13">
        <f t="shared" si="359"/>
        <v>3515.8455</v>
      </c>
      <c r="K649" s="11">
        <v>490</v>
      </c>
      <c r="L649" s="11">
        <v>1.43</v>
      </c>
      <c r="M649" s="30">
        <f t="shared" si="360"/>
        <v>3.61072289156627</v>
      </c>
      <c r="N649" s="11">
        <v>0.87</v>
      </c>
      <c r="O649" s="11">
        <v>1.78</v>
      </c>
      <c r="P649" s="8">
        <f t="shared" si="361"/>
        <v>2.5486</v>
      </c>
      <c r="Q649" s="9">
        <v>1.15</v>
      </c>
      <c r="R649" s="17">
        <f t="shared" si="362"/>
        <v>37206.8977440853</v>
      </c>
      <c r="S649" s="11">
        <f t="shared" si="363"/>
        <v>2</v>
      </c>
      <c r="Y649" s="11">
        <f>_xlfn.RANK.EQ(AK649,AK647:AK650,0)</f>
        <v>2</v>
      </c>
      <c r="Z649" s="11">
        <v>1446.85</v>
      </c>
      <c r="AA649" s="11">
        <v>1.8</v>
      </c>
      <c r="AB649" s="12">
        <v>1.35</v>
      </c>
      <c r="AC649" s="13">
        <f t="shared" si="364"/>
        <v>3515.8455</v>
      </c>
      <c r="AD649" s="11">
        <v>530</v>
      </c>
      <c r="AE649" s="11">
        <v>1.43</v>
      </c>
      <c r="AF649" s="30">
        <f t="shared" si="365"/>
        <v>3.68691699604743</v>
      </c>
      <c r="AG649" s="11">
        <v>0.87</v>
      </c>
      <c r="AH649" s="11">
        <v>1.78</v>
      </c>
      <c r="AI649" s="8">
        <f t="shared" si="366"/>
        <v>2.5486</v>
      </c>
      <c r="AJ649" s="9">
        <v>1.15</v>
      </c>
      <c r="AK649" s="17">
        <f t="shared" si="367"/>
        <v>37992.0441923919</v>
      </c>
      <c r="AL649" s="11">
        <f t="shared" si="368"/>
        <v>2</v>
      </c>
    </row>
    <row r="650" s="1" customFormat="1" customHeight="1" spans="6:38">
      <c r="F650" s="11">
        <f>_xlfn.RANK.EQ(R650,R647:R650,0)</f>
        <v>4</v>
      </c>
      <c r="G650" s="11">
        <v>0</v>
      </c>
      <c r="H650" s="11">
        <v>1.8</v>
      </c>
      <c r="I650" s="12">
        <v>1.35</v>
      </c>
      <c r="J650" s="13">
        <f t="shared" si="359"/>
        <v>0</v>
      </c>
      <c r="K650" s="11">
        <v>0</v>
      </c>
      <c r="L650" s="11">
        <v>0.2</v>
      </c>
      <c r="M650" s="30">
        <f t="shared" si="360"/>
        <v>1.2</v>
      </c>
      <c r="N650" s="27">
        <v>0.7</v>
      </c>
      <c r="O650" s="27">
        <v>1.5</v>
      </c>
      <c r="P650" s="8">
        <f t="shared" si="361"/>
        <v>2.05</v>
      </c>
      <c r="Q650" s="9">
        <v>1.15</v>
      </c>
      <c r="R650" s="17">
        <f t="shared" si="362"/>
        <v>0</v>
      </c>
      <c r="S650" s="27">
        <f t="shared" si="363"/>
        <v>12</v>
      </c>
      <c r="Y650" s="11">
        <f>_xlfn.RANK.EQ(AK650,AK647:AK650,0)</f>
        <v>4</v>
      </c>
      <c r="Z650" s="11">
        <v>0</v>
      </c>
      <c r="AA650" s="11">
        <v>1.8</v>
      </c>
      <c r="AB650" s="12">
        <v>1.35</v>
      </c>
      <c r="AC650" s="13">
        <f t="shared" si="364"/>
        <v>0</v>
      </c>
      <c r="AD650" s="11">
        <v>0</v>
      </c>
      <c r="AE650" s="11">
        <v>0.2</v>
      </c>
      <c r="AF650" s="30">
        <f t="shared" si="365"/>
        <v>1.2</v>
      </c>
      <c r="AG650" s="27">
        <v>0.7</v>
      </c>
      <c r="AH650" s="27">
        <v>1.5</v>
      </c>
      <c r="AI650" s="8">
        <f t="shared" si="366"/>
        <v>2.05</v>
      </c>
      <c r="AJ650" s="9">
        <v>1.15</v>
      </c>
      <c r="AK650" s="17">
        <f t="shared" si="367"/>
        <v>0</v>
      </c>
      <c r="AL650" s="27">
        <f t="shared" si="368"/>
        <v>12</v>
      </c>
    </row>
    <row r="651" s="1" customFormat="1" customHeight="1" spans="6:38">
      <c r="F651" s="31" t="s">
        <v>35</v>
      </c>
      <c r="G651" s="32">
        <f>LARGE(R647:R650,1)/1</f>
        <v>56297.9744179538</v>
      </c>
      <c r="H651" s="31" t="s">
        <v>36</v>
      </c>
      <c r="I651" s="32">
        <f>LARGE(R647:R650,2)/2</f>
        <v>18603.4488720426</v>
      </c>
      <c r="J651" s="31" t="s">
        <v>37</v>
      </c>
      <c r="K651" s="32">
        <f>LARGE(R647:R650,3)/12</f>
        <v>3001.63618560836</v>
      </c>
      <c r="L651" s="31" t="s">
        <v>38</v>
      </c>
      <c r="M651" s="33">
        <f>LARGE(R647:R650,4)/12</f>
        <v>0</v>
      </c>
      <c r="N651" s="34" t="s">
        <v>39</v>
      </c>
      <c r="O651" s="35">
        <f>G651+I651+K651+M651</f>
        <v>77903.0594756048</v>
      </c>
      <c r="P651" s="34" t="s">
        <v>40</v>
      </c>
      <c r="Q651" s="34">
        <v>6.7</v>
      </c>
      <c r="R651" s="34" t="s">
        <v>41</v>
      </c>
      <c r="S651" s="35">
        <f>O651*Q651</f>
        <v>521950.498486552</v>
      </c>
      <c r="Y651" s="31" t="s">
        <v>35</v>
      </c>
      <c r="Z651" s="32">
        <f>LARGE(AK647:AK650,1)/1</f>
        <v>56297.9744179538</v>
      </c>
      <c r="AA651" s="31" t="s">
        <v>36</v>
      </c>
      <c r="AB651" s="32">
        <f>LARGE(AK647:AK650,2)/2</f>
        <v>18996.022096196</v>
      </c>
      <c r="AC651" s="31" t="s">
        <v>37</v>
      </c>
      <c r="AD651" s="32">
        <f>LARGE(AK647:AK650,3)/12</f>
        <v>3001.63618560836</v>
      </c>
      <c r="AE651" s="31" t="s">
        <v>38</v>
      </c>
      <c r="AF651" s="33">
        <f>LARGE(AK647:AK650,4)/12</f>
        <v>0</v>
      </c>
      <c r="AG651" s="34" t="s">
        <v>39</v>
      </c>
      <c r="AH651" s="35">
        <f>Z651+AB651+AD651+AF651</f>
        <v>78295.6326997581</v>
      </c>
      <c r="AI651" s="34" t="s">
        <v>40</v>
      </c>
      <c r="AJ651" s="34">
        <v>6.7</v>
      </c>
      <c r="AK651" s="34" t="s">
        <v>41</v>
      </c>
      <c r="AL651" s="35">
        <f>AH651*AJ651</f>
        <v>524580.739088379</v>
      </c>
    </row>
    <row r="652" s="1" customFormat="1" customHeight="1" spans="6:38">
      <c r="F652" s="31"/>
      <c r="G652" s="32"/>
      <c r="H652" s="31"/>
      <c r="I652" s="32"/>
      <c r="J652" s="31"/>
      <c r="K652" s="32"/>
      <c r="L652" s="31"/>
      <c r="M652" s="33"/>
      <c r="N652" s="34"/>
      <c r="O652" s="35"/>
      <c r="P652" s="34"/>
      <c r="Q652" s="34"/>
      <c r="R652" s="34"/>
      <c r="S652" s="35"/>
      <c r="Y652" s="31"/>
      <c r="Z652" s="32"/>
      <c r="AA652" s="31"/>
      <c r="AB652" s="32"/>
      <c r="AC652" s="31"/>
      <c r="AD652" s="32"/>
      <c r="AE652" s="31"/>
      <c r="AF652" s="33"/>
      <c r="AG652" s="34"/>
      <c r="AH652" s="35"/>
      <c r="AI652" s="34"/>
      <c r="AJ652" s="34"/>
      <c r="AK652" s="34"/>
      <c r="AL652" s="35"/>
    </row>
    <row r="653" s="1" customFormat="1" customHeight="1" spans="6:38">
      <c r="F653" s="3" t="s">
        <v>43</v>
      </c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Y653" s="3" t="s">
        <v>43</v>
      </c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</row>
    <row r="654" s="1" customFormat="1" customHeight="1" spans="6:38">
      <c r="F654" s="4" t="s">
        <v>3</v>
      </c>
      <c r="G654" s="5"/>
      <c r="H654" s="5"/>
      <c r="I654" s="6"/>
      <c r="J654" s="7" t="s">
        <v>4</v>
      </c>
      <c r="K654" s="7"/>
      <c r="L654" s="7"/>
      <c r="M654" s="7"/>
      <c r="N654" s="8" t="s">
        <v>5</v>
      </c>
      <c r="O654" s="8"/>
      <c r="P654" s="8"/>
      <c r="Q654" s="9" t="s">
        <v>6</v>
      </c>
      <c r="R654" s="10" t="s">
        <v>7</v>
      </c>
      <c r="Y654" s="4" t="s">
        <v>3</v>
      </c>
      <c r="Z654" s="5"/>
      <c r="AA654" s="5"/>
      <c r="AB654" s="6"/>
      <c r="AC654" s="7" t="s">
        <v>4</v>
      </c>
      <c r="AD654" s="7"/>
      <c r="AE654" s="7"/>
      <c r="AF654" s="7"/>
      <c r="AG654" s="8" t="s">
        <v>5</v>
      </c>
      <c r="AH654" s="8"/>
      <c r="AI654" s="8"/>
      <c r="AJ654" s="9" t="s">
        <v>6</v>
      </c>
      <c r="AK654" s="10" t="s">
        <v>7</v>
      </c>
    </row>
    <row r="655" s="1" customFormat="1" customHeight="1" spans="6:38">
      <c r="F655" s="11" t="s">
        <v>13</v>
      </c>
      <c r="G655" s="11" t="s">
        <v>14</v>
      </c>
      <c r="H655" s="12" t="s">
        <v>15</v>
      </c>
      <c r="I655" s="13" t="s">
        <v>3</v>
      </c>
      <c r="J655" s="11" t="s">
        <v>16</v>
      </c>
      <c r="K655" s="11" t="s">
        <v>17</v>
      </c>
      <c r="L655" s="11" t="s">
        <v>18</v>
      </c>
      <c r="M655" s="7" t="s">
        <v>19</v>
      </c>
      <c r="N655" s="11" t="s">
        <v>20</v>
      </c>
      <c r="O655" s="11" t="s">
        <v>21</v>
      </c>
      <c r="P655" s="8" t="s">
        <v>22</v>
      </c>
      <c r="Q655" s="9" t="s">
        <v>23</v>
      </c>
      <c r="R655" s="14"/>
      <c r="Y655" s="11" t="s">
        <v>13</v>
      </c>
      <c r="Z655" s="11" t="s">
        <v>14</v>
      </c>
      <c r="AA655" s="12" t="s">
        <v>15</v>
      </c>
      <c r="AB655" s="13" t="s">
        <v>3</v>
      </c>
      <c r="AC655" s="11" t="s">
        <v>16</v>
      </c>
      <c r="AD655" s="11" t="s">
        <v>17</v>
      </c>
      <c r="AE655" s="11" t="s">
        <v>18</v>
      </c>
      <c r="AF655" s="7" t="s">
        <v>19</v>
      </c>
      <c r="AG655" s="11" t="s">
        <v>20</v>
      </c>
      <c r="AH655" s="11" t="s">
        <v>21</v>
      </c>
      <c r="AI655" s="8" t="s">
        <v>22</v>
      </c>
      <c r="AJ655" s="9" t="s">
        <v>23</v>
      </c>
      <c r="AK655" s="14"/>
    </row>
    <row r="656" s="1" customFormat="1" customHeight="1" spans="6:38">
      <c r="F656" s="11">
        <v>2171</v>
      </c>
      <c r="G656" s="11">
        <v>0.65</v>
      </c>
      <c r="H656" s="12">
        <v>1.35</v>
      </c>
      <c r="I656" s="13">
        <f t="shared" ref="I656:I664" si="369">F656*G656*H656</f>
        <v>1905.0525</v>
      </c>
      <c r="J656" s="11">
        <v>3</v>
      </c>
      <c r="K656" s="11">
        <v>446</v>
      </c>
      <c r="L656" s="11">
        <v>0.83</v>
      </c>
      <c r="M656" s="16">
        <f t="shared" ref="M656:M664" si="370">1+6*K656/(K656+2000)+L656</f>
        <v>2.92403107113655</v>
      </c>
      <c r="N656" s="11">
        <v>0.97</v>
      </c>
      <c r="O656" s="11">
        <v>2.11</v>
      </c>
      <c r="P656" s="8">
        <f t="shared" ref="P656:P664" si="371">1+N656*O656</f>
        <v>3.0467</v>
      </c>
      <c r="Q656" s="9">
        <v>1.15</v>
      </c>
      <c r="R656" s="17">
        <f t="shared" ref="R656:R664" si="372">I656*J656*Q656*P656*M656</f>
        <v>58551.4587320212</v>
      </c>
      <c r="Y656" s="11">
        <v>2171</v>
      </c>
      <c r="Z656" s="11">
        <v>0.65</v>
      </c>
      <c r="AA656" s="12">
        <v>1.35</v>
      </c>
      <c r="AB656" s="13">
        <f t="shared" ref="AB656:AB664" si="373">Y656*Z656*AA656</f>
        <v>1905.0525</v>
      </c>
      <c r="AC656" s="11">
        <v>3</v>
      </c>
      <c r="AD656" s="11">
        <v>446</v>
      </c>
      <c r="AE656" s="11">
        <v>0.83</v>
      </c>
      <c r="AF656" s="16">
        <f t="shared" ref="AF656:AF664" si="374">1+6*AD656/(AD656+2000)+AE656</f>
        <v>2.92403107113655</v>
      </c>
      <c r="AG656" s="11">
        <v>0.97</v>
      </c>
      <c r="AH656" s="11">
        <v>2.11</v>
      </c>
      <c r="AI656" s="8">
        <f t="shared" ref="AI656:AI664" si="375">1+AG656*AH656</f>
        <v>3.0467</v>
      </c>
      <c r="AJ656" s="9">
        <v>1.15</v>
      </c>
      <c r="AK656" s="17">
        <f t="shared" ref="AK656:AK664" si="376">AB656*AC656*AJ656*AI656*AF656</f>
        <v>58551.4587320212</v>
      </c>
    </row>
    <row r="657" s="1" customFormat="1" customHeight="1" spans="6:37">
      <c r="F657" s="11">
        <v>2171</v>
      </c>
      <c r="G657" s="11">
        <v>0.65</v>
      </c>
      <c r="H657" s="12">
        <v>1.35</v>
      </c>
      <c r="I657" s="13">
        <f t="shared" si="369"/>
        <v>1905.0525</v>
      </c>
      <c r="J657" s="11">
        <v>3</v>
      </c>
      <c r="K657" s="11">
        <v>446</v>
      </c>
      <c r="L657" s="11">
        <v>0.83</v>
      </c>
      <c r="M657" s="16">
        <f t="shared" si="370"/>
        <v>2.92403107113655</v>
      </c>
      <c r="N657" s="11">
        <v>0.97</v>
      </c>
      <c r="O657" s="11">
        <v>2.11</v>
      </c>
      <c r="P657" s="8">
        <f t="shared" si="371"/>
        <v>3.0467</v>
      </c>
      <c r="Q657" s="9">
        <v>1.15</v>
      </c>
      <c r="R657" s="17">
        <f t="shared" si="372"/>
        <v>58551.4587320212</v>
      </c>
      <c r="Y657" s="11">
        <v>2171</v>
      </c>
      <c r="Z657" s="11">
        <v>0.65</v>
      </c>
      <c r="AA657" s="12">
        <v>1.35</v>
      </c>
      <c r="AB657" s="13">
        <f t="shared" si="373"/>
        <v>1905.0525</v>
      </c>
      <c r="AC657" s="11">
        <v>3</v>
      </c>
      <c r="AD657" s="11">
        <v>446</v>
      </c>
      <c r="AE657" s="11">
        <v>0.83</v>
      </c>
      <c r="AF657" s="16">
        <f t="shared" si="374"/>
        <v>2.92403107113655</v>
      </c>
      <c r="AG657" s="11">
        <v>0.97</v>
      </c>
      <c r="AH657" s="11">
        <v>2.11</v>
      </c>
      <c r="AI657" s="8">
        <f t="shared" si="375"/>
        <v>3.0467</v>
      </c>
      <c r="AJ657" s="9">
        <v>1.15</v>
      </c>
      <c r="AK657" s="17">
        <f t="shared" si="376"/>
        <v>58551.4587320212</v>
      </c>
    </row>
    <row r="658" s="1" customFormat="1" customHeight="1" spans="6:37">
      <c r="F658" s="11">
        <v>2171</v>
      </c>
      <c r="G658" s="11">
        <v>0.65</v>
      </c>
      <c r="H658" s="12">
        <v>1.35</v>
      </c>
      <c r="I658" s="13">
        <f t="shared" si="369"/>
        <v>1905.0525</v>
      </c>
      <c r="J658" s="11">
        <v>3</v>
      </c>
      <c r="K658" s="11">
        <v>446</v>
      </c>
      <c r="L658" s="11">
        <v>0.83</v>
      </c>
      <c r="M658" s="16">
        <f t="shared" si="370"/>
        <v>2.92403107113655</v>
      </c>
      <c r="N658" s="11">
        <v>0.97</v>
      </c>
      <c r="O658" s="11">
        <v>2.11</v>
      </c>
      <c r="P658" s="8">
        <f t="shared" si="371"/>
        <v>3.0467</v>
      </c>
      <c r="Q658" s="9">
        <v>1.15</v>
      </c>
      <c r="R658" s="17">
        <f t="shared" si="372"/>
        <v>58551.4587320212</v>
      </c>
      <c r="Y658" s="11">
        <v>2171</v>
      </c>
      <c r="Z658" s="11">
        <v>0.65</v>
      </c>
      <c r="AA658" s="12">
        <v>1.35</v>
      </c>
      <c r="AB658" s="13">
        <f t="shared" si="373"/>
        <v>1905.0525</v>
      </c>
      <c r="AC658" s="11">
        <v>3</v>
      </c>
      <c r="AD658" s="11">
        <v>446</v>
      </c>
      <c r="AE658" s="11">
        <v>0.83</v>
      </c>
      <c r="AF658" s="16">
        <f t="shared" si="374"/>
        <v>2.92403107113655</v>
      </c>
      <c r="AG658" s="11">
        <v>0.97</v>
      </c>
      <c r="AH658" s="11">
        <v>2.11</v>
      </c>
      <c r="AI658" s="8">
        <f t="shared" si="375"/>
        <v>3.0467</v>
      </c>
      <c r="AJ658" s="9">
        <v>1.15</v>
      </c>
      <c r="AK658" s="17">
        <f t="shared" si="376"/>
        <v>58551.4587320212</v>
      </c>
    </row>
    <row r="659" s="1" customFormat="1" customHeight="1" spans="6:37">
      <c r="F659" s="11">
        <v>2171</v>
      </c>
      <c r="G659" s="11">
        <v>0.65</v>
      </c>
      <c r="H659" s="12">
        <v>1.35</v>
      </c>
      <c r="I659" s="13">
        <f t="shared" si="369"/>
        <v>1905.0525</v>
      </c>
      <c r="J659" s="11">
        <v>3</v>
      </c>
      <c r="K659" s="11">
        <v>446</v>
      </c>
      <c r="L659" s="11">
        <v>0.83</v>
      </c>
      <c r="M659" s="16">
        <f t="shared" si="370"/>
        <v>2.92403107113655</v>
      </c>
      <c r="N659" s="11">
        <v>0.97</v>
      </c>
      <c r="O659" s="11">
        <v>2.11</v>
      </c>
      <c r="P659" s="8">
        <f t="shared" si="371"/>
        <v>3.0467</v>
      </c>
      <c r="Q659" s="9">
        <v>1.15</v>
      </c>
      <c r="R659" s="17">
        <f t="shared" si="372"/>
        <v>58551.4587320212</v>
      </c>
      <c r="Y659" s="11">
        <v>2171</v>
      </c>
      <c r="Z659" s="11">
        <v>0.65</v>
      </c>
      <c r="AA659" s="12">
        <v>1.35</v>
      </c>
      <c r="AB659" s="13">
        <f t="shared" si="373"/>
        <v>1905.0525</v>
      </c>
      <c r="AC659" s="11">
        <v>3</v>
      </c>
      <c r="AD659" s="11">
        <v>446</v>
      </c>
      <c r="AE659" s="11">
        <v>0.83</v>
      </c>
      <c r="AF659" s="16">
        <f t="shared" si="374"/>
        <v>2.92403107113655</v>
      </c>
      <c r="AG659" s="11">
        <v>0.97</v>
      </c>
      <c r="AH659" s="11">
        <v>2.11</v>
      </c>
      <c r="AI659" s="8">
        <f t="shared" si="375"/>
        <v>3.0467</v>
      </c>
      <c r="AJ659" s="9">
        <v>1.15</v>
      </c>
      <c r="AK659" s="17">
        <f t="shared" si="376"/>
        <v>58551.4587320212</v>
      </c>
    </row>
    <row r="660" s="1" customFormat="1" customHeight="1" spans="6:37">
      <c r="F660" s="11">
        <v>2171</v>
      </c>
      <c r="G660" s="11">
        <v>0.65</v>
      </c>
      <c r="H660" s="12">
        <v>1.35</v>
      </c>
      <c r="I660" s="13">
        <f t="shared" si="369"/>
        <v>1905.0525</v>
      </c>
      <c r="J660" s="11">
        <v>3</v>
      </c>
      <c r="K660" s="11">
        <v>446</v>
      </c>
      <c r="L660" s="11">
        <v>0.83</v>
      </c>
      <c r="M660" s="16">
        <f t="shared" si="370"/>
        <v>2.92403107113655</v>
      </c>
      <c r="N660" s="11">
        <v>0.97</v>
      </c>
      <c r="O660" s="11">
        <v>2.11</v>
      </c>
      <c r="P660" s="8">
        <f t="shared" si="371"/>
        <v>3.0467</v>
      </c>
      <c r="Q660" s="9">
        <v>1.15</v>
      </c>
      <c r="R660" s="17">
        <f t="shared" si="372"/>
        <v>58551.4587320212</v>
      </c>
      <c r="Y660" s="11">
        <v>2171</v>
      </c>
      <c r="Z660" s="11">
        <v>0.65</v>
      </c>
      <c r="AA660" s="12">
        <v>1.35</v>
      </c>
      <c r="AB660" s="13">
        <f t="shared" si="373"/>
        <v>1905.0525</v>
      </c>
      <c r="AC660" s="11">
        <v>3</v>
      </c>
      <c r="AD660" s="11">
        <v>446</v>
      </c>
      <c r="AE660" s="11">
        <v>0.83</v>
      </c>
      <c r="AF660" s="16">
        <f t="shared" si="374"/>
        <v>2.92403107113655</v>
      </c>
      <c r="AG660" s="11">
        <v>0.97</v>
      </c>
      <c r="AH660" s="11">
        <v>2.11</v>
      </c>
      <c r="AI660" s="8">
        <f t="shared" si="375"/>
        <v>3.0467</v>
      </c>
      <c r="AJ660" s="9">
        <v>1.15</v>
      </c>
      <c r="AK660" s="17">
        <f t="shared" si="376"/>
        <v>58551.4587320212</v>
      </c>
    </row>
    <row r="661" s="1" customFormat="1" customHeight="1" spans="6:37">
      <c r="F661" s="11">
        <v>2171</v>
      </c>
      <c r="G661" s="11">
        <v>0.65</v>
      </c>
      <c r="H661" s="12">
        <v>1.35</v>
      </c>
      <c r="I661" s="13">
        <f t="shared" si="369"/>
        <v>1905.0525</v>
      </c>
      <c r="J661" s="11">
        <v>3</v>
      </c>
      <c r="K661" s="11">
        <v>196</v>
      </c>
      <c r="L661" s="11">
        <v>0.83</v>
      </c>
      <c r="M661" s="16">
        <f t="shared" si="370"/>
        <v>2.36551912568306</v>
      </c>
      <c r="N661" s="11">
        <v>0.97</v>
      </c>
      <c r="O661" s="11">
        <v>2.11</v>
      </c>
      <c r="P661" s="8">
        <f t="shared" si="371"/>
        <v>3.0467</v>
      </c>
      <c r="Q661" s="9">
        <v>0.9</v>
      </c>
      <c r="R661" s="17">
        <f t="shared" si="372"/>
        <v>37070.3655889386</v>
      </c>
      <c r="Y661" s="11">
        <v>2171</v>
      </c>
      <c r="Z661" s="11">
        <v>0.65</v>
      </c>
      <c r="AA661" s="12">
        <v>1.35</v>
      </c>
      <c r="AB661" s="13">
        <f t="shared" si="373"/>
        <v>1905.0525</v>
      </c>
      <c r="AC661" s="11">
        <v>3</v>
      </c>
      <c r="AD661" s="11">
        <v>196</v>
      </c>
      <c r="AE661" s="11">
        <v>0.83</v>
      </c>
      <c r="AF661" s="16">
        <f t="shared" si="374"/>
        <v>2.36551912568306</v>
      </c>
      <c r="AG661" s="11">
        <v>0.97</v>
      </c>
      <c r="AH661" s="11">
        <v>2.11</v>
      </c>
      <c r="AI661" s="8">
        <f t="shared" si="375"/>
        <v>3.0467</v>
      </c>
      <c r="AJ661" s="9">
        <v>0.9</v>
      </c>
      <c r="AK661" s="17">
        <f t="shared" si="376"/>
        <v>37070.3655889386</v>
      </c>
    </row>
    <row r="662" s="1" customFormat="1" customHeight="1" spans="6:37">
      <c r="F662" s="11">
        <v>2171</v>
      </c>
      <c r="G662" s="11">
        <v>0.65</v>
      </c>
      <c r="H662" s="12">
        <v>1.35</v>
      </c>
      <c r="I662" s="13">
        <f t="shared" si="369"/>
        <v>1905.0525</v>
      </c>
      <c r="J662" s="11">
        <v>3</v>
      </c>
      <c r="K662" s="11">
        <v>196</v>
      </c>
      <c r="L662" s="11">
        <v>0.83</v>
      </c>
      <c r="M662" s="16">
        <f t="shared" si="370"/>
        <v>2.36551912568306</v>
      </c>
      <c r="N662" s="11">
        <v>0.97</v>
      </c>
      <c r="O662" s="11">
        <v>2.11</v>
      </c>
      <c r="P662" s="8">
        <f t="shared" si="371"/>
        <v>3.0467</v>
      </c>
      <c r="Q662" s="9">
        <v>0.9</v>
      </c>
      <c r="R662" s="17">
        <f t="shared" si="372"/>
        <v>37070.3655889386</v>
      </c>
      <c r="Y662" s="11">
        <v>2171</v>
      </c>
      <c r="Z662" s="11">
        <v>0.65</v>
      </c>
      <c r="AA662" s="12">
        <v>1.35</v>
      </c>
      <c r="AB662" s="13">
        <f t="shared" si="373"/>
        <v>1905.0525</v>
      </c>
      <c r="AC662" s="11">
        <v>3</v>
      </c>
      <c r="AD662" s="11">
        <v>196</v>
      </c>
      <c r="AE662" s="11">
        <v>0.83</v>
      </c>
      <c r="AF662" s="16">
        <f t="shared" si="374"/>
        <v>2.36551912568306</v>
      </c>
      <c r="AG662" s="11">
        <v>0.97</v>
      </c>
      <c r="AH662" s="11">
        <v>2.11</v>
      </c>
      <c r="AI662" s="8">
        <f t="shared" si="375"/>
        <v>3.0467</v>
      </c>
      <c r="AJ662" s="9">
        <v>0.9</v>
      </c>
      <c r="AK662" s="17">
        <f t="shared" si="376"/>
        <v>37070.3655889386</v>
      </c>
    </row>
    <row r="663" s="1" customFormat="1" customHeight="1" spans="6:37">
      <c r="F663" s="11">
        <v>2171</v>
      </c>
      <c r="G663" s="11">
        <v>0.65</v>
      </c>
      <c r="H663" s="12">
        <v>1.35</v>
      </c>
      <c r="I663" s="13">
        <f t="shared" si="369"/>
        <v>1905.0525</v>
      </c>
      <c r="J663" s="11">
        <v>3</v>
      </c>
      <c r="K663" s="11">
        <v>196</v>
      </c>
      <c r="L663" s="11">
        <v>0.83</v>
      </c>
      <c r="M663" s="16">
        <f t="shared" si="370"/>
        <v>2.36551912568306</v>
      </c>
      <c r="N663" s="11">
        <v>0.97</v>
      </c>
      <c r="O663" s="11">
        <v>2.11</v>
      </c>
      <c r="P663" s="8">
        <f t="shared" si="371"/>
        <v>3.0467</v>
      </c>
      <c r="Q663" s="9">
        <v>0.9</v>
      </c>
      <c r="R663" s="17">
        <f t="shared" si="372"/>
        <v>37070.3655889386</v>
      </c>
      <c r="Y663" s="11">
        <v>2171</v>
      </c>
      <c r="Z663" s="11">
        <v>0.65</v>
      </c>
      <c r="AA663" s="12">
        <v>1.35</v>
      </c>
      <c r="AB663" s="13">
        <f t="shared" si="373"/>
        <v>1905.0525</v>
      </c>
      <c r="AC663" s="11">
        <v>3</v>
      </c>
      <c r="AD663" s="11">
        <v>196</v>
      </c>
      <c r="AE663" s="11">
        <v>0.83</v>
      </c>
      <c r="AF663" s="16">
        <f t="shared" si="374"/>
        <v>2.36551912568306</v>
      </c>
      <c r="AG663" s="11">
        <v>0.97</v>
      </c>
      <c r="AH663" s="11">
        <v>2.11</v>
      </c>
      <c r="AI663" s="8">
        <f t="shared" si="375"/>
        <v>3.0467</v>
      </c>
      <c r="AJ663" s="9">
        <v>0.9</v>
      </c>
      <c r="AK663" s="17">
        <f t="shared" si="376"/>
        <v>37070.3655889386</v>
      </c>
    </row>
    <row r="664" s="1" customFormat="1" customHeight="1" spans="6:37">
      <c r="F664" s="11">
        <v>2171</v>
      </c>
      <c r="G664" s="11">
        <v>0.65</v>
      </c>
      <c r="H664" s="12">
        <v>1.35</v>
      </c>
      <c r="I664" s="13">
        <f t="shared" si="369"/>
        <v>1905.0525</v>
      </c>
      <c r="J664" s="11">
        <v>3</v>
      </c>
      <c r="K664" s="11">
        <v>196</v>
      </c>
      <c r="L664" s="11">
        <v>0.83</v>
      </c>
      <c r="M664" s="16">
        <f t="shared" si="370"/>
        <v>2.36551912568306</v>
      </c>
      <c r="N664" s="11">
        <v>0.97</v>
      </c>
      <c r="O664" s="11">
        <v>2.11</v>
      </c>
      <c r="P664" s="8">
        <f t="shared" si="371"/>
        <v>3.0467</v>
      </c>
      <c r="Q664" s="9">
        <v>0.9</v>
      </c>
      <c r="R664" s="17">
        <f t="shared" si="372"/>
        <v>37070.3655889386</v>
      </c>
      <c r="Y664" s="11">
        <v>2171</v>
      </c>
      <c r="Z664" s="11">
        <v>0.65</v>
      </c>
      <c r="AA664" s="12">
        <v>1.35</v>
      </c>
      <c r="AB664" s="13">
        <f t="shared" si="373"/>
        <v>1905.0525</v>
      </c>
      <c r="AC664" s="11">
        <v>3</v>
      </c>
      <c r="AD664" s="11">
        <v>196</v>
      </c>
      <c r="AE664" s="11">
        <v>0.83</v>
      </c>
      <c r="AF664" s="16">
        <f t="shared" si="374"/>
        <v>2.36551912568306</v>
      </c>
      <c r="AG664" s="11">
        <v>0.97</v>
      </c>
      <c r="AH664" s="11">
        <v>2.11</v>
      </c>
      <c r="AI664" s="8">
        <f t="shared" si="375"/>
        <v>3.0467</v>
      </c>
      <c r="AJ664" s="9">
        <v>0.9</v>
      </c>
      <c r="AK664" s="17">
        <f t="shared" si="376"/>
        <v>37070.3655889386</v>
      </c>
    </row>
    <row r="665" s="1" customFormat="1" customHeight="1" spans="6:37">
      <c r="F665" s="20" t="s">
        <v>43</v>
      </c>
      <c r="G665" s="21"/>
      <c r="H665" s="21"/>
      <c r="I665" s="21"/>
      <c r="J665" s="21"/>
      <c r="K665" s="21"/>
      <c r="L665" s="21"/>
      <c r="M665" s="22">
        <f>SUM(R656:R664)</f>
        <v>441038.75601586</v>
      </c>
      <c r="N665" s="22"/>
      <c r="O665" s="22"/>
      <c r="P665" s="22"/>
      <c r="Q665" s="22"/>
      <c r="R665" s="22"/>
      <c r="Y665" s="20" t="s">
        <v>43</v>
      </c>
      <c r="Z665" s="21"/>
      <c r="AA665" s="21"/>
      <c r="AB665" s="21"/>
      <c r="AC665" s="21"/>
      <c r="AD665" s="21"/>
      <c r="AE665" s="21"/>
      <c r="AF665" s="22">
        <f>SUM(AK656:AK664)</f>
        <v>441038.75601586</v>
      </c>
      <c r="AG665" s="22"/>
      <c r="AH665" s="22"/>
      <c r="AI665" s="22"/>
      <c r="AJ665" s="22"/>
      <c r="AK665" s="22"/>
    </row>
    <row r="666" s="1" customFormat="1" customHeight="1" spans="6:37">
      <c r="F666" s="21"/>
      <c r="G666" s="21"/>
      <c r="H666" s="21"/>
      <c r="I666" s="21"/>
      <c r="J666" s="21"/>
      <c r="K666" s="21"/>
      <c r="L666" s="21"/>
      <c r="M666" s="22"/>
      <c r="N666" s="22"/>
      <c r="O666" s="22"/>
      <c r="P666" s="22"/>
      <c r="Q666" s="22"/>
      <c r="R666" s="22"/>
      <c r="Y666" s="21"/>
      <c r="Z666" s="21"/>
      <c r="AA666" s="21"/>
      <c r="AB666" s="21"/>
      <c r="AC666" s="21"/>
      <c r="AD666" s="21"/>
      <c r="AE666" s="21"/>
      <c r="AF666" s="22"/>
      <c r="AG666" s="22"/>
      <c r="AH666" s="22"/>
      <c r="AI666" s="22"/>
      <c r="AJ666" s="22"/>
      <c r="AK666" s="22"/>
    </row>
    <row r="667" s="1" customFormat="1" customHeight="1" spans="6:37">
      <c r="F667" s="3" t="s">
        <v>44</v>
      </c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Y667" s="3" t="s">
        <v>44</v>
      </c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</row>
    <row r="668" s="1" customFormat="1" customHeight="1" spans="6:37">
      <c r="F668" s="4" t="s">
        <v>3</v>
      </c>
      <c r="G668" s="5"/>
      <c r="H668" s="5"/>
      <c r="I668" s="6"/>
      <c r="J668" s="7" t="s">
        <v>4</v>
      </c>
      <c r="K668" s="7"/>
      <c r="L668" s="7"/>
      <c r="M668" s="7"/>
      <c r="N668" s="8" t="s">
        <v>5</v>
      </c>
      <c r="O668" s="8"/>
      <c r="P668" s="8"/>
      <c r="Q668" s="9" t="s">
        <v>6</v>
      </c>
      <c r="R668" s="10" t="s">
        <v>7</v>
      </c>
      <c r="Y668" s="4" t="s">
        <v>3</v>
      </c>
      <c r="Z668" s="5"/>
      <c r="AA668" s="5"/>
      <c r="AB668" s="6"/>
      <c r="AC668" s="7" t="s">
        <v>4</v>
      </c>
      <c r="AD668" s="7"/>
      <c r="AE668" s="7"/>
      <c r="AF668" s="7"/>
      <c r="AG668" s="8" t="s">
        <v>5</v>
      </c>
      <c r="AH668" s="8"/>
      <c r="AI668" s="8"/>
      <c r="AJ668" s="9" t="s">
        <v>6</v>
      </c>
      <c r="AK668" s="10" t="s">
        <v>7</v>
      </c>
    </row>
    <row r="669" s="1" customFormat="1" customHeight="1" spans="6:37">
      <c r="F669" s="11" t="s">
        <v>45</v>
      </c>
      <c r="G669" s="11" t="s">
        <v>14</v>
      </c>
      <c r="H669" s="12" t="s">
        <v>15</v>
      </c>
      <c r="I669" s="13" t="s">
        <v>3</v>
      </c>
      <c r="J669" s="11" t="s">
        <v>16</v>
      </c>
      <c r="K669" s="11" t="s">
        <v>17</v>
      </c>
      <c r="L669" s="11" t="s">
        <v>18</v>
      </c>
      <c r="M669" s="7" t="s">
        <v>19</v>
      </c>
      <c r="N669" s="11" t="s">
        <v>20</v>
      </c>
      <c r="O669" s="11" t="s">
        <v>21</v>
      </c>
      <c r="P669" s="8" t="s">
        <v>22</v>
      </c>
      <c r="Q669" s="9" t="s">
        <v>23</v>
      </c>
      <c r="R669" s="14"/>
      <c r="Y669" s="11" t="s">
        <v>45</v>
      </c>
      <c r="Z669" s="11" t="s">
        <v>14</v>
      </c>
      <c r="AA669" s="12" t="s">
        <v>15</v>
      </c>
      <c r="AB669" s="13" t="s">
        <v>3</v>
      </c>
      <c r="AC669" s="11" t="s">
        <v>16</v>
      </c>
      <c r="AD669" s="11" t="s">
        <v>17</v>
      </c>
      <c r="AE669" s="11" t="s">
        <v>18</v>
      </c>
      <c r="AF669" s="7" t="s">
        <v>19</v>
      </c>
      <c r="AG669" s="11" t="s">
        <v>20</v>
      </c>
      <c r="AH669" s="11" t="s">
        <v>21</v>
      </c>
      <c r="AI669" s="8" t="s">
        <v>22</v>
      </c>
      <c r="AJ669" s="9" t="s">
        <v>23</v>
      </c>
      <c r="AK669" s="14"/>
    </row>
    <row r="670" s="1" customFormat="1" customHeight="1" spans="6:37">
      <c r="F670" s="11">
        <v>35434</v>
      </c>
      <c r="G670" s="11">
        <v>0.0847</v>
      </c>
      <c r="H670" s="12">
        <v>1.35</v>
      </c>
      <c r="I670" s="13">
        <f t="shared" ref="I670:I672" si="377">F670*G670*H670</f>
        <v>4051.70073</v>
      </c>
      <c r="J670" s="11">
        <v>3</v>
      </c>
      <c r="K670" s="11">
        <v>490</v>
      </c>
      <c r="L670" s="11">
        <v>1.43</v>
      </c>
      <c r="M670" s="16">
        <f t="shared" ref="M670:M672" si="378">1+6*K670/(K670+2000)+L670</f>
        <v>3.61072289156627</v>
      </c>
      <c r="N670" s="11">
        <v>0.87</v>
      </c>
      <c r="O670" s="11">
        <v>1.78</v>
      </c>
      <c r="P670" s="8">
        <f t="shared" ref="P670:P672" si="379">1+N670*O670</f>
        <v>2.5486</v>
      </c>
      <c r="Q670" s="9">
        <v>1.15</v>
      </c>
      <c r="R670" s="17">
        <f t="shared" ref="R670:R672" si="380">I670*J670*Q670*P670*M670</f>
        <v>128632.968727504</v>
      </c>
      <c r="Y670" s="11">
        <v>40136</v>
      </c>
      <c r="Z670" s="11">
        <v>0.0847</v>
      </c>
      <c r="AA670" s="12">
        <v>1.35</v>
      </c>
      <c r="AB670" s="13">
        <f t="shared" ref="AB670:AB672" si="381">Y670*Z670*AA670</f>
        <v>4589.35092</v>
      </c>
      <c r="AC670" s="11">
        <v>3</v>
      </c>
      <c r="AD670" s="11">
        <v>530</v>
      </c>
      <c r="AE670" s="11">
        <v>1.43</v>
      </c>
      <c r="AF670" s="16">
        <f t="shared" ref="AF670:AF672" si="382">1+6*AD670/(AD670+2000)+AE670</f>
        <v>3.68691699604743</v>
      </c>
      <c r="AG670" s="11">
        <v>0.87</v>
      </c>
      <c r="AH670" s="11">
        <v>1.78</v>
      </c>
      <c r="AI670" s="8">
        <f t="shared" ref="AI670:AI672" si="383">1+AG670*AH670</f>
        <v>2.5486</v>
      </c>
      <c r="AJ670" s="9">
        <v>1.15</v>
      </c>
      <c r="AK670" s="17">
        <f t="shared" ref="AK670:AK672" si="384">AB670*AC670*AJ670*AI670*AF670</f>
        <v>148776.864313606</v>
      </c>
    </row>
    <row r="671" s="1" customFormat="1" customHeight="1" spans="6:37">
      <c r="F671" s="11">
        <v>35434</v>
      </c>
      <c r="G671" s="11">
        <v>0.0847</v>
      </c>
      <c r="H671" s="12">
        <v>1.35</v>
      </c>
      <c r="I671" s="13">
        <f t="shared" si="377"/>
        <v>4051.70073</v>
      </c>
      <c r="J671" s="11">
        <v>3</v>
      </c>
      <c r="K671" s="11">
        <v>490</v>
      </c>
      <c r="L671" s="11">
        <v>1.43</v>
      </c>
      <c r="M671" s="16">
        <f t="shared" si="378"/>
        <v>3.61072289156627</v>
      </c>
      <c r="N671" s="11">
        <v>0.87</v>
      </c>
      <c r="O671" s="11">
        <v>1.78</v>
      </c>
      <c r="P671" s="8">
        <f t="shared" si="379"/>
        <v>2.5486</v>
      </c>
      <c r="Q671" s="9">
        <v>1.15</v>
      </c>
      <c r="R671" s="17">
        <f t="shared" si="380"/>
        <v>128632.968727504</v>
      </c>
      <c r="Y671" s="11">
        <v>40136</v>
      </c>
      <c r="Z671" s="11">
        <v>0.0847</v>
      </c>
      <c r="AA671" s="12">
        <v>1.35</v>
      </c>
      <c r="AB671" s="13">
        <f t="shared" si="381"/>
        <v>4589.35092</v>
      </c>
      <c r="AC671" s="11">
        <v>3</v>
      </c>
      <c r="AD671" s="11">
        <v>530</v>
      </c>
      <c r="AE671" s="11">
        <v>1.43</v>
      </c>
      <c r="AF671" s="16">
        <f t="shared" si="382"/>
        <v>3.68691699604743</v>
      </c>
      <c r="AG671" s="11">
        <v>0.87</v>
      </c>
      <c r="AH671" s="11">
        <v>1.78</v>
      </c>
      <c r="AI671" s="8">
        <f t="shared" si="383"/>
        <v>2.5486</v>
      </c>
      <c r="AJ671" s="9">
        <v>1.15</v>
      </c>
      <c r="AK671" s="17">
        <f t="shared" si="384"/>
        <v>148776.864313606</v>
      </c>
    </row>
    <row r="672" s="1" customFormat="1" customHeight="1" spans="6:37">
      <c r="F672" s="11">
        <v>35434</v>
      </c>
      <c r="G672" s="11">
        <v>0.0847</v>
      </c>
      <c r="H672" s="12">
        <v>1.35</v>
      </c>
      <c r="I672" s="13">
        <f t="shared" si="377"/>
        <v>4051.70073</v>
      </c>
      <c r="J672" s="11">
        <v>3</v>
      </c>
      <c r="K672" s="11">
        <v>240</v>
      </c>
      <c r="L672" s="11">
        <v>1.43</v>
      </c>
      <c r="M672" s="16">
        <f t="shared" si="378"/>
        <v>3.07285714285714</v>
      </c>
      <c r="N672" s="11">
        <v>0.87</v>
      </c>
      <c r="O672" s="11">
        <v>1.78</v>
      </c>
      <c r="P672" s="8">
        <f t="shared" si="379"/>
        <v>2.5486</v>
      </c>
      <c r="Q672" s="9">
        <v>0.9</v>
      </c>
      <c r="R672" s="17">
        <f t="shared" si="380"/>
        <v>85673.2363618173</v>
      </c>
      <c r="Y672" s="11">
        <v>40136</v>
      </c>
      <c r="Z672" s="11">
        <v>0.0847</v>
      </c>
      <c r="AA672" s="12">
        <v>1.35</v>
      </c>
      <c r="AB672" s="13">
        <f t="shared" si="381"/>
        <v>4589.35092</v>
      </c>
      <c r="AC672" s="11">
        <v>3</v>
      </c>
      <c r="AD672" s="11">
        <v>280</v>
      </c>
      <c r="AE672" s="11">
        <v>1.43</v>
      </c>
      <c r="AF672" s="16">
        <f t="shared" si="382"/>
        <v>3.16684210526316</v>
      </c>
      <c r="AG672" s="11">
        <v>0.87</v>
      </c>
      <c r="AH672" s="11">
        <v>1.78</v>
      </c>
      <c r="AI672" s="8">
        <f t="shared" si="383"/>
        <v>2.5486</v>
      </c>
      <c r="AJ672" s="9">
        <v>0.9</v>
      </c>
      <c r="AK672" s="17">
        <f t="shared" si="384"/>
        <v>100009.929312145</v>
      </c>
    </row>
    <row r="673" s="1" customFormat="1" customHeight="1" spans="6:37">
      <c r="F673" s="36" t="s">
        <v>44</v>
      </c>
      <c r="G673" s="37"/>
      <c r="H673" s="37"/>
      <c r="I673" s="37"/>
      <c r="J673" s="37"/>
      <c r="K673" s="37"/>
      <c r="L673" s="37"/>
      <c r="M673" s="22">
        <f>SUM(R670:R672)</f>
        <v>342939.173816826</v>
      </c>
      <c r="N673" s="22"/>
      <c r="O673" s="22"/>
      <c r="P673" s="22"/>
      <c r="Q673" s="22"/>
      <c r="R673" s="22"/>
      <c r="Y673" s="36" t="s">
        <v>44</v>
      </c>
      <c r="Z673" s="37"/>
      <c r="AA673" s="37"/>
      <c r="AB673" s="37"/>
      <c r="AC673" s="37"/>
      <c r="AD673" s="37"/>
      <c r="AE673" s="37"/>
      <c r="AF673" s="22">
        <f>SUM(AK670:AK672)</f>
        <v>397563.657939358</v>
      </c>
      <c r="AG673" s="22"/>
      <c r="AH673" s="22"/>
      <c r="AI673" s="22"/>
      <c r="AJ673" s="22"/>
      <c r="AK673" s="22"/>
    </row>
    <row r="674" s="1" customFormat="1" customHeight="1" spans="6:37">
      <c r="F674" s="37"/>
      <c r="G674" s="37"/>
      <c r="H674" s="37"/>
      <c r="I674" s="37"/>
      <c r="J674" s="37"/>
      <c r="K674" s="37"/>
      <c r="L674" s="37"/>
      <c r="M674" s="22"/>
      <c r="N674" s="22"/>
      <c r="O674" s="22"/>
      <c r="P674" s="22"/>
      <c r="Q674" s="22"/>
      <c r="R674" s="22"/>
      <c r="Y674" s="37"/>
      <c r="Z674" s="37"/>
      <c r="AA674" s="37"/>
      <c r="AB674" s="37"/>
      <c r="AC674" s="37"/>
      <c r="AD674" s="37"/>
      <c r="AE674" s="37"/>
      <c r="AF674" s="22"/>
      <c r="AG674" s="22"/>
      <c r="AH674" s="22"/>
      <c r="AI674" s="22"/>
      <c r="AJ674" s="22"/>
      <c r="AK674" s="22"/>
    </row>
    <row r="675" s="1" customFormat="1" customHeight="1" spans="6:37">
      <c r="F675" s="34" t="s">
        <v>24</v>
      </c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Y675" s="34" t="s">
        <v>24</v>
      </c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</row>
    <row r="676" s="1" customFormat="1" customHeight="1" spans="6:37">
      <c r="F676" s="13" t="s">
        <v>3</v>
      </c>
      <c r="G676" s="13"/>
      <c r="H676" s="13"/>
      <c r="I676" s="13"/>
      <c r="J676" s="13"/>
      <c r="K676" s="8" t="s">
        <v>46</v>
      </c>
      <c r="L676" s="8"/>
      <c r="M676" s="8"/>
      <c r="N676" s="8"/>
      <c r="O676" s="9" t="s">
        <v>31</v>
      </c>
      <c r="P676" s="9"/>
      <c r="Q676" s="38" t="s">
        <v>7</v>
      </c>
      <c r="Y676" s="13" t="s">
        <v>3</v>
      </c>
      <c r="Z676" s="13"/>
      <c r="AA676" s="13"/>
      <c r="AB676" s="13"/>
      <c r="AC676" s="13"/>
      <c r="AD676" s="8" t="s">
        <v>46</v>
      </c>
      <c r="AE676" s="8"/>
      <c r="AF676" s="8"/>
      <c r="AG676" s="8"/>
      <c r="AH676" s="9" t="s">
        <v>31</v>
      </c>
      <c r="AI676" s="9"/>
      <c r="AJ676" s="38" t="s">
        <v>7</v>
      </c>
    </row>
    <row r="677" s="1" customFormat="1" customHeight="1" spans="6:37">
      <c r="F677" s="13" t="s">
        <v>47</v>
      </c>
      <c r="G677" s="13" t="s">
        <v>48</v>
      </c>
      <c r="H677" s="13" t="s">
        <v>49</v>
      </c>
      <c r="I677" s="13" t="s">
        <v>50</v>
      </c>
      <c r="J677" s="13" t="s">
        <v>3</v>
      </c>
      <c r="K677" s="8" t="s">
        <v>51</v>
      </c>
      <c r="L677" s="8" t="s">
        <v>21</v>
      </c>
      <c r="M677" s="8" t="s">
        <v>20</v>
      </c>
      <c r="N677" s="39" t="s">
        <v>22</v>
      </c>
      <c r="O677" s="9" t="s">
        <v>52</v>
      </c>
      <c r="P677" s="9" t="s">
        <v>53</v>
      </c>
      <c r="Q677" s="38"/>
      <c r="Y677" s="13" t="s">
        <v>47</v>
      </c>
      <c r="Z677" s="13" t="s">
        <v>48</v>
      </c>
      <c r="AA677" s="13" t="s">
        <v>49</v>
      </c>
      <c r="AB677" s="13" t="s">
        <v>50</v>
      </c>
      <c r="AC677" s="13" t="s">
        <v>3</v>
      </c>
      <c r="AD677" s="8" t="s">
        <v>51</v>
      </c>
      <c r="AE677" s="8" t="s">
        <v>21</v>
      </c>
      <c r="AF677" s="8" t="s">
        <v>20</v>
      </c>
      <c r="AG677" s="39" t="s">
        <v>22</v>
      </c>
      <c r="AH677" s="9" t="s">
        <v>52</v>
      </c>
      <c r="AI677" s="9" t="s">
        <v>53</v>
      </c>
      <c r="AJ677" s="38"/>
    </row>
    <row r="678" s="1" customFormat="1" customHeight="1" spans="6:37">
      <c r="F678" s="11">
        <v>2704</v>
      </c>
      <c r="G678" s="12">
        <v>1.05</v>
      </c>
      <c r="H678" s="11">
        <v>1</v>
      </c>
      <c r="I678" s="11">
        <v>0</v>
      </c>
      <c r="J678" s="13">
        <f t="shared" ref="J678:J692" si="385">F678*G678*H678+I678</f>
        <v>2839.2</v>
      </c>
      <c r="K678" s="11">
        <v>1</v>
      </c>
      <c r="L678" s="11">
        <v>2.38</v>
      </c>
      <c r="M678" s="11">
        <v>1</v>
      </c>
      <c r="N678" s="39">
        <f t="shared" ref="N678:N692" si="386">L678*M678+1</f>
        <v>3.38</v>
      </c>
      <c r="O678" s="11">
        <v>1.15</v>
      </c>
      <c r="P678" s="9">
        <v>0.5</v>
      </c>
      <c r="Q678" s="40">
        <f t="shared" ref="Q678:Q692" si="387">J678*K678*N678*O678*P678</f>
        <v>5517.9852</v>
      </c>
      <c r="Y678" s="11">
        <v>2704</v>
      </c>
      <c r="Z678" s="12">
        <v>1.05</v>
      </c>
      <c r="AA678" s="11">
        <v>1</v>
      </c>
      <c r="AB678" s="11">
        <v>0</v>
      </c>
      <c r="AC678" s="13">
        <f t="shared" ref="AC678:AC692" si="388">Y678*Z678*AA678+AB678</f>
        <v>2839.2</v>
      </c>
      <c r="AD678" s="11">
        <v>1</v>
      </c>
      <c r="AE678" s="11">
        <v>2.38</v>
      </c>
      <c r="AF678" s="11">
        <v>1</v>
      </c>
      <c r="AG678" s="39">
        <f t="shared" ref="AG678:AG692" si="389">AE678*AF678+1</f>
        <v>3.38</v>
      </c>
      <c r="AH678" s="11">
        <v>1.15</v>
      </c>
      <c r="AI678" s="9">
        <v>0.5</v>
      </c>
      <c r="AJ678" s="40">
        <f t="shared" ref="AJ678:AJ692" si="390">AC678*AD678*AG678*AH678*AI678</f>
        <v>5517.9852</v>
      </c>
    </row>
    <row r="679" s="1" customFormat="1" customHeight="1" spans="6:37">
      <c r="F679" s="11">
        <v>2704</v>
      </c>
      <c r="G679" s="12">
        <v>1.06</v>
      </c>
      <c r="H679" s="11">
        <v>1</v>
      </c>
      <c r="I679" s="11">
        <v>0</v>
      </c>
      <c r="J679" s="13">
        <f t="shared" si="385"/>
        <v>2866.24</v>
      </c>
      <c r="K679" s="11">
        <v>1</v>
      </c>
      <c r="L679" s="11">
        <v>2.38</v>
      </c>
      <c r="M679" s="11">
        <v>1</v>
      </c>
      <c r="N679" s="39">
        <f t="shared" si="386"/>
        <v>3.38</v>
      </c>
      <c r="O679" s="11">
        <v>1.15</v>
      </c>
      <c r="P679" s="9">
        <v>0.5</v>
      </c>
      <c r="Q679" s="40">
        <f t="shared" si="387"/>
        <v>5570.53744</v>
      </c>
      <c r="Y679" s="11">
        <v>2704</v>
      </c>
      <c r="Z679" s="12">
        <v>1.06</v>
      </c>
      <c r="AA679" s="11">
        <v>1</v>
      </c>
      <c r="AB679" s="11">
        <v>0</v>
      </c>
      <c r="AC679" s="13">
        <f t="shared" si="388"/>
        <v>2866.24</v>
      </c>
      <c r="AD679" s="11">
        <v>1</v>
      </c>
      <c r="AE679" s="11">
        <v>2.38</v>
      </c>
      <c r="AF679" s="11">
        <v>1</v>
      </c>
      <c r="AG679" s="39">
        <f t="shared" si="389"/>
        <v>3.38</v>
      </c>
      <c r="AH679" s="11">
        <v>1.15</v>
      </c>
      <c r="AI679" s="9">
        <v>0.5</v>
      </c>
      <c r="AJ679" s="40">
        <f t="shared" si="390"/>
        <v>5570.53744</v>
      </c>
    </row>
    <row r="680" s="1" customFormat="1" customHeight="1" spans="6:37">
      <c r="F680" s="11">
        <v>2704</v>
      </c>
      <c r="G680" s="12">
        <v>1.31</v>
      </c>
      <c r="H680" s="11">
        <v>1</v>
      </c>
      <c r="I680" s="11">
        <v>0</v>
      </c>
      <c r="J680" s="13">
        <f t="shared" si="385"/>
        <v>3542.24</v>
      </c>
      <c r="K680" s="11">
        <v>1</v>
      </c>
      <c r="L680" s="11">
        <v>2.38</v>
      </c>
      <c r="M680" s="11">
        <v>1</v>
      </c>
      <c r="N680" s="39">
        <f t="shared" si="386"/>
        <v>3.38</v>
      </c>
      <c r="O680" s="11">
        <v>1.15</v>
      </c>
      <c r="P680" s="9">
        <v>0.5</v>
      </c>
      <c r="Q680" s="40">
        <f t="shared" si="387"/>
        <v>6884.34344</v>
      </c>
      <c r="Y680" s="11">
        <v>2704</v>
      </c>
      <c r="Z680" s="12">
        <v>1.31</v>
      </c>
      <c r="AA680" s="11">
        <v>1</v>
      </c>
      <c r="AB680" s="11">
        <v>0</v>
      </c>
      <c r="AC680" s="13">
        <f t="shared" si="388"/>
        <v>3542.24</v>
      </c>
      <c r="AD680" s="11">
        <v>1</v>
      </c>
      <c r="AE680" s="11">
        <v>2.38</v>
      </c>
      <c r="AF680" s="11">
        <v>1</v>
      </c>
      <c r="AG680" s="39">
        <f t="shared" si="389"/>
        <v>3.38</v>
      </c>
      <c r="AH680" s="11">
        <v>1.15</v>
      </c>
      <c r="AI680" s="9">
        <v>0.5</v>
      </c>
      <c r="AJ680" s="40">
        <f t="shared" si="390"/>
        <v>6884.34344</v>
      </c>
    </row>
    <row r="681" s="1" customFormat="1" customHeight="1" spans="6:37">
      <c r="F681" s="11">
        <v>2704</v>
      </c>
      <c r="G681" s="12">
        <v>0.75</v>
      </c>
      <c r="H681" s="11">
        <v>1</v>
      </c>
      <c r="I681" s="11">
        <v>0</v>
      </c>
      <c r="J681" s="13">
        <f t="shared" si="385"/>
        <v>2028</v>
      </c>
      <c r="K681" s="11">
        <v>1</v>
      </c>
      <c r="L681" s="11">
        <v>2.38</v>
      </c>
      <c r="M681" s="11">
        <v>1</v>
      </c>
      <c r="N681" s="39">
        <f t="shared" si="386"/>
        <v>3.38</v>
      </c>
      <c r="O681" s="11">
        <v>1.15</v>
      </c>
      <c r="P681" s="9">
        <v>0.5</v>
      </c>
      <c r="Q681" s="40">
        <f t="shared" si="387"/>
        <v>3941.418</v>
      </c>
      <c r="Y681" s="11">
        <v>2704</v>
      </c>
      <c r="Z681" s="12">
        <v>0.75</v>
      </c>
      <c r="AA681" s="11">
        <v>1</v>
      </c>
      <c r="AB681" s="11">
        <v>0</v>
      </c>
      <c r="AC681" s="13">
        <f t="shared" si="388"/>
        <v>2028</v>
      </c>
      <c r="AD681" s="11">
        <v>1</v>
      </c>
      <c r="AE681" s="11">
        <v>2.38</v>
      </c>
      <c r="AF681" s="11">
        <v>1</v>
      </c>
      <c r="AG681" s="39">
        <f t="shared" si="389"/>
        <v>3.38</v>
      </c>
      <c r="AH681" s="11">
        <v>1.15</v>
      </c>
      <c r="AI681" s="9">
        <v>0.5</v>
      </c>
      <c r="AJ681" s="40">
        <f t="shared" si="390"/>
        <v>3941.418</v>
      </c>
    </row>
    <row r="682" s="1" customFormat="1" customHeight="1" spans="6:37">
      <c r="F682" s="11">
        <v>2704</v>
      </c>
      <c r="G682" s="12">
        <v>0.75</v>
      </c>
      <c r="H682" s="11">
        <v>1</v>
      </c>
      <c r="I682" s="11">
        <v>0</v>
      </c>
      <c r="J682" s="13">
        <f t="shared" si="385"/>
        <v>2028</v>
      </c>
      <c r="K682" s="11">
        <v>1</v>
      </c>
      <c r="L682" s="11">
        <v>2.38</v>
      </c>
      <c r="M682" s="11">
        <v>1</v>
      </c>
      <c r="N682" s="39">
        <f t="shared" si="386"/>
        <v>3.38</v>
      </c>
      <c r="O682" s="11">
        <v>1.15</v>
      </c>
      <c r="P682" s="9">
        <v>0.5</v>
      </c>
      <c r="Q682" s="40">
        <f t="shared" si="387"/>
        <v>3941.418</v>
      </c>
      <c r="Y682" s="11">
        <v>2704</v>
      </c>
      <c r="Z682" s="12">
        <v>0.75</v>
      </c>
      <c r="AA682" s="11">
        <v>1</v>
      </c>
      <c r="AB682" s="11">
        <v>0</v>
      </c>
      <c r="AC682" s="13">
        <f t="shared" si="388"/>
        <v>2028</v>
      </c>
      <c r="AD682" s="11">
        <v>1</v>
      </c>
      <c r="AE682" s="11">
        <v>2.38</v>
      </c>
      <c r="AF682" s="11">
        <v>1</v>
      </c>
      <c r="AG682" s="39">
        <f t="shared" si="389"/>
        <v>3.38</v>
      </c>
      <c r="AH682" s="11">
        <v>1.15</v>
      </c>
      <c r="AI682" s="9">
        <v>0.5</v>
      </c>
      <c r="AJ682" s="40">
        <f t="shared" si="390"/>
        <v>3941.418</v>
      </c>
    </row>
    <row r="683" s="1" customFormat="1" customHeight="1" spans="6:37">
      <c r="F683" s="11">
        <v>2704</v>
      </c>
      <c r="G683" s="12">
        <v>1.8</v>
      </c>
      <c r="H683" s="11">
        <v>1</v>
      </c>
      <c r="I683" s="11">
        <v>0</v>
      </c>
      <c r="J683" s="13">
        <f t="shared" si="385"/>
        <v>4867.2</v>
      </c>
      <c r="K683" s="11">
        <v>1</v>
      </c>
      <c r="L683" s="11">
        <v>2.38</v>
      </c>
      <c r="M683" s="11">
        <v>1</v>
      </c>
      <c r="N683" s="39">
        <f t="shared" si="386"/>
        <v>3.38</v>
      </c>
      <c r="O683" s="11">
        <v>1.15</v>
      </c>
      <c r="P683" s="9">
        <v>0.5</v>
      </c>
      <c r="Q683" s="40">
        <f t="shared" si="387"/>
        <v>9459.4032</v>
      </c>
      <c r="Y683" s="11">
        <v>2704</v>
      </c>
      <c r="Z683" s="12">
        <v>1.8</v>
      </c>
      <c r="AA683" s="11">
        <v>1</v>
      </c>
      <c r="AB683" s="11">
        <v>0</v>
      </c>
      <c r="AC683" s="13">
        <f t="shared" si="388"/>
        <v>4867.2</v>
      </c>
      <c r="AD683" s="11">
        <v>1</v>
      </c>
      <c r="AE683" s="11">
        <v>2.38</v>
      </c>
      <c r="AF683" s="11">
        <v>1</v>
      </c>
      <c r="AG683" s="39">
        <f t="shared" si="389"/>
        <v>3.38</v>
      </c>
      <c r="AH683" s="11">
        <v>1.15</v>
      </c>
      <c r="AI683" s="9">
        <v>0.5</v>
      </c>
      <c r="AJ683" s="40">
        <f t="shared" si="390"/>
        <v>9459.4032</v>
      </c>
    </row>
    <row r="684" s="1" customFormat="1" customHeight="1" spans="6:37">
      <c r="F684" s="11">
        <v>2704</v>
      </c>
      <c r="G684" s="12">
        <v>1.05</v>
      </c>
      <c r="H684" s="11">
        <v>1</v>
      </c>
      <c r="I684" s="11">
        <v>0</v>
      </c>
      <c r="J684" s="13">
        <f t="shared" si="385"/>
        <v>2839.2</v>
      </c>
      <c r="K684" s="11">
        <v>1</v>
      </c>
      <c r="L684" s="11">
        <v>2.38</v>
      </c>
      <c r="M684" s="11">
        <v>1</v>
      </c>
      <c r="N684" s="39">
        <f t="shared" si="386"/>
        <v>3.38</v>
      </c>
      <c r="O684" s="11">
        <v>1.15</v>
      </c>
      <c r="P684" s="9">
        <v>0.5</v>
      </c>
      <c r="Q684" s="40">
        <f t="shared" si="387"/>
        <v>5517.9852</v>
      </c>
      <c r="Y684" s="11">
        <v>2704</v>
      </c>
      <c r="Z684" s="12">
        <v>1.05</v>
      </c>
      <c r="AA684" s="11">
        <v>1</v>
      </c>
      <c r="AB684" s="11">
        <v>0</v>
      </c>
      <c r="AC684" s="13">
        <f t="shared" si="388"/>
        <v>2839.2</v>
      </c>
      <c r="AD684" s="11">
        <v>1</v>
      </c>
      <c r="AE684" s="11">
        <v>2.38</v>
      </c>
      <c r="AF684" s="11">
        <v>1</v>
      </c>
      <c r="AG684" s="39">
        <f t="shared" si="389"/>
        <v>3.38</v>
      </c>
      <c r="AH684" s="11">
        <v>1.15</v>
      </c>
      <c r="AI684" s="9">
        <v>0.5</v>
      </c>
      <c r="AJ684" s="40">
        <f t="shared" si="390"/>
        <v>5517.9852</v>
      </c>
    </row>
    <row r="685" s="1" customFormat="1" customHeight="1" spans="6:37">
      <c r="F685" s="11">
        <v>2704</v>
      </c>
      <c r="G685" s="12">
        <v>1.06</v>
      </c>
      <c r="H685" s="11">
        <v>1</v>
      </c>
      <c r="I685" s="11">
        <v>0</v>
      </c>
      <c r="J685" s="13">
        <f t="shared" si="385"/>
        <v>2866.24</v>
      </c>
      <c r="K685" s="11">
        <v>1</v>
      </c>
      <c r="L685" s="11">
        <v>2.38</v>
      </c>
      <c r="M685" s="11">
        <v>1</v>
      </c>
      <c r="N685" s="39">
        <f t="shared" si="386"/>
        <v>3.38</v>
      </c>
      <c r="O685" s="11">
        <v>1.15</v>
      </c>
      <c r="P685" s="9">
        <v>0.5</v>
      </c>
      <c r="Q685" s="40">
        <f t="shared" si="387"/>
        <v>5570.53744</v>
      </c>
      <c r="Y685" s="11">
        <v>2704</v>
      </c>
      <c r="Z685" s="12">
        <v>1.06</v>
      </c>
      <c r="AA685" s="11">
        <v>1</v>
      </c>
      <c r="AB685" s="11">
        <v>0</v>
      </c>
      <c r="AC685" s="13">
        <f t="shared" si="388"/>
        <v>2866.24</v>
      </c>
      <c r="AD685" s="11">
        <v>1</v>
      </c>
      <c r="AE685" s="11">
        <v>2.38</v>
      </c>
      <c r="AF685" s="11">
        <v>1</v>
      </c>
      <c r="AG685" s="39">
        <f t="shared" si="389"/>
        <v>3.38</v>
      </c>
      <c r="AH685" s="11">
        <v>1.15</v>
      </c>
      <c r="AI685" s="9">
        <v>0.5</v>
      </c>
      <c r="AJ685" s="40">
        <f t="shared" si="390"/>
        <v>5570.53744</v>
      </c>
    </row>
    <row r="686" s="1" customFormat="1" customHeight="1" spans="6:37">
      <c r="F686" s="11">
        <v>2704</v>
      </c>
      <c r="G686" s="12">
        <v>1.31</v>
      </c>
      <c r="H686" s="11">
        <v>1</v>
      </c>
      <c r="I686" s="11">
        <v>0</v>
      </c>
      <c r="J686" s="13">
        <f t="shared" si="385"/>
        <v>3542.24</v>
      </c>
      <c r="K686" s="11">
        <v>1</v>
      </c>
      <c r="L686" s="11">
        <v>2.38</v>
      </c>
      <c r="M686" s="11">
        <v>1</v>
      </c>
      <c r="N686" s="39">
        <f t="shared" si="386"/>
        <v>3.38</v>
      </c>
      <c r="O686" s="11">
        <v>1.15</v>
      </c>
      <c r="P686" s="9">
        <v>0.5</v>
      </c>
      <c r="Q686" s="40">
        <f t="shared" si="387"/>
        <v>6884.34344</v>
      </c>
      <c r="Y686" s="11">
        <v>2704</v>
      </c>
      <c r="Z686" s="12">
        <v>1.31</v>
      </c>
      <c r="AA686" s="11">
        <v>1</v>
      </c>
      <c r="AB686" s="11">
        <v>0</v>
      </c>
      <c r="AC686" s="13">
        <f t="shared" si="388"/>
        <v>3542.24</v>
      </c>
      <c r="AD686" s="11">
        <v>1</v>
      </c>
      <c r="AE686" s="11">
        <v>2.38</v>
      </c>
      <c r="AF686" s="11">
        <v>1</v>
      </c>
      <c r="AG686" s="39">
        <f t="shared" si="389"/>
        <v>3.38</v>
      </c>
      <c r="AH686" s="11">
        <v>1.15</v>
      </c>
      <c r="AI686" s="9">
        <v>0.5</v>
      </c>
      <c r="AJ686" s="40">
        <f t="shared" si="390"/>
        <v>6884.34344</v>
      </c>
    </row>
    <row r="687" s="1" customFormat="1" customHeight="1" spans="6:37">
      <c r="F687" s="11">
        <v>2704</v>
      </c>
      <c r="G687" s="12">
        <v>0.75</v>
      </c>
      <c r="H687" s="11">
        <v>1</v>
      </c>
      <c r="I687" s="11">
        <v>0</v>
      </c>
      <c r="J687" s="13">
        <f t="shared" si="385"/>
        <v>2028</v>
      </c>
      <c r="K687" s="11">
        <v>1</v>
      </c>
      <c r="L687" s="11">
        <v>2.38</v>
      </c>
      <c r="M687" s="11">
        <v>1</v>
      </c>
      <c r="N687" s="39">
        <f t="shared" si="386"/>
        <v>3.38</v>
      </c>
      <c r="O687" s="11">
        <v>1.15</v>
      </c>
      <c r="P687" s="9">
        <v>0.5</v>
      </c>
      <c r="Q687" s="40">
        <f t="shared" si="387"/>
        <v>3941.418</v>
      </c>
      <c r="Y687" s="11">
        <v>2704</v>
      </c>
      <c r="Z687" s="12">
        <v>0.75</v>
      </c>
      <c r="AA687" s="11">
        <v>1</v>
      </c>
      <c r="AB687" s="11">
        <v>0</v>
      </c>
      <c r="AC687" s="13">
        <f t="shared" si="388"/>
        <v>2028</v>
      </c>
      <c r="AD687" s="11">
        <v>1</v>
      </c>
      <c r="AE687" s="11">
        <v>2.38</v>
      </c>
      <c r="AF687" s="11">
        <v>1</v>
      </c>
      <c r="AG687" s="39">
        <f t="shared" si="389"/>
        <v>3.38</v>
      </c>
      <c r="AH687" s="11">
        <v>1.15</v>
      </c>
      <c r="AI687" s="9">
        <v>0.5</v>
      </c>
      <c r="AJ687" s="40">
        <f t="shared" si="390"/>
        <v>3941.418</v>
      </c>
    </row>
    <row r="688" s="1" customFormat="1" customHeight="1" spans="6:37">
      <c r="F688" s="11">
        <v>2704</v>
      </c>
      <c r="G688" s="12">
        <v>0.75</v>
      </c>
      <c r="H688" s="11">
        <v>1</v>
      </c>
      <c r="I688" s="11">
        <v>0</v>
      </c>
      <c r="J688" s="13">
        <f t="shared" si="385"/>
        <v>2028</v>
      </c>
      <c r="K688" s="11">
        <v>1</v>
      </c>
      <c r="L688" s="11">
        <v>2.38</v>
      </c>
      <c r="M688" s="11">
        <v>1</v>
      </c>
      <c r="N688" s="39">
        <f t="shared" si="386"/>
        <v>3.38</v>
      </c>
      <c r="O688" s="11">
        <v>1.15</v>
      </c>
      <c r="P688" s="9">
        <v>0.5</v>
      </c>
      <c r="Q688" s="40">
        <f t="shared" si="387"/>
        <v>3941.418</v>
      </c>
      <c r="Y688" s="11">
        <v>2704</v>
      </c>
      <c r="Z688" s="12">
        <v>0.75</v>
      </c>
      <c r="AA688" s="11">
        <v>1</v>
      </c>
      <c r="AB688" s="11">
        <v>0</v>
      </c>
      <c r="AC688" s="13">
        <f t="shared" si="388"/>
        <v>2028</v>
      </c>
      <c r="AD688" s="11">
        <v>1</v>
      </c>
      <c r="AE688" s="11">
        <v>2.38</v>
      </c>
      <c r="AF688" s="11">
        <v>1</v>
      </c>
      <c r="AG688" s="39">
        <f t="shared" si="389"/>
        <v>3.38</v>
      </c>
      <c r="AH688" s="11">
        <v>1.15</v>
      </c>
      <c r="AI688" s="9">
        <v>0.5</v>
      </c>
      <c r="AJ688" s="40">
        <f t="shared" si="390"/>
        <v>3941.418</v>
      </c>
    </row>
    <row r="689" s="1" customFormat="1" customHeight="1" spans="6:36">
      <c r="F689" s="11">
        <v>2704</v>
      </c>
      <c r="G689" s="12">
        <v>1.8</v>
      </c>
      <c r="H689" s="11">
        <v>1</v>
      </c>
      <c r="I689" s="11">
        <v>0</v>
      </c>
      <c r="J689" s="13">
        <f t="shared" si="385"/>
        <v>4867.2</v>
      </c>
      <c r="K689" s="11">
        <v>1</v>
      </c>
      <c r="L689" s="11">
        <v>2.38</v>
      </c>
      <c r="M689" s="11">
        <v>1</v>
      </c>
      <c r="N689" s="39">
        <f t="shared" si="386"/>
        <v>3.38</v>
      </c>
      <c r="O689" s="11">
        <v>1.15</v>
      </c>
      <c r="P689" s="9">
        <v>0.5</v>
      </c>
      <c r="Q689" s="40">
        <f t="shared" si="387"/>
        <v>9459.4032</v>
      </c>
      <c r="Y689" s="11">
        <v>2704</v>
      </c>
      <c r="Z689" s="12">
        <v>1.8</v>
      </c>
      <c r="AA689" s="11">
        <v>1</v>
      </c>
      <c r="AB689" s="11">
        <v>0</v>
      </c>
      <c r="AC689" s="13">
        <f t="shared" si="388"/>
        <v>4867.2</v>
      </c>
      <c r="AD689" s="11">
        <v>1</v>
      </c>
      <c r="AE689" s="11">
        <v>2.38</v>
      </c>
      <c r="AF689" s="11">
        <v>1</v>
      </c>
      <c r="AG689" s="39">
        <f t="shared" si="389"/>
        <v>3.38</v>
      </c>
      <c r="AH689" s="11">
        <v>1.15</v>
      </c>
      <c r="AI689" s="9">
        <v>0.5</v>
      </c>
      <c r="AJ689" s="40">
        <f t="shared" si="390"/>
        <v>9459.4032</v>
      </c>
    </row>
    <row r="690" s="1" customFormat="1" customHeight="1" spans="6:36">
      <c r="F690" s="11">
        <v>2704</v>
      </c>
      <c r="G690" s="12">
        <v>3.21</v>
      </c>
      <c r="H690" s="11">
        <v>1</v>
      </c>
      <c r="I690" s="11">
        <v>0</v>
      </c>
      <c r="J690" s="13">
        <f t="shared" si="385"/>
        <v>8679.84</v>
      </c>
      <c r="K690" s="11">
        <v>1</v>
      </c>
      <c r="L690" s="11">
        <v>2.38</v>
      </c>
      <c r="M690" s="11">
        <v>1</v>
      </c>
      <c r="N690" s="39">
        <f t="shared" si="386"/>
        <v>3.38</v>
      </c>
      <c r="O690" s="11">
        <v>1.15</v>
      </c>
      <c r="P690" s="9">
        <v>0.5</v>
      </c>
      <c r="Q690" s="40">
        <f t="shared" si="387"/>
        <v>16869.26904</v>
      </c>
      <c r="Y690" s="11">
        <v>2704</v>
      </c>
      <c r="Z690" s="12">
        <v>3.21</v>
      </c>
      <c r="AA690" s="11">
        <v>1</v>
      </c>
      <c r="AB690" s="11">
        <v>0</v>
      </c>
      <c r="AC690" s="13">
        <f t="shared" si="388"/>
        <v>8679.84</v>
      </c>
      <c r="AD690" s="11">
        <v>1</v>
      </c>
      <c r="AE690" s="11">
        <v>2.38</v>
      </c>
      <c r="AF690" s="11">
        <v>1</v>
      </c>
      <c r="AG690" s="39">
        <f t="shared" si="389"/>
        <v>3.38</v>
      </c>
      <c r="AH690" s="11">
        <v>1.15</v>
      </c>
      <c r="AI690" s="9">
        <v>0.5</v>
      </c>
      <c r="AJ690" s="40">
        <f t="shared" si="390"/>
        <v>16869.26904</v>
      </c>
    </row>
    <row r="691" s="1" customFormat="1" customHeight="1" spans="6:36">
      <c r="F691" s="11">
        <v>2704</v>
      </c>
      <c r="G691" s="12">
        <v>3.21</v>
      </c>
      <c r="H691" s="11">
        <v>1</v>
      </c>
      <c r="I691" s="11">
        <v>0</v>
      </c>
      <c r="J691" s="13">
        <f t="shared" si="385"/>
        <v>8679.84</v>
      </c>
      <c r="K691" s="11">
        <v>1</v>
      </c>
      <c r="L691" s="11">
        <v>2.38</v>
      </c>
      <c r="M691" s="11">
        <v>1</v>
      </c>
      <c r="N691" s="39">
        <f t="shared" si="386"/>
        <v>3.38</v>
      </c>
      <c r="O691" s="11">
        <v>1.15</v>
      </c>
      <c r="P691" s="9">
        <v>0.5</v>
      </c>
      <c r="Q691" s="40">
        <f t="shared" si="387"/>
        <v>16869.26904</v>
      </c>
      <c r="Y691" s="11">
        <v>2704</v>
      </c>
      <c r="Z691" s="12">
        <v>3.21</v>
      </c>
      <c r="AA691" s="11">
        <v>1</v>
      </c>
      <c r="AB691" s="11">
        <v>0</v>
      </c>
      <c r="AC691" s="13">
        <f t="shared" si="388"/>
        <v>8679.84</v>
      </c>
      <c r="AD691" s="11">
        <v>1</v>
      </c>
      <c r="AE691" s="11">
        <v>2.38</v>
      </c>
      <c r="AF691" s="11">
        <v>1</v>
      </c>
      <c r="AG691" s="39">
        <f t="shared" si="389"/>
        <v>3.38</v>
      </c>
      <c r="AH691" s="11">
        <v>1.15</v>
      </c>
      <c r="AI691" s="9">
        <v>0.5</v>
      </c>
      <c r="AJ691" s="40">
        <f t="shared" si="390"/>
        <v>16869.26904</v>
      </c>
    </row>
    <row r="692" s="1" customFormat="1" customHeight="1" spans="6:36">
      <c r="F692" s="11">
        <v>2704</v>
      </c>
      <c r="G692" s="12">
        <v>0</v>
      </c>
      <c r="H692" s="11">
        <v>1</v>
      </c>
      <c r="I692" s="11">
        <v>0</v>
      </c>
      <c r="J692" s="13">
        <f t="shared" si="385"/>
        <v>0</v>
      </c>
      <c r="K692" s="11">
        <v>1</v>
      </c>
      <c r="L692" s="11">
        <v>2.38</v>
      </c>
      <c r="M692" s="11">
        <v>1</v>
      </c>
      <c r="N692" s="39">
        <f t="shared" si="386"/>
        <v>3.38</v>
      </c>
      <c r="O692" s="11">
        <v>1.15</v>
      </c>
      <c r="P692" s="9">
        <v>0.5</v>
      </c>
      <c r="Q692" s="40">
        <f t="shared" si="387"/>
        <v>0</v>
      </c>
      <c r="Y692" s="11">
        <v>2704</v>
      </c>
      <c r="Z692" s="12">
        <v>0</v>
      </c>
      <c r="AA692" s="11">
        <v>1</v>
      </c>
      <c r="AB692" s="11">
        <v>0</v>
      </c>
      <c r="AC692" s="13">
        <f t="shared" si="388"/>
        <v>0</v>
      </c>
      <c r="AD692" s="11">
        <v>1</v>
      </c>
      <c r="AE692" s="11">
        <v>2.38</v>
      </c>
      <c r="AF692" s="11">
        <v>1</v>
      </c>
      <c r="AG692" s="39">
        <f t="shared" si="389"/>
        <v>3.38</v>
      </c>
      <c r="AH692" s="11">
        <v>1.15</v>
      </c>
      <c r="AI692" s="9">
        <v>0.5</v>
      </c>
      <c r="AJ692" s="40">
        <f t="shared" si="390"/>
        <v>0</v>
      </c>
    </row>
    <row r="693" s="1" customFormat="1" customHeight="1" spans="6:36">
      <c r="F693" s="41" t="s">
        <v>24</v>
      </c>
      <c r="G693" s="42"/>
      <c r="H693" s="42"/>
      <c r="I693" s="42"/>
      <c r="J693" s="42"/>
      <c r="K693" s="42"/>
      <c r="L693" s="42"/>
      <c r="M693" s="43">
        <f>SUM(Q678:Q692)</f>
        <v>104368.74864</v>
      </c>
      <c r="N693" s="43"/>
      <c r="O693" s="43"/>
      <c r="P693" s="43"/>
      <c r="Q693" s="43"/>
      <c r="Y693" s="41" t="s">
        <v>24</v>
      </c>
      <c r="Z693" s="42"/>
      <c r="AA693" s="42"/>
      <c r="AB693" s="42"/>
      <c r="AC693" s="42"/>
      <c r="AD693" s="42"/>
      <c r="AE693" s="42"/>
      <c r="AF693" s="43">
        <f>SUM(AJ678:AJ692)</f>
        <v>104368.74864</v>
      </c>
      <c r="AG693" s="43"/>
      <c r="AH693" s="43"/>
      <c r="AI693" s="43"/>
      <c r="AJ693" s="43"/>
    </row>
    <row r="694" s="1" customFormat="1" customHeight="1" spans="6:36">
      <c r="F694" s="42"/>
      <c r="G694" s="42"/>
      <c r="H694" s="42"/>
      <c r="I694" s="42"/>
      <c r="J694" s="42"/>
      <c r="K694" s="42"/>
      <c r="L694" s="42"/>
      <c r="M694" s="43"/>
      <c r="N694" s="43"/>
      <c r="O694" s="43"/>
      <c r="P694" s="43"/>
      <c r="Q694" s="43"/>
      <c r="Y694" s="42"/>
      <c r="Z694" s="42"/>
      <c r="AA694" s="42"/>
      <c r="AB694" s="42"/>
      <c r="AC694" s="42"/>
      <c r="AD694" s="42"/>
      <c r="AE694" s="42"/>
      <c r="AF694" s="43"/>
      <c r="AG694" s="43"/>
      <c r="AH694" s="43"/>
      <c r="AI694" s="43"/>
      <c r="AJ694" s="43"/>
    </row>
    <row r="695" s="1" customFormat="1" customHeight="1" spans="6:36">
      <c r="F695" s="42"/>
      <c r="G695" s="42"/>
      <c r="H695" s="42"/>
      <c r="I695" s="42"/>
      <c r="J695" s="42"/>
      <c r="K695" s="42"/>
      <c r="L695" s="42"/>
      <c r="M695" s="43"/>
      <c r="N695" s="43"/>
      <c r="O695" s="43"/>
      <c r="P695" s="43"/>
      <c r="Q695" s="43"/>
      <c r="Y695" s="42"/>
      <c r="Z695" s="42"/>
      <c r="AA695" s="42"/>
      <c r="AB695" s="42"/>
      <c r="AC695" s="42"/>
      <c r="AD695" s="42"/>
      <c r="AE695" s="42"/>
      <c r="AF695" s="43"/>
      <c r="AG695" s="43"/>
      <c r="AH695" s="43"/>
      <c r="AI695" s="43"/>
      <c r="AJ695" s="43"/>
    </row>
    <row r="696" s="1" customFormat="1" customHeight="1" spans="6:36">
      <c r="F696" s="34" t="s">
        <v>25</v>
      </c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Y696" s="34" t="s">
        <v>25</v>
      </c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</row>
    <row r="697" s="1" customFormat="1" customHeight="1" spans="6:36">
      <c r="F697" s="13" t="s">
        <v>3</v>
      </c>
      <c r="G697" s="13"/>
      <c r="H697" s="13"/>
      <c r="I697" s="13"/>
      <c r="J697" s="13"/>
      <c r="K697" s="8" t="s">
        <v>46</v>
      </c>
      <c r="L697" s="8"/>
      <c r="M697" s="8"/>
      <c r="N697" s="8"/>
      <c r="O697" s="9" t="s">
        <v>31</v>
      </c>
      <c r="P697" s="9"/>
      <c r="Q697" s="38" t="s">
        <v>7</v>
      </c>
      <c r="Y697" s="13" t="s">
        <v>3</v>
      </c>
      <c r="Z697" s="13"/>
      <c r="AA697" s="13"/>
      <c r="AB697" s="13"/>
      <c r="AC697" s="13"/>
      <c r="AD697" s="8" t="s">
        <v>46</v>
      </c>
      <c r="AE697" s="8"/>
      <c r="AF697" s="8"/>
      <c r="AG697" s="8"/>
      <c r="AH697" s="9" t="s">
        <v>31</v>
      </c>
      <c r="AI697" s="9"/>
      <c r="AJ697" s="38" t="s">
        <v>7</v>
      </c>
    </row>
    <row r="698" s="1" customFormat="1" customHeight="1" spans="6:36">
      <c r="F698" s="13" t="s">
        <v>47</v>
      </c>
      <c r="G698" s="13" t="s">
        <v>48</v>
      </c>
      <c r="H698" s="13" t="s">
        <v>49</v>
      </c>
      <c r="I698" s="13" t="s">
        <v>50</v>
      </c>
      <c r="J698" s="13" t="s">
        <v>3</v>
      </c>
      <c r="K698" s="8" t="s">
        <v>51</v>
      </c>
      <c r="L698" s="8" t="s">
        <v>21</v>
      </c>
      <c r="M698" s="8" t="s">
        <v>20</v>
      </c>
      <c r="N698" s="39" t="s">
        <v>22</v>
      </c>
      <c r="O698" s="9" t="s">
        <v>52</v>
      </c>
      <c r="P698" s="9" t="s">
        <v>53</v>
      </c>
      <c r="Q698" s="38"/>
      <c r="Y698" s="13" t="s">
        <v>47</v>
      </c>
      <c r="Z698" s="13" t="s">
        <v>48</v>
      </c>
      <c r="AA698" s="13" t="s">
        <v>49</v>
      </c>
      <c r="AB698" s="13" t="s">
        <v>50</v>
      </c>
      <c r="AC698" s="13" t="s">
        <v>3</v>
      </c>
      <c r="AD698" s="8" t="s">
        <v>51</v>
      </c>
      <c r="AE698" s="8" t="s">
        <v>21</v>
      </c>
      <c r="AF698" s="8" t="s">
        <v>20</v>
      </c>
      <c r="AG698" s="39" t="s">
        <v>22</v>
      </c>
      <c r="AH698" s="9" t="s">
        <v>52</v>
      </c>
      <c r="AI698" s="9" t="s">
        <v>53</v>
      </c>
      <c r="AJ698" s="38"/>
    </row>
    <row r="699" s="1" customFormat="1" customHeight="1" spans="6:36">
      <c r="F699" s="11">
        <v>2171</v>
      </c>
      <c r="G699" s="12">
        <v>1.728</v>
      </c>
      <c r="H699" s="11">
        <v>1</v>
      </c>
      <c r="I699" s="11">
        <v>0</v>
      </c>
      <c r="J699" s="13">
        <f t="shared" ref="J699:J709" si="391">F699*G699*H699+I699</f>
        <v>3751.488</v>
      </c>
      <c r="K699" s="11">
        <v>1</v>
      </c>
      <c r="L699" s="11">
        <v>2.11</v>
      </c>
      <c r="M699" s="11">
        <v>0.97</v>
      </c>
      <c r="N699" s="39">
        <f t="shared" ref="N699:N709" si="392">L699*M699+1</f>
        <v>3.0467</v>
      </c>
      <c r="O699" s="11">
        <v>1.15</v>
      </c>
      <c r="P699" s="9">
        <v>0.5</v>
      </c>
      <c r="Q699" s="40">
        <f t="shared" ref="Q699:Q709" si="393">J699*K699*N699*O699*P699</f>
        <v>6572.05363152</v>
      </c>
      <c r="Y699" s="11">
        <v>2171</v>
      </c>
      <c r="Z699" s="12">
        <v>1.728</v>
      </c>
      <c r="AA699" s="11">
        <v>1</v>
      </c>
      <c r="AB699" s="11">
        <v>0</v>
      </c>
      <c r="AC699" s="13">
        <f t="shared" ref="AC699:AC709" si="394">Y699*Z699*AA699+AB699</f>
        <v>3751.488</v>
      </c>
      <c r="AD699" s="11">
        <v>1</v>
      </c>
      <c r="AE699" s="11">
        <v>2.11</v>
      </c>
      <c r="AF699" s="11">
        <v>0.97</v>
      </c>
      <c r="AG699" s="39">
        <f t="shared" ref="AG699:AG709" si="395">AE699*AF699+1</f>
        <v>3.0467</v>
      </c>
      <c r="AH699" s="11">
        <v>1.15</v>
      </c>
      <c r="AI699" s="9">
        <v>0.5</v>
      </c>
      <c r="AJ699" s="40">
        <f t="shared" ref="AJ699:AJ709" si="396">AC699*AD699*AG699*AH699*AI699</f>
        <v>6572.05363152</v>
      </c>
    </row>
    <row r="700" s="1" customFormat="1" customHeight="1" spans="6:36">
      <c r="F700" s="11">
        <v>2171</v>
      </c>
      <c r="G700" s="12">
        <v>1.728</v>
      </c>
      <c r="H700" s="11">
        <v>1</v>
      </c>
      <c r="I700" s="11">
        <v>0</v>
      </c>
      <c r="J700" s="13">
        <f t="shared" si="391"/>
        <v>3751.488</v>
      </c>
      <c r="K700" s="11">
        <v>1</v>
      </c>
      <c r="L700" s="11">
        <v>2.11</v>
      </c>
      <c r="M700" s="11">
        <v>0.97</v>
      </c>
      <c r="N700" s="39">
        <f t="shared" si="392"/>
        <v>3.0467</v>
      </c>
      <c r="O700" s="11">
        <v>1.15</v>
      </c>
      <c r="P700" s="9">
        <v>0.5</v>
      </c>
      <c r="Q700" s="40">
        <f t="shared" si="393"/>
        <v>6572.05363152</v>
      </c>
      <c r="Y700" s="11">
        <v>2171</v>
      </c>
      <c r="Z700" s="12">
        <v>1.728</v>
      </c>
      <c r="AA700" s="11">
        <v>1</v>
      </c>
      <c r="AB700" s="11">
        <v>0</v>
      </c>
      <c r="AC700" s="13">
        <f t="shared" si="394"/>
        <v>3751.488</v>
      </c>
      <c r="AD700" s="11">
        <v>1</v>
      </c>
      <c r="AE700" s="11">
        <v>2.11</v>
      </c>
      <c r="AF700" s="11">
        <v>0.97</v>
      </c>
      <c r="AG700" s="39">
        <f t="shared" si="395"/>
        <v>3.0467</v>
      </c>
      <c r="AH700" s="11">
        <v>1.15</v>
      </c>
      <c r="AI700" s="9">
        <v>0.5</v>
      </c>
      <c r="AJ700" s="40">
        <f t="shared" si="396"/>
        <v>6572.05363152</v>
      </c>
    </row>
    <row r="701" s="1" customFormat="1" customHeight="1" spans="6:36">
      <c r="F701" s="11">
        <v>2171</v>
      </c>
      <c r="G701" s="12">
        <v>1.728</v>
      </c>
      <c r="H701" s="11">
        <v>1</v>
      </c>
      <c r="I701" s="11">
        <v>0</v>
      </c>
      <c r="J701" s="13">
        <f t="shared" si="391"/>
        <v>3751.488</v>
      </c>
      <c r="K701" s="11">
        <v>1</v>
      </c>
      <c r="L701" s="11">
        <v>2.11</v>
      </c>
      <c r="M701" s="11">
        <v>0.97</v>
      </c>
      <c r="N701" s="39">
        <f t="shared" si="392"/>
        <v>3.0467</v>
      </c>
      <c r="O701" s="11">
        <v>1.15</v>
      </c>
      <c r="P701" s="9">
        <v>0.5</v>
      </c>
      <c r="Q701" s="40">
        <f t="shared" si="393"/>
        <v>6572.05363152</v>
      </c>
      <c r="Y701" s="11">
        <v>2171</v>
      </c>
      <c r="Z701" s="12">
        <v>1.728</v>
      </c>
      <c r="AA701" s="11">
        <v>1</v>
      </c>
      <c r="AB701" s="11">
        <v>0</v>
      </c>
      <c r="AC701" s="13">
        <f t="shared" si="394"/>
        <v>3751.488</v>
      </c>
      <c r="AD701" s="11">
        <v>1</v>
      </c>
      <c r="AE701" s="11">
        <v>2.11</v>
      </c>
      <c r="AF701" s="11">
        <v>0.97</v>
      </c>
      <c r="AG701" s="39">
        <f t="shared" si="395"/>
        <v>3.0467</v>
      </c>
      <c r="AH701" s="11">
        <v>1.15</v>
      </c>
      <c r="AI701" s="9">
        <v>0.5</v>
      </c>
      <c r="AJ701" s="40">
        <f t="shared" si="396"/>
        <v>6572.05363152</v>
      </c>
    </row>
    <row r="702" s="1" customFormat="1" customHeight="1" spans="6:36">
      <c r="F702" s="11">
        <v>2171</v>
      </c>
      <c r="G702" s="12">
        <v>1.728</v>
      </c>
      <c r="H702" s="11">
        <v>1</v>
      </c>
      <c r="I702" s="11">
        <v>0</v>
      </c>
      <c r="J702" s="13">
        <f t="shared" si="391"/>
        <v>3751.488</v>
      </c>
      <c r="K702" s="11">
        <v>1</v>
      </c>
      <c r="L702" s="11">
        <v>2.11</v>
      </c>
      <c r="M702" s="11">
        <v>0.97</v>
      </c>
      <c r="N702" s="39">
        <f t="shared" si="392"/>
        <v>3.0467</v>
      </c>
      <c r="O702" s="11">
        <v>1.15</v>
      </c>
      <c r="P702" s="9">
        <v>0.5</v>
      </c>
      <c r="Q702" s="40">
        <f t="shared" si="393"/>
        <v>6572.05363152</v>
      </c>
      <c r="Y702" s="11">
        <v>2171</v>
      </c>
      <c r="Z702" s="12">
        <v>1.728</v>
      </c>
      <c r="AA702" s="11">
        <v>1</v>
      </c>
      <c r="AB702" s="11">
        <v>0</v>
      </c>
      <c r="AC702" s="13">
        <f t="shared" si="394"/>
        <v>3751.488</v>
      </c>
      <c r="AD702" s="11">
        <v>1</v>
      </c>
      <c r="AE702" s="11">
        <v>2.11</v>
      </c>
      <c r="AF702" s="11">
        <v>0.97</v>
      </c>
      <c r="AG702" s="39">
        <f t="shared" si="395"/>
        <v>3.0467</v>
      </c>
      <c r="AH702" s="11">
        <v>1.15</v>
      </c>
      <c r="AI702" s="9">
        <v>0.5</v>
      </c>
      <c r="AJ702" s="40">
        <f t="shared" si="396"/>
        <v>6572.05363152</v>
      </c>
    </row>
    <row r="703" s="1" customFormat="1" customHeight="1" spans="6:36">
      <c r="F703" s="11">
        <v>2171</v>
      </c>
      <c r="G703" s="12">
        <v>1.728</v>
      </c>
      <c r="H703" s="11">
        <v>1</v>
      </c>
      <c r="I703" s="11">
        <v>0</v>
      </c>
      <c r="J703" s="13">
        <f t="shared" si="391"/>
        <v>3751.488</v>
      </c>
      <c r="K703" s="11">
        <v>1</v>
      </c>
      <c r="L703" s="11">
        <v>2.11</v>
      </c>
      <c r="M703" s="11">
        <v>0.97</v>
      </c>
      <c r="N703" s="39">
        <f t="shared" si="392"/>
        <v>3.0467</v>
      </c>
      <c r="O703" s="11">
        <v>1.15</v>
      </c>
      <c r="P703" s="9">
        <v>0.5</v>
      </c>
      <c r="Q703" s="40">
        <f t="shared" si="393"/>
        <v>6572.05363152</v>
      </c>
      <c r="Y703" s="11">
        <v>2171</v>
      </c>
      <c r="Z703" s="12">
        <v>1.728</v>
      </c>
      <c r="AA703" s="11">
        <v>1</v>
      </c>
      <c r="AB703" s="11">
        <v>0</v>
      </c>
      <c r="AC703" s="13">
        <f t="shared" si="394"/>
        <v>3751.488</v>
      </c>
      <c r="AD703" s="11">
        <v>1</v>
      </c>
      <c r="AE703" s="11">
        <v>2.11</v>
      </c>
      <c r="AF703" s="11">
        <v>0.97</v>
      </c>
      <c r="AG703" s="39">
        <f t="shared" si="395"/>
        <v>3.0467</v>
      </c>
      <c r="AH703" s="11">
        <v>1.15</v>
      </c>
      <c r="AI703" s="9">
        <v>0.5</v>
      </c>
      <c r="AJ703" s="40">
        <f t="shared" si="396"/>
        <v>6572.05363152</v>
      </c>
    </row>
    <row r="704" s="1" customFormat="1" customHeight="1" spans="6:36">
      <c r="F704" s="11">
        <v>2171</v>
      </c>
      <c r="G704" s="12">
        <v>1.728</v>
      </c>
      <c r="H704" s="11">
        <v>1</v>
      </c>
      <c r="I704" s="11">
        <v>0</v>
      </c>
      <c r="J704" s="13">
        <f t="shared" si="391"/>
        <v>3751.488</v>
      </c>
      <c r="K704" s="11">
        <v>1</v>
      </c>
      <c r="L704" s="11">
        <v>2.11</v>
      </c>
      <c r="M704" s="11">
        <v>0.97</v>
      </c>
      <c r="N704" s="39">
        <f t="shared" si="392"/>
        <v>3.0467</v>
      </c>
      <c r="O704" s="11">
        <v>0.9</v>
      </c>
      <c r="P704" s="9">
        <v>0.5</v>
      </c>
      <c r="Q704" s="40">
        <f t="shared" si="393"/>
        <v>5143.34632032</v>
      </c>
      <c r="Y704" s="11">
        <v>2171</v>
      </c>
      <c r="Z704" s="12">
        <v>1.728</v>
      </c>
      <c r="AA704" s="11">
        <v>1</v>
      </c>
      <c r="AB704" s="11">
        <v>0</v>
      </c>
      <c r="AC704" s="13">
        <f t="shared" si="394"/>
        <v>3751.488</v>
      </c>
      <c r="AD704" s="11">
        <v>1</v>
      </c>
      <c r="AE704" s="11">
        <v>2.11</v>
      </c>
      <c r="AF704" s="11">
        <v>0.97</v>
      </c>
      <c r="AG704" s="39">
        <f t="shared" si="395"/>
        <v>3.0467</v>
      </c>
      <c r="AH704" s="11">
        <v>0.9</v>
      </c>
      <c r="AI704" s="9">
        <v>0.5</v>
      </c>
      <c r="AJ704" s="40">
        <f t="shared" si="396"/>
        <v>5143.34632032</v>
      </c>
    </row>
    <row r="705" s="1" customFormat="1" customHeight="1" spans="6:36">
      <c r="F705" s="11">
        <v>2171</v>
      </c>
      <c r="G705" s="12">
        <v>1.728</v>
      </c>
      <c r="H705" s="11">
        <v>1</v>
      </c>
      <c r="I705" s="11">
        <v>0</v>
      </c>
      <c r="J705" s="13">
        <f t="shared" si="391"/>
        <v>3751.488</v>
      </c>
      <c r="K705" s="11">
        <v>1</v>
      </c>
      <c r="L705" s="11">
        <v>2.11</v>
      </c>
      <c r="M705" s="11">
        <v>0.97</v>
      </c>
      <c r="N705" s="39">
        <f t="shared" si="392"/>
        <v>3.0467</v>
      </c>
      <c r="O705" s="11">
        <v>0.9</v>
      </c>
      <c r="P705" s="9">
        <v>0.5</v>
      </c>
      <c r="Q705" s="40">
        <f t="shared" si="393"/>
        <v>5143.34632032</v>
      </c>
      <c r="Y705" s="11">
        <v>2171</v>
      </c>
      <c r="Z705" s="12">
        <v>1.728</v>
      </c>
      <c r="AA705" s="11">
        <v>1</v>
      </c>
      <c r="AB705" s="11">
        <v>0</v>
      </c>
      <c r="AC705" s="13">
        <f t="shared" si="394"/>
        <v>3751.488</v>
      </c>
      <c r="AD705" s="11">
        <v>1</v>
      </c>
      <c r="AE705" s="11">
        <v>2.11</v>
      </c>
      <c r="AF705" s="11">
        <v>0.97</v>
      </c>
      <c r="AG705" s="39">
        <f t="shared" si="395"/>
        <v>3.0467</v>
      </c>
      <c r="AH705" s="11">
        <v>0.9</v>
      </c>
      <c r="AI705" s="9">
        <v>0.5</v>
      </c>
      <c r="AJ705" s="40">
        <f t="shared" si="396"/>
        <v>5143.34632032</v>
      </c>
    </row>
    <row r="706" s="1" customFormat="1" customHeight="1" spans="6:36">
      <c r="F706" s="11">
        <v>2171</v>
      </c>
      <c r="G706" s="12">
        <v>1.728</v>
      </c>
      <c r="H706" s="11">
        <v>1</v>
      </c>
      <c r="I706" s="11">
        <v>0</v>
      </c>
      <c r="J706" s="13">
        <f t="shared" si="391"/>
        <v>3751.488</v>
      </c>
      <c r="K706" s="11">
        <v>1</v>
      </c>
      <c r="L706" s="11">
        <v>2.11</v>
      </c>
      <c r="M706" s="11">
        <v>0.97</v>
      </c>
      <c r="N706" s="39">
        <f t="shared" si="392"/>
        <v>3.0467</v>
      </c>
      <c r="O706" s="11">
        <v>0.9</v>
      </c>
      <c r="P706" s="9">
        <v>0.5</v>
      </c>
      <c r="Q706" s="40">
        <f t="shared" si="393"/>
        <v>5143.34632032</v>
      </c>
      <c r="Y706" s="11">
        <v>2171</v>
      </c>
      <c r="Z706" s="12">
        <v>1.728</v>
      </c>
      <c r="AA706" s="11">
        <v>1</v>
      </c>
      <c r="AB706" s="11">
        <v>0</v>
      </c>
      <c r="AC706" s="13">
        <f t="shared" si="394"/>
        <v>3751.488</v>
      </c>
      <c r="AD706" s="11">
        <v>1</v>
      </c>
      <c r="AE706" s="11">
        <v>2.11</v>
      </c>
      <c r="AF706" s="11">
        <v>0.97</v>
      </c>
      <c r="AG706" s="39">
        <f t="shared" si="395"/>
        <v>3.0467</v>
      </c>
      <c r="AH706" s="11">
        <v>0.9</v>
      </c>
      <c r="AI706" s="9">
        <v>0.5</v>
      </c>
      <c r="AJ706" s="40">
        <f t="shared" si="396"/>
        <v>5143.34632032</v>
      </c>
    </row>
    <row r="707" s="1" customFormat="1" customHeight="1" spans="6:36">
      <c r="F707" s="11">
        <v>2171</v>
      </c>
      <c r="G707" s="12">
        <v>1.728</v>
      </c>
      <c r="H707" s="11">
        <v>1</v>
      </c>
      <c r="I707" s="11">
        <v>0</v>
      </c>
      <c r="J707" s="13">
        <f t="shared" si="391"/>
        <v>3751.488</v>
      </c>
      <c r="K707" s="11">
        <v>1</v>
      </c>
      <c r="L707" s="11">
        <v>2.11</v>
      </c>
      <c r="M707" s="11">
        <v>0.97</v>
      </c>
      <c r="N707" s="39">
        <f t="shared" si="392"/>
        <v>3.0467</v>
      </c>
      <c r="O707" s="11">
        <v>0.9</v>
      </c>
      <c r="P707" s="9">
        <v>0.5</v>
      </c>
      <c r="Q707" s="40">
        <f t="shared" si="393"/>
        <v>5143.34632032</v>
      </c>
      <c r="Y707" s="11">
        <v>2171</v>
      </c>
      <c r="Z707" s="12">
        <v>1.728</v>
      </c>
      <c r="AA707" s="11">
        <v>1</v>
      </c>
      <c r="AB707" s="11">
        <v>0</v>
      </c>
      <c r="AC707" s="13">
        <f t="shared" si="394"/>
        <v>3751.488</v>
      </c>
      <c r="AD707" s="11">
        <v>1</v>
      </c>
      <c r="AE707" s="11">
        <v>2.11</v>
      </c>
      <c r="AF707" s="11">
        <v>0.97</v>
      </c>
      <c r="AG707" s="39">
        <f t="shared" si="395"/>
        <v>3.0467</v>
      </c>
      <c r="AH707" s="11">
        <v>0.9</v>
      </c>
      <c r="AI707" s="9">
        <v>0.5</v>
      </c>
      <c r="AJ707" s="40">
        <f t="shared" si="396"/>
        <v>5143.34632032</v>
      </c>
    </row>
    <row r="708" s="1" customFormat="1" customHeight="1" spans="6:36">
      <c r="F708" s="11">
        <v>2171</v>
      </c>
      <c r="G708" s="12">
        <v>1.55</v>
      </c>
      <c r="H708" s="11">
        <v>1</v>
      </c>
      <c r="I708" s="11">
        <v>0</v>
      </c>
      <c r="J708" s="13">
        <f t="shared" si="391"/>
        <v>3365.05</v>
      </c>
      <c r="K708" s="11">
        <v>1</v>
      </c>
      <c r="L708" s="11">
        <v>2.11</v>
      </c>
      <c r="M708" s="11">
        <v>0.97</v>
      </c>
      <c r="N708" s="39">
        <f t="shared" si="392"/>
        <v>3.0467</v>
      </c>
      <c r="O708" s="11">
        <v>0.9</v>
      </c>
      <c r="P708" s="9">
        <v>0.5</v>
      </c>
      <c r="Q708" s="40">
        <f t="shared" si="393"/>
        <v>4613.53402575</v>
      </c>
      <c r="Y708" s="11">
        <v>2171</v>
      </c>
      <c r="Z708" s="12">
        <v>1.55</v>
      </c>
      <c r="AA708" s="11">
        <v>1</v>
      </c>
      <c r="AB708" s="11">
        <v>0</v>
      </c>
      <c r="AC708" s="13">
        <f t="shared" si="394"/>
        <v>3365.05</v>
      </c>
      <c r="AD708" s="11">
        <v>1</v>
      </c>
      <c r="AE708" s="11">
        <v>2.11</v>
      </c>
      <c r="AF708" s="11">
        <v>0.97</v>
      </c>
      <c r="AG708" s="39">
        <f t="shared" si="395"/>
        <v>3.0467</v>
      </c>
      <c r="AH708" s="11">
        <v>0.9</v>
      </c>
      <c r="AI708" s="9">
        <v>0.5</v>
      </c>
      <c r="AJ708" s="40">
        <f t="shared" si="396"/>
        <v>4613.53402575</v>
      </c>
    </row>
    <row r="709" s="1" customFormat="1" customHeight="1" spans="6:36">
      <c r="F709" s="11">
        <v>2171</v>
      </c>
      <c r="G709" s="12">
        <v>12.18</v>
      </c>
      <c r="H709" s="11">
        <v>1</v>
      </c>
      <c r="I709" s="11">
        <v>0</v>
      </c>
      <c r="J709" s="13">
        <f t="shared" si="391"/>
        <v>26442.78</v>
      </c>
      <c r="K709" s="11">
        <v>1</v>
      </c>
      <c r="L709" s="11">
        <v>2.11</v>
      </c>
      <c r="M709" s="11">
        <v>0.97</v>
      </c>
      <c r="N709" s="39">
        <f t="shared" si="392"/>
        <v>3.0467</v>
      </c>
      <c r="O709" s="11">
        <v>0.9</v>
      </c>
      <c r="P709" s="9">
        <v>0.5</v>
      </c>
      <c r="Q709" s="40">
        <f t="shared" si="393"/>
        <v>36253.4480217</v>
      </c>
      <c r="Y709" s="11">
        <v>2171</v>
      </c>
      <c r="Z709" s="12">
        <v>12.18</v>
      </c>
      <c r="AA709" s="11">
        <v>1</v>
      </c>
      <c r="AB709" s="11">
        <v>0</v>
      </c>
      <c r="AC709" s="13">
        <f t="shared" si="394"/>
        <v>26442.78</v>
      </c>
      <c r="AD709" s="11">
        <v>1</v>
      </c>
      <c r="AE709" s="11">
        <v>2.11</v>
      </c>
      <c r="AF709" s="11">
        <v>0.97</v>
      </c>
      <c r="AG709" s="39">
        <f t="shared" si="395"/>
        <v>3.0467</v>
      </c>
      <c r="AH709" s="11">
        <v>0.9</v>
      </c>
      <c r="AI709" s="9">
        <v>0.5</v>
      </c>
      <c r="AJ709" s="40">
        <f t="shared" si="396"/>
        <v>36253.4480217</v>
      </c>
    </row>
    <row r="710" s="1" customFormat="1" customHeight="1" spans="6:36">
      <c r="F710" s="41" t="s">
        <v>25</v>
      </c>
      <c r="G710" s="42"/>
      <c r="H710" s="42"/>
      <c r="I710" s="42"/>
      <c r="J710" s="42"/>
      <c r="K710" s="42"/>
      <c r="L710" s="42"/>
      <c r="M710" s="43">
        <f>SUM(Q699:Q709)</f>
        <v>94300.63548633</v>
      </c>
      <c r="N710" s="43"/>
      <c r="O710" s="43"/>
      <c r="P710" s="43"/>
      <c r="Q710" s="43"/>
      <c r="Y710" s="41" t="s">
        <v>25</v>
      </c>
      <c r="Z710" s="42"/>
      <c r="AA710" s="42"/>
      <c r="AB710" s="42"/>
      <c r="AC710" s="42"/>
      <c r="AD710" s="42"/>
      <c r="AE710" s="42"/>
      <c r="AF710" s="43">
        <f>SUM(AJ699:AJ709)</f>
        <v>94300.63548633</v>
      </c>
      <c r="AG710" s="43"/>
      <c r="AH710" s="43"/>
      <c r="AI710" s="43"/>
      <c r="AJ710" s="43"/>
    </row>
    <row r="711" s="1" customFormat="1" customHeight="1" spans="6:36">
      <c r="F711" s="42"/>
      <c r="G711" s="42"/>
      <c r="H711" s="42"/>
      <c r="I711" s="42"/>
      <c r="J711" s="42"/>
      <c r="K711" s="42"/>
      <c r="L711" s="42"/>
      <c r="M711" s="43"/>
      <c r="N711" s="43"/>
      <c r="O711" s="43"/>
      <c r="P711" s="43"/>
      <c r="Q711" s="43"/>
      <c r="Y711" s="42"/>
      <c r="Z711" s="42"/>
      <c r="AA711" s="42"/>
      <c r="AB711" s="42"/>
      <c r="AC711" s="42"/>
      <c r="AD711" s="42"/>
      <c r="AE711" s="42"/>
      <c r="AF711" s="43"/>
      <c r="AG711" s="43"/>
      <c r="AH711" s="43"/>
      <c r="AI711" s="43"/>
      <c r="AJ711" s="43"/>
    </row>
    <row r="712" s="1" customFormat="1" customHeight="1" spans="6:36">
      <c r="F712" s="42"/>
      <c r="G712" s="42"/>
      <c r="H712" s="42"/>
      <c r="I712" s="42"/>
      <c r="J712" s="42"/>
      <c r="K712" s="42"/>
      <c r="L712" s="42"/>
      <c r="M712" s="43"/>
      <c r="N712" s="43"/>
      <c r="O712" s="43"/>
      <c r="P712" s="43"/>
      <c r="Q712" s="43"/>
      <c r="Y712" s="42"/>
      <c r="Z712" s="42"/>
      <c r="AA712" s="42"/>
      <c r="AB712" s="42"/>
      <c r="AC712" s="42"/>
      <c r="AD712" s="42"/>
      <c r="AE712" s="42"/>
      <c r="AF712" s="43"/>
      <c r="AG712" s="43"/>
      <c r="AH712" s="43"/>
      <c r="AI712" s="43"/>
      <c r="AJ712" s="43"/>
    </row>
    <row r="713" s="1" customFormat="1" customHeight="1" spans="6:36">
      <c r="F713" s="34" t="s">
        <v>26</v>
      </c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Y713" s="34" t="s">
        <v>26</v>
      </c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</row>
    <row r="714" s="1" customFormat="1" customHeight="1" spans="6:36">
      <c r="F714" s="13" t="s">
        <v>3</v>
      </c>
      <c r="G714" s="13"/>
      <c r="H714" s="13"/>
      <c r="I714" s="13"/>
      <c r="J714" s="13"/>
      <c r="K714" s="8" t="s">
        <v>46</v>
      </c>
      <c r="L714" s="8"/>
      <c r="M714" s="8"/>
      <c r="N714" s="8"/>
      <c r="O714" s="9" t="s">
        <v>31</v>
      </c>
      <c r="P714" s="9"/>
      <c r="Q714" s="38" t="s">
        <v>7</v>
      </c>
      <c r="Y714" s="13" t="s">
        <v>3</v>
      </c>
      <c r="Z714" s="13"/>
      <c r="AA714" s="13"/>
      <c r="AB714" s="13"/>
      <c r="AC714" s="13"/>
      <c r="AD714" s="8" t="s">
        <v>46</v>
      </c>
      <c r="AE714" s="8"/>
      <c r="AF714" s="8"/>
      <c r="AG714" s="8"/>
      <c r="AH714" s="9" t="s">
        <v>31</v>
      </c>
      <c r="AI714" s="9"/>
      <c r="AJ714" s="38" t="s">
        <v>7</v>
      </c>
    </row>
    <row r="715" s="1" customFormat="1" customHeight="1" spans="6:36">
      <c r="F715" s="13" t="s">
        <v>47</v>
      </c>
      <c r="G715" s="13" t="s">
        <v>48</v>
      </c>
      <c r="H715" s="13" t="s">
        <v>49</v>
      </c>
      <c r="I715" s="13" t="s">
        <v>50</v>
      </c>
      <c r="J715" s="13" t="s">
        <v>3</v>
      </c>
      <c r="K715" s="8" t="s">
        <v>51</v>
      </c>
      <c r="L715" s="8" t="s">
        <v>21</v>
      </c>
      <c r="M715" s="8" t="s">
        <v>20</v>
      </c>
      <c r="N715" s="39" t="s">
        <v>22</v>
      </c>
      <c r="O715" s="9" t="s">
        <v>52</v>
      </c>
      <c r="P715" s="9" t="s">
        <v>53</v>
      </c>
      <c r="Q715" s="38"/>
      <c r="Y715" s="13" t="s">
        <v>47</v>
      </c>
      <c r="Z715" s="13" t="s">
        <v>48</v>
      </c>
      <c r="AA715" s="13" t="s">
        <v>49</v>
      </c>
      <c r="AB715" s="13" t="s">
        <v>50</v>
      </c>
      <c r="AC715" s="13" t="s">
        <v>3</v>
      </c>
      <c r="AD715" s="8" t="s">
        <v>51</v>
      </c>
      <c r="AE715" s="8" t="s">
        <v>21</v>
      </c>
      <c r="AF715" s="8" t="s">
        <v>20</v>
      </c>
      <c r="AG715" s="39" t="s">
        <v>22</v>
      </c>
      <c r="AH715" s="9" t="s">
        <v>52</v>
      </c>
      <c r="AI715" s="9" t="s">
        <v>53</v>
      </c>
      <c r="AJ715" s="38"/>
    </row>
    <row r="716" s="1" customFormat="1" customHeight="1" spans="6:36">
      <c r="F716" s="11">
        <v>35434</v>
      </c>
      <c r="G716" s="12">
        <v>0.168</v>
      </c>
      <c r="H716" s="11">
        <v>1</v>
      </c>
      <c r="I716" s="11">
        <v>0</v>
      </c>
      <c r="J716" s="13">
        <f t="shared" ref="J716:J725" si="397">F716*G716*H716+I716</f>
        <v>5952.912</v>
      </c>
      <c r="K716" s="11">
        <v>1</v>
      </c>
      <c r="L716" s="11">
        <v>1.78</v>
      </c>
      <c r="M716" s="11">
        <v>0.87</v>
      </c>
      <c r="N716" s="39">
        <f t="shared" ref="N716:N725" si="398">L716*M716+1</f>
        <v>2.5486</v>
      </c>
      <c r="O716" s="11">
        <v>0.9</v>
      </c>
      <c r="P716" s="9">
        <v>0.5</v>
      </c>
      <c r="Q716" s="40">
        <f t="shared" ref="Q716:Q725" si="399">J716*K716*N716*O716*P716</f>
        <v>6827.21618544</v>
      </c>
      <c r="Y716" s="11">
        <v>40136</v>
      </c>
      <c r="Z716" s="12">
        <v>0.168</v>
      </c>
      <c r="AA716" s="11">
        <v>1</v>
      </c>
      <c r="AB716" s="11">
        <v>0</v>
      </c>
      <c r="AC716" s="13">
        <f t="shared" ref="AC716:AC725" si="400">Y716*Z716*AA716+AB716</f>
        <v>6742.848</v>
      </c>
      <c r="AD716" s="11">
        <v>1</v>
      </c>
      <c r="AE716" s="11">
        <v>1.78</v>
      </c>
      <c r="AF716" s="11">
        <v>0.87</v>
      </c>
      <c r="AG716" s="39">
        <f t="shared" ref="AG716:AG725" si="401">AE716*AF716+1</f>
        <v>2.5486</v>
      </c>
      <c r="AH716" s="11">
        <v>0.9</v>
      </c>
      <c r="AI716" s="9">
        <v>0.5</v>
      </c>
      <c r="AJ716" s="40">
        <f t="shared" ref="AJ716:AJ725" si="402">AC716*AD716*AG716*AH716*AI716</f>
        <v>7733.17008576</v>
      </c>
    </row>
    <row r="717" s="1" customFormat="1" customHeight="1" spans="6:36">
      <c r="F717" s="11">
        <v>35434</v>
      </c>
      <c r="G717" s="12">
        <v>0.168</v>
      </c>
      <c r="H717" s="11">
        <v>1</v>
      </c>
      <c r="I717" s="11">
        <v>0</v>
      </c>
      <c r="J717" s="13">
        <f t="shared" si="397"/>
        <v>5952.912</v>
      </c>
      <c r="K717" s="11">
        <v>1</v>
      </c>
      <c r="L717" s="11">
        <v>1.78</v>
      </c>
      <c r="M717" s="11">
        <v>0.87</v>
      </c>
      <c r="N717" s="39">
        <f t="shared" si="398"/>
        <v>2.5486</v>
      </c>
      <c r="O717" s="11">
        <v>0.9</v>
      </c>
      <c r="P717" s="9">
        <v>0.5</v>
      </c>
      <c r="Q717" s="40">
        <f t="shared" si="399"/>
        <v>6827.21618544</v>
      </c>
      <c r="Y717" s="11">
        <v>40136</v>
      </c>
      <c r="Z717" s="12">
        <v>0.168</v>
      </c>
      <c r="AA717" s="11">
        <v>1</v>
      </c>
      <c r="AB717" s="11">
        <v>0</v>
      </c>
      <c r="AC717" s="13">
        <f t="shared" si="400"/>
        <v>6742.848</v>
      </c>
      <c r="AD717" s="11">
        <v>1</v>
      </c>
      <c r="AE717" s="11">
        <v>1.78</v>
      </c>
      <c r="AF717" s="11">
        <v>0.87</v>
      </c>
      <c r="AG717" s="39">
        <f t="shared" si="401"/>
        <v>2.5486</v>
      </c>
      <c r="AH717" s="11">
        <v>0.9</v>
      </c>
      <c r="AI717" s="9">
        <v>0.5</v>
      </c>
      <c r="AJ717" s="40">
        <f t="shared" si="402"/>
        <v>7733.17008576</v>
      </c>
    </row>
    <row r="718" s="1" customFormat="1" customHeight="1" spans="6:36">
      <c r="F718" s="11">
        <v>35434</v>
      </c>
      <c r="G718" s="12">
        <v>0.168</v>
      </c>
      <c r="H718" s="11">
        <v>1</v>
      </c>
      <c r="I718" s="11">
        <v>0</v>
      </c>
      <c r="J718" s="13">
        <f t="shared" si="397"/>
        <v>5952.912</v>
      </c>
      <c r="K718" s="11">
        <v>1</v>
      </c>
      <c r="L718" s="11">
        <v>1.78</v>
      </c>
      <c r="M718" s="11">
        <v>0.87</v>
      </c>
      <c r="N718" s="39">
        <f t="shared" si="398"/>
        <v>2.5486</v>
      </c>
      <c r="O718" s="11">
        <v>0.9</v>
      </c>
      <c r="P718" s="9">
        <v>0.5</v>
      </c>
      <c r="Q718" s="40">
        <f t="shared" si="399"/>
        <v>6827.21618544</v>
      </c>
      <c r="Y718" s="11">
        <v>40136</v>
      </c>
      <c r="Z718" s="12">
        <v>0.168</v>
      </c>
      <c r="AA718" s="11">
        <v>1</v>
      </c>
      <c r="AB718" s="11">
        <v>0</v>
      </c>
      <c r="AC718" s="13">
        <f t="shared" si="400"/>
        <v>6742.848</v>
      </c>
      <c r="AD718" s="11">
        <v>1</v>
      </c>
      <c r="AE718" s="11">
        <v>1.78</v>
      </c>
      <c r="AF718" s="11">
        <v>0.87</v>
      </c>
      <c r="AG718" s="39">
        <f t="shared" si="401"/>
        <v>2.5486</v>
      </c>
      <c r="AH718" s="11">
        <v>0.9</v>
      </c>
      <c r="AI718" s="9">
        <v>0.5</v>
      </c>
      <c r="AJ718" s="40">
        <f t="shared" si="402"/>
        <v>7733.17008576</v>
      </c>
    </row>
    <row r="719" s="1" customFormat="1" customHeight="1" spans="6:36">
      <c r="F719" s="11">
        <v>35434</v>
      </c>
      <c r="G719" s="12">
        <v>0.168</v>
      </c>
      <c r="H719" s="11">
        <v>1</v>
      </c>
      <c r="I719" s="11">
        <v>0</v>
      </c>
      <c r="J719" s="13">
        <f t="shared" si="397"/>
        <v>5952.912</v>
      </c>
      <c r="K719" s="11">
        <v>1</v>
      </c>
      <c r="L719" s="11">
        <v>1.78</v>
      </c>
      <c r="M719" s="11">
        <v>0.87</v>
      </c>
      <c r="N719" s="39">
        <f t="shared" si="398"/>
        <v>2.5486</v>
      </c>
      <c r="O719" s="11">
        <v>0.9</v>
      </c>
      <c r="P719" s="9">
        <v>0.5</v>
      </c>
      <c r="Q719" s="40">
        <f t="shared" si="399"/>
        <v>6827.21618544</v>
      </c>
      <c r="Y719" s="11">
        <v>40136</v>
      </c>
      <c r="Z719" s="12">
        <v>0.168</v>
      </c>
      <c r="AA719" s="11">
        <v>1</v>
      </c>
      <c r="AB719" s="11">
        <v>0</v>
      </c>
      <c r="AC719" s="13">
        <f t="shared" si="400"/>
        <v>6742.848</v>
      </c>
      <c r="AD719" s="11">
        <v>1</v>
      </c>
      <c r="AE719" s="11">
        <v>1.78</v>
      </c>
      <c r="AF719" s="11">
        <v>0.87</v>
      </c>
      <c r="AG719" s="39">
        <f t="shared" si="401"/>
        <v>2.5486</v>
      </c>
      <c r="AH719" s="11">
        <v>0.9</v>
      </c>
      <c r="AI719" s="9">
        <v>0.5</v>
      </c>
      <c r="AJ719" s="40">
        <f t="shared" si="402"/>
        <v>7733.17008576</v>
      </c>
    </row>
    <row r="720" s="1" customFormat="1" customHeight="1" spans="6:36">
      <c r="F720" s="11">
        <v>35434</v>
      </c>
      <c r="G720" s="12">
        <v>0.168</v>
      </c>
      <c r="H720" s="11">
        <v>1</v>
      </c>
      <c r="I720" s="11">
        <v>0</v>
      </c>
      <c r="J720" s="13">
        <f t="shared" si="397"/>
        <v>5952.912</v>
      </c>
      <c r="K720" s="11">
        <v>1</v>
      </c>
      <c r="L720" s="11">
        <v>1.78</v>
      </c>
      <c r="M720" s="11">
        <v>0.87</v>
      </c>
      <c r="N720" s="39">
        <f t="shared" si="398"/>
        <v>2.5486</v>
      </c>
      <c r="O720" s="11">
        <v>0.9</v>
      </c>
      <c r="P720" s="9">
        <v>0.5</v>
      </c>
      <c r="Q720" s="40">
        <f t="shared" si="399"/>
        <v>6827.21618544</v>
      </c>
      <c r="Y720" s="11">
        <v>40136</v>
      </c>
      <c r="Z720" s="12">
        <v>0.168</v>
      </c>
      <c r="AA720" s="11">
        <v>1</v>
      </c>
      <c r="AB720" s="11">
        <v>0</v>
      </c>
      <c r="AC720" s="13">
        <f t="shared" si="400"/>
        <v>6742.848</v>
      </c>
      <c r="AD720" s="11">
        <v>1</v>
      </c>
      <c r="AE720" s="11">
        <v>1.78</v>
      </c>
      <c r="AF720" s="11">
        <v>0.87</v>
      </c>
      <c r="AG720" s="39">
        <f t="shared" si="401"/>
        <v>2.5486</v>
      </c>
      <c r="AH720" s="11">
        <v>0.9</v>
      </c>
      <c r="AI720" s="9">
        <v>0.5</v>
      </c>
      <c r="AJ720" s="40">
        <f t="shared" si="402"/>
        <v>7733.17008576</v>
      </c>
    </row>
    <row r="721" s="1" customFormat="1" customHeight="1" spans="1:37">
      <c r="F721" s="11">
        <v>35434</v>
      </c>
      <c r="G721" s="12">
        <v>0.168</v>
      </c>
      <c r="H721" s="11">
        <v>1</v>
      </c>
      <c r="I721" s="11">
        <v>0</v>
      </c>
      <c r="J721" s="13">
        <f t="shared" si="397"/>
        <v>5952.912</v>
      </c>
      <c r="K721" s="11">
        <v>1</v>
      </c>
      <c r="L721" s="11">
        <v>1.78</v>
      </c>
      <c r="M721" s="11">
        <v>0.87</v>
      </c>
      <c r="N721" s="39">
        <f t="shared" si="398"/>
        <v>2.5486</v>
      </c>
      <c r="O721" s="11">
        <v>0.9</v>
      </c>
      <c r="P721" s="9">
        <v>0.5</v>
      </c>
      <c r="Q721" s="40">
        <f t="shared" si="399"/>
        <v>6827.21618544</v>
      </c>
      <c r="Y721" s="11">
        <v>40136</v>
      </c>
      <c r="Z721" s="12">
        <v>0.168</v>
      </c>
      <c r="AA721" s="11">
        <v>1</v>
      </c>
      <c r="AB721" s="11">
        <v>0</v>
      </c>
      <c r="AC721" s="13">
        <f t="shared" si="400"/>
        <v>6742.848</v>
      </c>
      <c r="AD721" s="11">
        <v>1</v>
      </c>
      <c r="AE721" s="11">
        <v>1.78</v>
      </c>
      <c r="AF721" s="11">
        <v>0.87</v>
      </c>
      <c r="AG721" s="39">
        <f t="shared" si="401"/>
        <v>2.5486</v>
      </c>
      <c r="AH721" s="11">
        <v>0.9</v>
      </c>
      <c r="AI721" s="9">
        <v>0.5</v>
      </c>
      <c r="AJ721" s="40">
        <f t="shared" si="402"/>
        <v>7733.17008576</v>
      </c>
    </row>
    <row r="722" s="1" customFormat="1" customHeight="1" spans="1:37">
      <c r="F722" s="11">
        <v>35434</v>
      </c>
      <c r="G722" s="12">
        <v>0.168</v>
      </c>
      <c r="H722" s="11">
        <v>1</v>
      </c>
      <c r="I722" s="11">
        <v>0</v>
      </c>
      <c r="J722" s="13">
        <f t="shared" si="397"/>
        <v>5952.912</v>
      </c>
      <c r="K722" s="11">
        <v>1</v>
      </c>
      <c r="L722" s="11">
        <v>1.78</v>
      </c>
      <c r="M722" s="11">
        <v>0.87</v>
      </c>
      <c r="N722" s="39">
        <f t="shared" si="398"/>
        <v>2.5486</v>
      </c>
      <c r="O722" s="11">
        <v>0.9</v>
      </c>
      <c r="P722" s="9">
        <v>0.5</v>
      </c>
      <c r="Q722" s="40">
        <f t="shared" si="399"/>
        <v>6827.21618544</v>
      </c>
      <c r="Y722" s="11">
        <v>40136</v>
      </c>
      <c r="Z722" s="12">
        <v>0.168</v>
      </c>
      <c r="AA722" s="11">
        <v>1</v>
      </c>
      <c r="AB722" s="11">
        <v>0</v>
      </c>
      <c r="AC722" s="13">
        <f t="shared" si="400"/>
        <v>6742.848</v>
      </c>
      <c r="AD722" s="11">
        <v>1</v>
      </c>
      <c r="AE722" s="11">
        <v>1.78</v>
      </c>
      <c r="AF722" s="11">
        <v>0.87</v>
      </c>
      <c r="AG722" s="39">
        <f t="shared" si="401"/>
        <v>2.5486</v>
      </c>
      <c r="AH722" s="11">
        <v>0.9</v>
      </c>
      <c r="AI722" s="9">
        <v>0.5</v>
      </c>
      <c r="AJ722" s="40">
        <f t="shared" si="402"/>
        <v>7733.17008576</v>
      </c>
    </row>
    <row r="723" s="1" customFormat="1" customHeight="1" spans="1:37">
      <c r="F723" s="11">
        <v>35434</v>
      </c>
      <c r="G723" s="12">
        <v>0.168</v>
      </c>
      <c r="H723" s="11">
        <v>1</v>
      </c>
      <c r="I723" s="11">
        <v>0</v>
      </c>
      <c r="J723" s="13">
        <f t="shared" si="397"/>
        <v>5952.912</v>
      </c>
      <c r="K723" s="11">
        <v>1</v>
      </c>
      <c r="L723" s="11">
        <v>1.78</v>
      </c>
      <c r="M723" s="11">
        <v>0.87</v>
      </c>
      <c r="N723" s="39">
        <f t="shared" si="398"/>
        <v>2.5486</v>
      </c>
      <c r="O723" s="11">
        <v>0.9</v>
      </c>
      <c r="P723" s="9">
        <v>0.5</v>
      </c>
      <c r="Q723" s="40">
        <f t="shared" si="399"/>
        <v>6827.21618544</v>
      </c>
      <c r="Y723" s="11">
        <v>40136</v>
      </c>
      <c r="Z723" s="12">
        <v>0.168</v>
      </c>
      <c r="AA723" s="11">
        <v>1</v>
      </c>
      <c r="AB723" s="11">
        <v>0</v>
      </c>
      <c r="AC723" s="13">
        <f t="shared" si="400"/>
        <v>6742.848</v>
      </c>
      <c r="AD723" s="11">
        <v>1</v>
      </c>
      <c r="AE723" s="11">
        <v>1.78</v>
      </c>
      <c r="AF723" s="11">
        <v>0.87</v>
      </c>
      <c r="AG723" s="39">
        <f t="shared" si="401"/>
        <v>2.5486</v>
      </c>
      <c r="AH723" s="11">
        <v>0.9</v>
      </c>
      <c r="AI723" s="9">
        <v>0.5</v>
      </c>
      <c r="AJ723" s="40">
        <f t="shared" si="402"/>
        <v>7733.17008576</v>
      </c>
    </row>
    <row r="724" s="1" customFormat="1" customHeight="1" spans="1:37">
      <c r="F724" s="11">
        <v>35434</v>
      </c>
      <c r="G724" s="12">
        <v>0.3</v>
      </c>
      <c r="H724" s="11">
        <v>1</v>
      </c>
      <c r="I724" s="11">
        <v>0</v>
      </c>
      <c r="J724" s="13">
        <f t="shared" si="397"/>
        <v>10630.2</v>
      </c>
      <c r="K724" s="11">
        <v>1</v>
      </c>
      <c r="L724" s="11">
        <v>1.78</v>
      </c>
      <c r="M724" s="11">
        <v>0.87</v>
      </c>
      <c r="N724" s="39">
        <f t="shared" si="398"/>
        <v>2.5486</v>
      </c>
      <c r="O724" s="11">
        <v>0.9</v>
      </c>
      <c r="P724" s="9">
        <v>0.5</v>
      </c>
      <c r="Q724" s="40">
        <f t="shared" si="399"/>
        <v>12191.457474</v>
      </c>
      <c r="Y724" s="11">
        <v>40136</v>
      </c>
      <c r="Z724" s="12">
        <v>0.3</v>
      </c>
      <c r="AA724" s="11">
        <v>1</v>
      </c>
      <c r="AB724" s="11">
        <v>0</v>
      </c>
      <c r="AC724" s="13">
        <f t="shared" si="400"/>
        <v>12040.8</v>
      </c>
      <c r="AD724" s="11">
        <v>1</v>
      </c>
      <c r="AE724" s="11">
        <v>1.78</v>
      </c>
      <c r="AF724" s="11">
        <v>0.87</v>
      </c>
      <c r="AG724" s="39">
        <f t="shared" si="401"/>
        <v>2.5486</v>
      </c>
      <c r="AH724" s="11">
        <v>0.9</v>
      </c>
      <c r="AI724" s="9">
        <v>0.5</v>
      </c>
      <c r="AJ724" s="40">
        <f t="shared" si="402"/>
        <v>13809.232296</v>
      </c>
    </row>
    <row r="725" s="1" customFormat="1" customHeight="1" spans="1:37">
      <c r="F725" s="11">
        <v>35434</v>
      </c>
      <c r="G725" s="12">
        <v>0.58</v>
      </c>
      <c r="H725" s="11">
        <v>1</v>
      </c>
      <c r="I725" s="11">
        <v>0</v>
      </c>
      <c r="J725" s="13">
        <f t="shared" si="397"/>
        <v>20551.72</v>
      </c>
      <c r="K725" s="11">
        <v>1</v>
      </c>
      <c r="L725" s="11">
        <v>1.78</v>
      </c>
      <c r="M725" s="11">
        <v>0.87</v>
      </c>
      <c r="N725" s="39">
        <f t="shared" si="398"/>
        <v>2.5486</v>
      </c>
      <c r="O725" s="11">
        <v>0.9</v>
      </c>
      <c r="P725" s="9">
        <v>0.5</v>
      </c>
      <c r="Q725" s="40">
        <f t="shared" si="399"/>
        <v>23570.1511164</v>
      </c>
      <c r="Y725" s="11">
        <v>40136</v>
      </c>
      <c r="Z725" s="12">
        <v>0.58</v>
      </c>
      <c r="AA725" s="11">
        <v>1</v>
      </c>
      <c r="AB725" s="11">
        <v>0</v>
      </c>
      <c r="AC725" s="13">
        <f t="shared" si="400"/>
        <v>23278.88</v>
      </c>
      <c r="AD725" s="11">
        <v>1</v>
      </c>
      <c r="AE725" s="11">
        <v>1.78</v>
      </c>
      <c r="AF725" s="11">
        <v>0.87</v>
      </c>
      <c r="AG725" s="39">
        <f t="shared" si="401"/>
        <v>2.5486</v>
      </c>
      <c r="AH725" s="11">
        <v>0.9</v>
      </c>
      <c r="AI725" s="9">
        <v>0.5</v>
      </c>
      <c r="AJ725" s="40">
        <f t="shared" si="402"/>
        <v>26697.8491056</v>
      </c>
    </row>
    <row r="726" s="1" customFormat="1" customHeight="1" spans="1:37">
      <c r="F726" s="44" t="s">
        <v>26</v>
      </c>
      <c r="G726" s="45"/>
      <c r="H726" s="45"/>
      <c r="I726" s="45"/>
      <c r="J726" s="45"/>
      <c r="K726" s="45"/>
      <c r="L726" s="45"/>
      <c r="M726" s="43">
        <f>SUM(Q716:Q725)</f>
        <v>90379.33807392</v>
      </c>
      <c r="N726" s="43"/>
      <c r="O726" s="43"/>
      <c r="P726" s="43"/>
      <c r="Q726" s="43"/>
      <c r="Y726" s="44" t="s">
        <v>26</v>
      </c>
      <c r="Z726" s="45"/>
      <c r="AA726" s="45"/>
      <c r="AB726" s="45"/>
      <c r="AC726" s="45"/>
      <c r="AD726" s="45"/>
      <c r="AE726" s="45"/>
      <c r="AF726" s="43">
        <f>SUM(AJ716:AJ725)</f>
        <v>102372.44208768</v>
      </c>
      <c r="AG726" s="43"/>
      <c r="AH726" s="43"/>
      <c r="AI726" s="43"/>
      <c r="AJ726" s="43"/>
    </row>
    <row r="727" s="1" customFormat="1" customHeight="1" spans="1:37">
      <c r="F727" s="45"/>
      <c r="G727" s="45"/>
      <c r="H727" s="45"/>
      <c r="I727" s="45"/>
      <c r="J727" s="45"/>
      <c r="K727" s="45"/>
      <c r="L727" s="45"/>
      <c r="M727" s="43"/>
      <c r="N727" s="43"/>
      <c r="O727" s="43"/>
      <c r="P727" s="43"/>
      <c r="Q727" s="43"/>
      <c r="Y727" s="45"/>
      <c r="Z727" s="45"/>
      <c r="AA727" s="45"/>
      <c r="AB727" s="45"/>
      <c r="AC727" s="45"/>
      <c r="AD727" s="45"/>
      <c r="AE727" s="45"/>
      <c r="AF727" s="43"/>
      <c r="AG727" s="43"/>
      <c r="AH727" s="43"/>
      <c r="AI727" s="43"/>
      <c r="AJ727" s="43"/>
    </row>
    <row r="728" s="1" customFormat="1" customHeight="1" spans="1:37">
      <c r="F728" s="45"/>
      <c r="G728" s="45"/>
      <c r="H728" s="45"/>
      <c r="I728" s="45"/>
      <c r="J728" s="45"/>
      <c r="K728" s="45"/>
      <c r="L728" s="45"/>
      <c r="M728" s="43"/>
      <c r="N728" s="43"/>
      <c r="O728" s="43"/>
      <c r="P728" s="43"/>
      <c r="Q728" s="43"/>
      <c r="Y728" s="45"/>
      <c r="Z728" s="45"/>
      <c r="AA728" s="45"/>
      <c r="AB728" s="45"/>
      <c r="AC728" s="45"/>
      <c r="AD728" s="45"/>
      <c r="AE728" s="45"/>
      <c r="AF728" s="43"/>
      <c r="AG728" s="43"/>
      <c r="AH728" s="43"/>
      <c r="AI728" s="43"/>
      <c r="AJ728" s="43"/>
    </row>
    <row r="731" s="1" customFormat="1" customHeight="1" spans="1:37">
      <c r="A731" s="2" t="s">
        <v>65</v>
      </c>
      <c r="B731" s="2"/>
      <c r="C731" s="2"/>
      <c r="D731" s="2"/>
      <c r="E731" s="2"/>
      <c r="F731" s="3" t="s">
        <v>1</v>
      </c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T731" s="2" t="s">
        <v>66</v>
      </c>
      <c r="U731" s="2"/>
      <c r="V731" s="2"/>
      <c r="W731" s="2"/>
      <c r="X731" s="2"/>
      <c r="Y731" s="3" t="s">
        <v>1</v>
      </c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</row>
    <row r="732" s="1" customFormat="1" customHeight="1" spans="1:37">
      <c r="A732" s="2"/>
      <c r="B732" s="2"/>
      <c r="C732" s="2"/>
      <c r="D732" s="2"/>
      <c r="E732" s="2"/>
      <c r="F732" s="4" t="s">
        <v>3</v>
      </c>
      <c r="G732" s="5"/>
      <c r="H732" s="5"/>
      <c r="I732" s="6"/>
      <c r="J732" s="7" t="s">
        <v>4</v>
      </c>
      <c r="K732" s="7"/>
      <c r="L732" s="7"/>
      <c r="M732" s="7"/>
      <c r="N732" s="8" t="s">
        <v>5</v>
      </c>
      <c r="O732" s="8"/>
      <c r="P732" s="8"/>
      <c r="Q732" s="9" t="s">
        <v>6</v>
      </c>
      <c r="R732" s="10" t="s">
        <v>7</v>
      </c>
      <c r="T732" s="2"/>
      <c r="U732" s="2"/>
      <c r="V732" s="2"/>
      <c r="W732" s="2"/>
      <c r="X732" s="2"/>
      <c r="Y732" s="4" t="s">
        <v>3</v>
      </c>
      <c r="Z732" s="5"/>
      <c r="AA732" s="5"/>
      <c r="AB732" s="6"/>
      <c r="AC732" s="7" t="s">
        <v>4</v>
      </c>
      <c r="AD732" s="7"/>
      <c r="AE732" s="7"/>
      <c r="AF732" s="7"/>
      <c r="AG732" s="8" t="s">
        <v>5</v>
      </c>
      <c r="AH732" s="8"/>
      <c r="AI732" s="8"/>
      <c r="AJ732" s="9" t="s">
        <v>6</v>
      </c>
      <c r="AK732" s="10" t="s">
        <v>7</v>
      </c>
    </row>
    <row r="733" s="1" customFormat="1" customHeight="1" spans="1:37">
      <c r="A733" s="1" t="s">
        <v>8</v>
      </c>
      <c r="B733" s="1" t="s">
        <v>9</v>
      </c>
      <c r="C733" s="1" t="s">
        <v>10</v>
      </c>
      <c r="D733" s="1" t="s">
        <v>11</v>
      </c>
      <c r="E733" s="1" t="s">
        <v>12</v>
      </c>
      <c r="F733" s="11" t="s">
        <v>13</v>
      </c>
      <c r="G733" s="11" t="s">
        <v>14</v>
      </c>
      <c r="H733" s="12" t="s">
        <v>15</v>
      </c>
      <c r="I733" s="13" t="s">
        <v>3</v>
      </c>
      <c r="J733" s="11" t="s">
        <v>16</v>
      </c>
      <c r="K733" s="11" t="s">
        <v>17</v>
      </c>
      <c r="L733" s="11" t="s">
        <v>18</v>
      </c>
      <c r="M733" s="7" t="s">
        <v>19</v>
      </c>
      <c r="N733" s="11" t="s">
        <v>20</v>
      </c>
      <c r="O733" s="11" t="s">
        <v>21</v>
      </c>
      <c r="P733" s="8" t="s">
        <v>22</v>
      </c>
      <c r="Q733" s="9" t="s">
        <v>23</v>
      </c>
      <c r="R733" s="14"/>
      <c r="T733" s="1" t="s">
        <v>8</v>
      </c>
      <c r="U733" s="1" t="s">
        <v>9</v>
      </c>
      <c r="V733" s="1" t="s">
        <v>10</v>
      </c>
      <c r="W733" s="1" t="s">
        <v>11</v>
      </c>
      <c r="X733" s="1" t="s">
        <v>12</v>
      </c>
      <c r="Y733" s="11" t="s">
        <v>13</v>
      </c>
      <c r="Z733" s="11" t="s">
        <v>14</v>
      </c>
      <c r="AA733" s="12" t="s">
        <v>15</v>
      </c>
      <c r="AB733" s="13" t="s">
        <v>3</v>
      </c>
      <c r="AC733" s="11" t="s">
        <v>16</v>
      </c>
      <c r="AD733" s="11" t="s">
        <v>17</v>
      </c>
      <c r="AE733" s="11" t="s">
        <v>18</v>
      </c>
      <c r="AF733" s="7" t="s">
        <v>19</v>
      </c>
      <c r="AG733" s="11" t="s">
        <v>20</v>
      </c>
      <c r="AH733" s="11" t="s">
        <v>21</v>
      </c>
      <c r="AI733" s="8" t="s">
        <v>22</v>
      </c>
      <c r="AJ733" s="9" t="s">
        <v>23</v>
      </c>
      <c r="AK733" s="14"/>
    </row>
    <row r="734" s="1" customFormat="1" customHeight="1" spans="1:37">
      <c r="A734" s="15">
        <f>M738</f>
        <v>1107208.15325741</v>
      </c>
      <c r="B734" s="15">
        <f>S747+S756</f>
        <v>691186.32205147</v>
      </c>
      <c r="C734" s="15">
        <f>M770</f>
        <v>441038.75601586</v>
      </c>
      <c r="D734" s="15">
        <f>M778</f>
        <v>292068.218938434</v>
      </c>
      <c r="E734" s="15">
        <v>18</v>
      </c>
      <c r="F734" s="11">
        <v>2704</v>
      </c>
      <c r="G734" s="11">
        <v>1.286</v>
      </c>
      <c r="H734" s="12">
        <v>1.35</v>
      </c>
      <c r="I734" s="13">
        <f t="shared" ref="I734:I737" si="403">F734*G734*H734</f>
        <v>4694.4144</v>
      </c>
      <c r="J734" s="11">
        <v>3</v>
      </c>
      <c r="K734" s="11">
        <v>810</v>
      </c>
      <c r="L734" s="11">
        <v>1.39</v>
      </c>
      <c r="M734" s="16">
        <f t="shared" ref="M734:M737" si="404">1+6*K734/(K734+2000)+L734</f>
        <v>4.11953736654804</v>
      </c>
      <c r="N734" s="11">
        <v>1</v>
      </c>
      <c r="O734" s="11">
        <v>2.38</v>
      </c>
      <c r="P734" s="8">
        <f t="shared" ref="P734:P737" si="405">1+N734*O734</f>
        <v>3.38</v>
      </c>
      <c r="Q734" s="9">
        <v>1.15</v>
      </c>
      <c r="R734" s="17">
        <f t="shared" ref="R734:R737" si="406">I734*J734*Q734*P734*M734</f>
        <v>225509.927952017</v>
      </c>
      <c r="T734" s="15">
        <f>AF738</f>
        <v>1107208.15325741</v>
      </c>
      <c r="U734" s="15">
        <f>AL747+AL756</f>
        <v>694567.567052358</v>
      </c>
      <c r="V734" s="15">
        <f>AF770</f>
        <v>441038.75601586</v>
      </c>
      <c r="W734" s="15">
        <f>AF778</f>
        <v>305697.538315468</v>
      </c>
      <c r="X734" s="15">
        <v>18</v>
      </c>
      <c r="Y734" s="11">
        <v>2704</v>
      </c>
      <c r="Z734" s="11">
        <v>1.286</v>
      </c>
      <c r="AA734" s="12">
        <v>1.35</v>
      </c>
      <c r="AB734" s="13">
        <f t="shared" ref="AB734:AB737" si="407">Y734*Z734*AA734</f>
        <v>4694.4144</v>
      </c>
      <c r="AC734" s="11">
        <v>3</v>
      </c>
      <c r="AD734" s="11">
        <v>810</v>
      </c>
      <c r="AE734" s="11">
        <v>1.39</v>
      </c>
      <c r="AF734" s="16">
        <f t="shared" ref="AF734:AF737" si="408">1+6*AD734/(AD734+2000)+AE734</f>
        <v>4.11953736654804</v>
      </c>
      <c r="AG734" s="11">
        <v>1</v>
      </c>
      <c r="AH734" s="11">
        <v>2.38</v>
      </c>
      <c r="AI734" s="8">
        <f t="shared" ref="AI734:AI737" si="409">1+AG734*AH734</f>
        <v>3.38</v>
      </c>
      <c r="AJ734" s="9">
        <v>1.15</v>
      </c>
      <c r="AK734" s="17">
        <f t="shared" ref="AK734:AK737" si="410">AB734*AC734*AJ734*AI734*AF734</f>
        <v>225509.927952017</v>
      </c>
    </row>
    <row r="735" s="1" customFormat="1" customHeight="1" spans="1:37">
      <c r="A735" s="1" t="s">
        <v>24</v>
      </c>
      <c r="B735" s="1" t="s">
        <v>25</v>
      </c>
      <c r="C735" s="1" t="s">
        <v>26</v>
      </c>
      <c r="F735" s="11">
        <v>2704</v>
      </c>
      <c r="G735" s="11">
        <v>1.871</v>
      </c>
      <c r="H735" s="12">
        <v>1.35</v>
      </c>
      <c r="I735" s="13">
        <f t="shared" si="403"/>
        <v>6829.8984</v>
      </c>
      <c r="J735" s="11">
        <v>3</v>
      </c>
      <c r="K735" s="11">
        <v>810</v>
      </c>
      <c r="L735" s="11">
        <v>1.39</v>
      </c>
      <c r="M735" s="16">
        <f t="shared" si="404"/>
        <v>4.11953736654804</v>
      </c>
      <c r="N735" s="11">
        <v>1</v>
      </c>
      <c r="O735" s="11">
        <v>2.38</v>
      </c>
      <c r="P735" s="8">
        <f t="shared" si="405"/>
        <v>3.38</v>
      </c>
      <c r="Q735" s="9">
        <v>1.15</v>
      </c>
      <c r="R735" s="17">
        <f t="shared" si="406"/>
        <v>328094.14867669</v>
      </c>
      <c r="T735" s="1" t="s">
        <v>24</v>
      </c>
      <c r="U735" s="1" t="s">
        <v>25</v>
      </c>
      <c r="V735" s="1" t="s">
        <v>26</v>
      </c>
      <c r="Y735" s="11">
        <v>2704</v>
      </c>
      <c r="Z735" s="11">
        <v>1.871</v>
      </c>
      <c r="AA735" s="12">
        <v>1.35</v>
      </c>
      <c r="AB735" s="13">
        <f t="shared" si="407"/>
        <v>6829.8984</v>
      </c>
      <c r="AC735" s="11">
        <v>3</v>
      </c>
      <c r="AD735" s="11">
        <v>810</v>
      </c>
      <c r="AE735" s="11">
        <v>1.39</v>
      </c>
      <c r="AF735" s="16">
        <f t="shared" si="408"/>
        <v>4.11953736654804</v>
      </c>
      <c r="AG735" s="11">
        <v>1</v>
      </c>
      <c r="AH735" s="11">
        <v>2.38</v>
      </c>
      <c r="AI735" s="8">
        <f t="shared" si="409"/>
        <v>3.38</v>
      </c>
      <c r="AJ735" s="9">
        <v>1.15</v>
      </c>
      <c r="AK735" s="17">
        <f t="shared" si="410"/>
        <v>328094.14867669</v>
      </c>
    </row>
    <row r="736" s="1" customFormat="1" customHeight="1" spans="1:37">
      <c r="A736" s="15">
        <f>M798</f>
        <v>104368.74864</v>
      </c>
      <c r="B736" s="15">
        <f>M815</f>
        <v>94300.63548633</v>
      </c>
      <c r="C736" s="1">
        <f>M831</f>
        <v>78886.91188224</v>
      </c>
      <c r="F736" s="11">
        <v>2704</v>
      </c>
      <c r="G736" s="11">
        <v>1.286</v>
      </c>
      <c r="H736" s="12">
        <v>1.35</v>
      </c>
      <c r="I736" s="13">
        <f t="shared" si="403"/>
        <v>4694.4144</v>
      </c>
      <c r="J736" s="11">
        <v>3</v>
      </c>
      <c r="K736" s="11">
        <v>810</v>
      </c>
      <c r="L736" s="11">
        <v>1.39</v>
      </c>
      <c r="M736" s="16">
        <f t="shared" si="404"/>
        <v>4.11953736654804</v>
      </c>
      <c r="N736" s="11">
        <v>1</v>
      </c>
      <c r="O736" s="11">
        <v>2.38</v>
      </c>
      <c r="P736" s="8">
        <f t="shared" si="405"/>
        <v>3.38</v>
      </c>
      <c r="Q736" s="9">
        <v>1.15</v>
      </c>
      <c r="R736" s="17">
        <f t="shared" si="406"/>
        <v>225509.927952017</v>
      </c>
      <c r="T736" s="15">
        <f>AF798</f>
        <v>104368.74864</v>
      </c>
      <c r="U736" s="15">
        <f>AF815</f>
        <v>94300.63548633</v>
      </c>
      <c r="V736" s="1">
        <f>AF831</f>
        <v>82568.1577248</v>
      </c>
      <c r="Y736" s="11">
        <v>2704</v>
      </c>
      <c r="Z736" s="11">
        <v>1.286</v>
      </c>
      <c r="AA736" s="12">
        <v>1.35</v>
      </c>
      <c r="AB736" s="13">
        <f t="shared" si="407"/>
        <v>4694.4144</v>
      </c>
      <c r="AC736" s="11">
        <v>3</v>
      </c>
      <c r="AD736" s="11">
        <v>810</v>
      </c>
      <c r="AE736" s="11">
        <v>1.39</v>
      </c>
      <c r="AF736" s="16">
        <f t="shared" si="408"/>
        <v>4.11953736654804</v>
      </c>
      <c r="AG736" s="11">
        <v>1</v>
      </c>
      <c r="AH736" s="11">
        <v>2.38</v>
      </c>
      <c r="AI736" s="8">
        <f t="shared" si="409"/>
        <v>3.38</v>
      </c>
      <c r="AJ736" s="9">
        <v>1.15</v>
      </c>
      <c r="AK736" s="17">
        <f t="shared" si="410"/>
        <v>225509.927952017</v>
      </c>
    </row>
    <row r="737" s="1" customFormat="1" customHeight="1" spans="1:38">
      <c r="A737" s="18" t="s">
        <v>27</v>
      </c>
      <c r="B737" s="18"/>
      <c r="C737" s="18"/>
      <c r="D737" s="19" t="s">
        <v>28</v>
      </c>
      <c r="E737" s="19"/>
      <c r="F737" s="11">
        <v>2704</v>
      </c>
      <c r="G737" s="11">
        <v>1.871</v>
      </c>
      <c r="H737" s="12">
        <v>1.35</v>
      </c>
      <c r="I737" s="13">
        <f t="shared" si="403"/>
        <v>6829.8984</v>
      </c>
      <c r="J737" s="11">
        <v>3</v>
      </c>
      <c r="K737" s="11">
        <v>810</v>
      </c>
      <c r="L737" s="11">
        <v>1.39</v>
      </c>
      <c r="M737" s="16">
        <f t="shared" si="404"/>
        <v>4.11953736654804</v>
      </c>
      <c r="N737" s="11">
        <v>1</v>
      </c>
      <c r="O737" s="11">
        <v>2.38</v>
      </c>
      <c r="P737" s="8">
        <f t="shared" si="405"/>
        <v>3.38</v>
      </c>
      <c r="Q737" s="9">
        <v>1.15</v>
      </c>
      <c r="R737" s="17">
        <f t="shared" si="406"/>
        <v>328094.14867669</v>
      </c>
      <c r="T737" s="18" t="s">
        <v>27</v>
      </c>
      <c r="U737" s="18"/>
      <c r="V737" s="18"/>
      <c r="W737" s="19" t="s">
        <v>28</v>
      </c>
      <c r="X737" s="19"/>
      <c r="Y737" s="11">
        <v>2704</v>
      </c>
      <c r="Z737" s="11">
        <v>1.871</v>
      </c>
      <c r="AA737" s="12">
        <v>1.35</v>
      </c>
      <c r="AB737" s="13">
        <f t="shared" si="407"/>
        <v>6829.8984</v>
      </c>
      <c r="AC737" s="11">
        <v>3</v>
      </c>
      <c r="AD737" s="11">
        <v>810</v>
      </c>
      <c r="AE737" s="11">
        <v>1.39</v>
      </c>
      <c r="AF737" s="16">
        <f t="shared" si="408"/>
        <v>4.11953736654804</v>
      </c>
      <c r="AG737" s="11">
        <v>1</v>
      </c>
      <c r="AH737" s="11">
        <v>2.38</v>
      </c>
      <c r="AI737" s="8">
        <f t="shared" si="409"/>
        <v>3.38</v>
      </c>
      <c r="AJ737" s="9">
        <v>1.15</v>
      </c>
      <c r="AK737" s="17">
        <f t="shared" si="410"/>
        <v>328094.14867669</v>
      </c>
    </row>
    <row r="738" s="1" customFormat="1" customHeight="1" spans="1:38">
      <c r="A738" s="18"/>
      <c r="B738" s="18"/>
      <c r="C738" s="18"/>
      <c r="D738" s="19"/>
      <c r="E738" s="19"/>
      <c r="F738" s="20" t="s">
        <v>1</v>
      </c>
      <c r="G738" s="21"/>
      <c r="H738" s="21"/>
      <c r="I738" s="21"/>
      <c r="J738" s="21"/>
      <c r="K738" s="21"/>
      <c r="L738" s="21"/>
      <c r="M738" s="22">
        <f>SUM(R734:R737)</f>
        <v>1107208.15325741</v>
      </c>
      <c r="N738" s="22"/>
      <c r="O738" s="22"/>
      <c r="P738" s="22"/>
      <c r="Q738" s="22"/>
      <c r="R738" s="22"/>
      <c r="T738" s="18"/>
      <c r="U738" s="18"/>
      <c r="V738" s="18"/>
      <c r="W738" s="19"/>
      <c r="X738" s="19"/>
      <c r="Y738" s="20" t="s">
        <v>1</v>
      </c>
      <c r="Z738" s="21"/>
      <c r="AA738" s="21"/>
      <c r="AB738" s="21"/>
      <c r="AC738" s="21"/>
      <c r="AD738" s="21"/>
      <c r="AE738" s="21"/>
      <c r="AF738" s="22">
        <f>SUM(AK734:AK737)</f>
        <v>1107208.15325741</v>
      </c>
      <c r="AG738" s="22"/>
      <c r="AH738" s="22"/>
      <c r="AI738" s="22"/>
      <c r="AJ738" s="22"/>
      <c r="AK738" s="22"/>
    </row>
    <row r="739" s="1" customFormat="1" customHeight="1" spans="1:38">
      <c r="A739" s="23">
        <f>A734+B734+C734+D734+A736+B736+C736</f>
        <v>2809057.74627175</v>
      </c>
      <c r="B739" s="23"/>
      <c r="C739" s="23"/>
      <c r="D739" s="24">
        <f>A739/E734</f>
        <v>156058.763681764</v>
      </c>
      <c r="E739" s="24"/>
      <c r="F739" s="21"/>
      <c r="G739" s="21"/>
      <c r="H739" s="21"/>
      <c r="I739" s="21"/>
      <c r="J739" s="21"/>
      <c r="K739" s="21"/>
      <c r="L739" s="21"/>
      <c r="M739" s="22"/>
      <c r="N739" s="22"/>
      <c r="O739" s="22"/>
      <c r="P739" s="22"/>
      <c r="Q739" s="22"/>
      <c r="R739" s="22"/>
      <c r="T739" s="23">
        <f>T734+U734+V734+W734+T736+U736+V736</f>
        <v>2829749.55649223</v>
      </c>
      <c r="U739" s="23"/>
      <c r="V739" s="23"/>
      <c r="W739" s="24">
        <f>T739/X734</f>
        <v>157208.308694013</v>
      </c>
      <c r="X739" s="24"/>
      <c r="Y739" s="21"/>
      <c r="Z739" s="21"/>
      <c r="AA739" s="21"/>
      <c r="AB739" s="21"/>
      <c r="AC739" s="21"/>
      <c r="AD739" s="21"/>
      <c r="AE739" s="21"/>
      <c r="AF739" s="22"/>
      <c r="AG739" s="22"/>
      <c r="AH739" s="22"/>
      <c r="AI739" s="22"/>
      <c r="AJ739" s="22"/>
      <c r="AK739" s="22"/>
    </row>
    <row r="740" s="1" customFormat="1" customHeight="1" spans="1:38">
      <c r="A740" s="23"/>
      <c r="B740" s="23"/>
      <c r="C740" s="23"/>
      <c r="D740" s="24"/>
      <c r="E740" s="24"/>
      <c r="F740" s="3" t="s">
        <v>29</v>
      </c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23"/>
      <c r="U740" s="23"/>
      <c r="V740" s="23"/>
      <c r="W740" s="24"/>
      <c r="X740" s="24"/>
      <c r="Y740" s="3" t="s">
        <v>29</v>
      </c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s="1" customFormat="1" customHeight="1" spans="1:38">
      <c r="A741" s="25"/>
      <c r="B741" s="25"/>
      <c r="C741" s="26"/>
      <c r="D741" s="26"/>
      <c r="E741" s="26"/>
      <c r="F741" s="27" t="s">
        <v>30</v>
      </c>
      <c r="G741" s="13" t="s">
        <v>3</v>
      </c>
      <c r="H741" s="13"/>
      <c r="I741" s="13"/>
      <c r="J741" s="13"/>
      <c r="K741" s="7" t="s">
        <v>19</v>
      </c>
      <c r="L741" s="7"/>
      <c r="M741" s="7"/>
      <c r="N741" s="8" t="s">
        <v>5</v>
      </c>
      <c r="O741" s="8"/>
      <c r="P741" s="8"/>
      <c r="Q741" s="9" t="s">
        <v>31</v>
      </c>
      <c r="R741" s="28" t="s">
        <v>7</v>
      </c>
      <c r="S741" s="11" t="s">
        <v>32</v>
      </c>
      <c r="T741" s="25"/>
      <c r="U741" s="25"/>
      <c r="V741" s="26"/>
      <c r="W741" s="26"/>
      <c r="X741" s="26"/>
      <c r="Y741" s="27" t="s">
        <v>30</v>
      </c>
      <c r="Z741" s="13" t="s">
        <v>3</v>
      </c>
      <c r="AA741" s="13"/>
      <c r="AB741" s="13"/>
      <c r="AC741" s="13"/>
      <c r="AD741" s="7" t="s">
        <v>19</v>
      </c>
      <c r="AE741" s="7"/>
      <c r="AF741" s="7"/>
      <c r="AG741" s="8" t="s">
        <v>5</v>
      </c>
      <c r="AH741" s="8"/>
      <c r="AI741" s="8"/>
      <c r="AJ741" s="9" t="s">
        <v>31</v>
      </c>
      <c r="AK741" s="28" t="s">
        <v>7</v>
      </c>
      <c r="AL741" s="11" t="s">
        <v>32</v>
      </c>
    </row>
    <row r="742" s="1" customFormat="1" customHeight="1" spans="1:38">
      <c r="A742" s="25"/>
      <c r="B742" s="25"/>
      <c r="C742" s="26"/>
      <c r="D742" s="26"/>
      <c r="E742" s="26"/>
      <c r="F742" s="29"/>
      <c r="G742" s="11" t="s">
        <v>33</v>
      </c>
      <c r="H742" s="11" t="s">
        <v>34</v>
      </c>
      <c r="I742" s="11" t="s">
        <v>15</v>
      </c>
      <c r="J742" s="13" t="s">
        <v>3</v>
      </c>
      <c r="K742" s="11" t="s">
        <v>17</v>
      </c>
      <c r="L742" s="11" t="s">
        <v>18</v>
      </c>
      <c r="M742" s="7" t="s">
        <v>19</v>
      </c>
      <c r="N742" s="11" t="s">
        <v>20</v>
      </c>
      <c r="O742" s="11" t="s">
        <v>21</v>
      </c>
      <c r="P742" s="8" t="s">
        <v>22</v>
      </c>
      <c r="Q742" s="9" t="s">
        <v>23</v>
      </c>
      <c r="R742" s="28"/>
      <c r="S742" s="11"/>
      <c r="T742" s="25"/>
      <c r="U742" s="25"/>
      <c r="V742" s="26"/>
      <c r="W742" s="26"/>
      <c r="X742" s="26"/>
      <c r="Y742" s="29"/>
      <c r="Z742" s="11" t="s">
        <v>33</v>
      </c>
      <c r="AA742" s="11" t="s">
        <v>34</v>
      </c>
      <c r="AB742" s="11" t="s">
        <v>15</v>
      </c>
      <c r="AC742" s="13" t="s">
        <v>3</v>
      </c>
      <c r="AD742" s="11" t="s">
        <v>17</v>
      </c>
      <c r="AE742" s="11" t="s">
        <v>18</v>
      </c>
      <c r="AF742" s="7" t="s">
        <v>19</v>
      </c>
      <c r="AG742" s="11" t="s">
        <v>20</v>
      </c>
      <c r="AH742" s="11" t="s">
        <v>21</v>
      </c>
      <c r="AI742" s="8" t="s">
        <v>22</v>
      </c>
      <c r="AJ742" s="9" t="s">
        <v>23</v>
      </c>
      <c r="AK742" s="28"/>
      <c r="AL742" s="11"/>
    </row>
    <row r="743" s="1" customFormat="1" customHeight="1" spans="1:38">
      <c r="A743" s="25"/>
      <c r="B743" s="25"/>
      <c r="C743" s="26"/>
      <c r="D743" s="26"/>
      <c r="E743" s="26"/>
      <c r="F743" s="11">
        <f>_xlfn.RANK.EQ(R743,R743:R746,0)</f>
        <v>3</v>
      </c>
      <c r="G743" s="11">
        <v>0</v>
      </c>
      <c r="H743" s="11">
        <v>1.8</v>
      </c>
      <c r="I743" s="12">
        <v>1.35</v>
      </c>
      <c r="J743" s="13">
        <f t="shared" ref="J743:J746" si="411">G743*H743*I743</f>
        <v>0</v>
      </c>
      <c r="K743" s="11">
        <v>810</v>
      </c>
      <c r="L743" s="11">
        <v>0</v>
      </c>
      <c r="M743" s="30">
        <f t="shared" ref="M743:M746" si="412">1+6*K743/(K743+2000)+L743</f>
        <v>2.72953736654804</v>
      </c>
      <c r="N743" s="11">
        <v>1</v>
      </c>
      <c r="O743" s="11">
        <v>2.38</v>
      </c>
      <c r="P743" s="8">
        <f t="shared" ref="P743:P746" si="413">1+N743*O743</f>
        <v>3.38</v>
      </c>
      <c r="Q743" s="9">
        <v>0.9</v>
      </c>
      <c r="R743" s="17">
        <f t="shared" ref="R743:R746" si="414">J743*M743*Q743*P743</f>
        <v>0</v>
      </c>
      <c r="S743" s="11">
        <f t="shared" ref="S743:S746" si="415">IF(F743=1,1,(IF(F743=2,2,12)))</f>
        <v>12</v>
      </c>
      <c r="T743" s="25"/>
      <c r="U743" s="25"/>
      <c r="V743" s="26"/>
      <c r="W743" s="26"/>
      <c r="X743" s="26"/>
      <c r="Y743" s="11">
        <f>_xlfn.RANK.EQ(AK743,AK743:AK746,0)</f>
        <v>3</v>
      </c>
      <c r="Z743" s="11">
        <v>0</v>
      </c>
      <c r="AA743" s="11">
        <v>1.8</v>
      </c>
      <c r="AB743" s="12">
        <v>1.35</v>
      </c>
      <c r="AC743" s="13">
        <f t="shared" ref="AC743:AC746" si="416">Z743*AA743*AB743</f>
        <v>0</v>
      </c>
      <c r="AD743" s="11">
        <v>810</v>
      </c>
      <c r="AE743" s="11">
        <v>0</v>
      </c>
      <c r="AF743" s="30">
        <f t="shared" ref="AF743:AF746" si="417">1+6*AD743/(AD743+2000)+AE743</f>
        <v>2.72953736654804</v>
      </c>
      <c r="AG743" s="11">
        <v>1</v>
      </c>
      <c r="AH743" s="11">
        <v>2.38</v>
      </c>
      <c r="AI743" s="8">
        <f t="shared" ref="AI743:AI746" si="418">1+AG743*AH743</f>
        <v>3.38</v>
      </c>
      <c r="AJ743" s="9">
        <v>0.9</v>
      </c>
      <c r="AK743" s="17">
        <f t="shared" ref="AK743:AK746" si="419">AC743*AF743*AJ743*AI743</f>
        <v>0</v>
      </c>
      <c r="AL743" s="11">
        <f t="shared" ref="AL743:AL746" si="420">IF(Y743=1,1,(IF(Y743=2,2,12)))</f>
        <v>12</v>
      </c>
    </row>
    <row r="744" s="1" customFormat="1" customHeight="1" spans="1:38">
      <c r="F744" s="11">
        <f>_xlfn.RANK.EQ(R744,R743:R746,0)</f>
        <v>1</v>
      </c>
      <c r="G744" s="11">
        <v>1446.85</v>
      </c>
      <c r="H744" s="11">
        <v>1.8</v>
      </c>
      <c r="I744" s="12">
        <v>1.35</v>
      </c>
      <c r="J744" s="13">
        <f t="shared" si="411"/>
        <v>3515.8455</v>
      </c>
      <c r="K744" s="11">
        <v>196</v>
      </c>
      <c r="L744" s="11">
        <v>0.83</v>
      </c>
      <c r="M744" s="30">
        <f t="shared" si="412"/>
        <v>2.36551912568306</v>
      </c>
      <c r="N744" s="11">
        <v>0.97</v>
      </c>
      <c r="O744" s="11">
        <v>2.11</v>
      </c>
      <c r="P744" s="8">
        <f t="shared" si="413"/>
        <v>3.0467</v>
      </c>
      <c r="Q744" s="9">
        <v>0.9</v>
      </c>
      <c r="R744" s="17">
        <f t="shared" si="414"/>
        <v>22804.9144820986</v>
      </c>
      <c r="S744" s="11">
        <f t="shared" si="415"/>
        <v>1</v>
      </c>
      <c r="Y744" s="11">
        <f>_xlfn.RANK.EQ(AK744,AK743:AK746,0)</f>
        <v>1</v>
      </c>
      <c r="Z744" s="11">
        <v>1446.85</v>
      </c>
      <c r="AA744" s="11">
        <v>1.8</v>
      </c>
      <c r="AB744" s="12">
        <v>1.35</v>
      </c>
      <c r="AC744" s="13">
        <f t="shared" si="416"/>
        <v>3515.8455</v>
      </c>
      <c r="AD744" s="11">
        <v>196</v>
      </c>
      <c r="AE744" s="11">
        <v>0.83</v>
      </c>
      <c r="AF744" s="30">
        <f t="shared" si="417"/>
        <v>2.36551912568306</v>
      </c>
      <c r="AG744" s="11">
        <v>0.97</v>
      </c>
      <c r="AH744" s="11">
        <v>2.11</v>
      </c>
      <c r="AI744" s="8">
        <f t="shared" si="418"/>
        <v>3.0467</v>
      </c>
      <c r="AJ744" s="9">
        <v>0.9</v>
      </c>
      <c r="AK744" s="17">
        <f t="shared" si="419"/>
        <v>22804.9144820986</v>
      </c>
      <c r="AL744" s="11">
        <f t="shared" si="420"/>
        <v>1</v>
      </c>
    </row>
    <row r="745" s="1" customFormat="1" customHeight="1" spans="1:38">
      <c r="F745" s="11">
        <f>_xlfn.RANK.EQ(R745,R743:R746,0)</f>
        <v>2</v>
      </c>
      <c r="G745" s="11">
        <v>1446.85</v>
      </c>
      <c r="H745" s="11">
        <v>1.8</v>
      </c>
      <c r="I745" s="12">
        <v>1.35</v>
      </c>
      <c r="J745" s="13">
        <f t="shared" si="411"/>
        <v>3515.8455</v>
      </c>
      <c r="K745" s="11">
        <v>200</v>
      </c>
      <c r="L745" s="11">
        <v>1.43</v>
      </c>
      <c r="M745" s="30">
        <f t="shared" si="412"/>
        <v>2.97545454545455</v>
      </c>
      <c r="N745" s="11">
        <v>0.76</v>
      </c>
      <c r="O745" s="11">
        <v>1.58</v>
      </c>
      <c r="P745" s="8">
        <f t="shared" si="413"/>
        <v>2.2008</v>
      </c>
      <c r="Q745" s="9">
        <v>0.9</v>
      </c>
      <c r="R745" s="17">
        <f t="shared" si="414"/>
        <v>20720.7842704013</v>
      </c>
      <c r="S745" s="11">
        <f t="shared" si="415"/>
        <v>2</v>
      </c>
      <c r="Y745" s="11">
        <f>_xlfn.RANK.EQ(AK745,AK743:AK746,0)</f>
        <v>2</v>
      </c>
      <c r="Z745" s="11">
        <v>1446.85</v>
      </c>
      <c r="AA745" s="11">
        <v>1.8</v>
      </c>
      <c r="AB745" s="12">
        <v>1.35</v>
      </c>
      <c r="AC745" s="13">
        <f t="shared" si="416"/>
        <v>3515.8455</v>
      </c>
      <c r="AD745" s="11">
        <v>200</v>
      </c>
      <c r="AE745" s="11">
        <v>1.43</v>
      </c>
      <c r="AF745" s="30">
        <f t="shared" si="417"/>
        <v>2.97545454545455</v>
      </c>
      <c r="AG745" s="11">
        <v>0.79</v>
      </c>
      <c r="AH745" s="11">
        <v>1.65</v>
      </c>
      <c r="AI745" s="8">
        <f t="shared" si="418"/>
        <v>2.3035</v>
      </c>
      <c r="AJ745" s="9">
        <v>0.9</v>
      </c>
      <c r="AK745" s="17">
        <f t="shared" si="419"/>
        <v>21687.7165425616</v>
      </c>
      <c r="AL745" s="11">
        <f t="shared" si="420"/>
        <v>2</v>
      </c>
    </row>
    <row r="746" s="1" customFormat="1" customHeight="1" spans="1:38">
      <c r="F746" s="11">
        <f>_xlfn.RANK.EQ(R746,R743:R746,0)</f>
        <v>3</v>
      </c>
      <c r="G746" s="11">
        <v>0</v>
      </c>
      <c r="H746" s="11">
        <v>1.8</v>
      </c>
      <c r="I746" s="12">
        <v>1.35</v>
      </c>
      <c r="J746" s="13">
        <f t="shared" si="411"/>
        <v>0</v>
      </c>
      <c r="K746" s="11">
        <v>0</v>
      </c>
      <c r="L746" s="11">
        <v>0.2</v>
      </c>
      <c r="M746" s="30">
        <f t="shared" si="412"/>
        <v>1.2</v>
      </c>
      <c r="N746" s="27">
        <v>0.7</v>
      </c>
      <c r="O746" s="27">
        <v>1.5</v>
      </c>
      <c r="P746" s="8">
        <f t="shared" si="413"/>
        <v>2.05</v>
      </c>
      <c r="Q746" s="9">
        <v>0.9</v>
      </c>
      <c r="R746" s="17">
        <f t="shared" si="414"/>
        <v>0</v>
      </c>
      <c r="S746" s="27">
        <f t="shared" si="415"/>
        <v>12</v>
      </c>
      <c r="Y746" s="11">
        <f>_xlfn.RANK.EQ(AK746,AK743:AK746,0)</f>
        <v>3</v>
      </c>
      <c r="Z746" s="11">
        <v>0</v>
      </c>
      <c r="AA746" s="11">
        <v>1.8</v>
      </c>
      <c r="AB746" s="12">
        <v>1.35</v>
      </c>
      <c r="AC746" s="13">
        <f t="shared" si="416"/>
        <v>0</v>
      </c>
      <c r="AD746" s="11">
        <v>0</v>
      </c>
      <c r="AE746" s="11">
        <v>0.2</v>
      </c>
      <c r="AF746" s="30">
        <f t="shared" si="417"/>
        <v>1.2</v>
      </c>
      <c r="AG746" s="27">
        <v>0.7</v>
      </c>
      <c r="AH746" s="27">
        <v>1.5</v>
      </c>
      <c r="AI746" s="8">
        <f t="shared" si="418"/>
        <v>2.05</v>
      </c>
      <c r="AJ746" s="9">
        <v>0.9</v>
      </c>
      <c r="AK746" s="17">
        <f t="shared" si="419"/>
        <v>0</v>
      </c>
      <c r="AL746" s="27">
        <f t="shared" si="420"/>
        <v>12</v>
      </c>
    </row>
    <row r="747" s="1" customFormat="1" customHeight="1" spans="1:38">
      <c r="F747" s="31" t="s">
        <v>35</v>
      </c>
      <c r="G747" s="32">
        <f>LARGE(R743:R746,1)/1</f>
        <v>22804.9144820986</v>
      </c>
      <c r="H747" s="31" t="s">
        <v>36</v>
      </c>
      <c r="I747" s="32">
        <f>LARGE(R743:R746,2)/2</f>
        <v>10360.3921352007</v>
      </c>
      <c r="J747" s="31" t="s">
        <v>37</v>
      </c>
      <c r="K747" s="32">
        <f>LARGE(R743:R746,3)/12</f>
        <v>0</v>
      </c>
      <c r="L747" s="31" t="s">
        <v>38</v>
      </c>
      <c r="M747" s="33">
        <f>LARGE(R743:R746,4)/12</f>
        <v>0</v>
      </c>
      <c r="N747" s="34" t="s">
        <v>39</v>
      </c>
      <c r="O747" s="35">
        <f>G747+I747+K747+M747</f>
        <v>33165.3066172993</v>
      </c>
      <c r="P747" s="34" t="s">
        <v>40</v>
      </c>
      <c r="Q747" s="34">
        <v>5.3</v>
      </c>
      <c r="R747" s="34" t="s">
        <v>41</v>
      </c>
      <c r="S747" s="35">
        <f>O747*Q747</f>
        <v>175776.125071686</v>
      </c>
      <c r="Y747" s="31" t="s">
        <v>35</v>
      </c>
      <c r="Z747" s="32">
        <f>LARGE(AK743:AK746,1)/1</f>
        <v>22804.9144820986</v>
      </c>
      <c r="AA747" s="31" t="s">
        <v>36</v>
      </c>
      <c r="AB747" s="32">
        <f>LARGE(AK743:AK746,2)/2</f>
        <v>10843.8582712808</v>
      </c>
      <c r="AC747" s="31" t="s">
        <v>37</v>
      </c>
      <c r="AD747" s="32">
        <f>LARGE(AK743:AK746,3)/12</f>
        <v>0</v>
      </c>
      <c r="AE747" s="31" t="s">
        <v>38</v>
      </c>
      <c r="AF747" s="33">
        <f>LARGE(AK743:AK746,4)/12</f>
        <v>0</v>
      </c>
      <c r="AG747" s="34" t="s">
        <v>39</v>
      </c>
      <c r="AH747" s="35">
        <f>Z747+AB747+AD747+AF747</f>
        <v>33648.7727533794</v>
      </c>
      <c r="AI747" s="34" t="s">
        <v>40</v>
      </c>
      <c r="AJ747" s="34">
        <v>5.3</v>
      </c>
      <c r="AK747" s="34" t="s">
        <v>41</v>
      </c>
      <c r="AL747" s="35">
        <f>AH747*AJ747</f>
        <v>178338.495592911</v>
      </c>
    </row>
    <row r="748" s="1" customFormat="1" customHeight="1" spans="1:38">
      <c r="F748" s="31"/>
      <c r="G748" s="32"/>
      <c r="H748" s="31"/>
      <c r="I748" s="32"/>
      <c r="J748" s="31"/>
      <c r="K748" s="32"/>
      <c r="L748" s="31"/>
      <c r="M748" s="33"/>
      <c r="N748" s="34"/>
      <c r="O748" s="35"/>
      <c r="P748" s="34"/>
      <c r="Q748" s="34"/>
      <c r="R748" s="34"/>
      <c r="S748" s="35"/>
      <c r="Y748" s="31"/>
      <c r="Z748" s="32"/>
      <c r="AA748" s="31"/>
      <c r="AB748" s="32"/>
      <c r="AC748" s="31"/>
      <c r="AD748" s="32"/>
      <c r="AE748" s="31"/>
      <c r="AF748" s="33"/>
      <c r="AG748" s="34"/>
      <c r="AH748" s="35"/>
      <c r="AI748" s="34"/>
      <c r="AJ748" s="34"/>
      <c r="AK748" s="34"/>
      <c r="AL748" s="35"/>
    </row>
    <row r="749" s="1" customFormat="1" customHeight="1" spans="1:38">
      <c r="F749" s="3" t="s">
        <v>42</v>
      </c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Y749" s="3" t="s">
        <v>42</v>
      </c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s="1" customFormat="1" customHeight="1" spans="1:38">
      <c r="F750" s="27" t="s">
        <v>30</v>
      </c>
      <c r="G750" s="13" t="s">
        <v>3</v>
      </c>
      <c r="H750" s="13"/>
      <c r="I750" s="13"/>
      <c r="J750" s="13"/>
      <c r="K750" s="7" t="s">
        <v>19</v>
      </c>
      <c r="L750" s="7"/>
      <c r="M750" s="7"/>
      <c r="N750" s="8" t="s">
        <v>5</v>
      </c>
      <c r="O750" s="8"/>
      <c r="P750" s="8"/>
      <c r="Q750" s="9" t="s">
        <v>31</v>
      </c>
      <c r="R750" s="28" t="s">
        <v>7</v>
      </c>
      <c r="S750" s="11" t="s">
        <v>32</v>
      </c>
      <c r="Y750" s="27" t="s">
        <v>30</v>
      </c>
      <c r="Z750" s="13" t="s">
        <v>3</v>
      </c>
      <c r="AA750" s="13"/>
      <c r="AB750" s="13"/>
      <c r="AC750" s="13"/>
      <c r="AD750" s="7" t="s">
        <v>19</v>
      </c>
      <c r="AE750" s="7"/>
      <c r="AF750" s="7"/>
      <c r="AG750" s="8" t="s">
        <v>5</v>
      </c>
      <c r="AH750" s="8"/>
      <c r="AI750" s="8"/>
      <c r="AJ750" s="9" t="s">
        <v>31</v>
      </c>
      <c r="AK750" s="28" t="s">
        <v>7</v>
      </c>
      <c r="AL750" s="11" t="s">
        <v>32</v>
      </c>
    </row>
    <row r="751" s="1" customFormat="1" customHeight="1" spans="1:38">
      <c r="F751" s="29"/>
      <c r="G751" s="11" t="s">
        <v>33</v>
      </c>
      <c r="H751" s="11" t="s">
        <v>34</v>
      </c>
      <c r="I751" s="11" t="s">
        <v>15</v>
      </c>
      <c r="J751" s="13" t="s">
        <v>3</v>
      </c>
      <c r="K751" s="11" t="s">
        <v>17</v>
      </c>
      <c r="L751" s="11" t="s">
        <v>18</v>
      </c>
      <c r="M751" s="7" t="s">
        <v>19</v>
      </c>
      <c r="N751" s="11" t="s">
        <v>20</v>
      </c>
      <c r="O751" s="11" t="s">
        <v>21</v>
      </c>
      <c r="P751" s="8" t="s">
        <v>22</v>
      </c>
      <c r="Q751" s="9" t="s">
        <v>23</v>
      </c>
      <c r="R751" s="28"/>
      <c r="S751" s="11"/>
      <c r="Y751" s="29"/>
      <c r="Z751" s="11" t="s">
        <v>33</v>
      </c>
      <c r="AA751" s="11" t="s">
        <v>34</v>
      </c>
      <c r="AB751" s="11" t="s">
        <v>15</v>
      </c>
      <c r="AC751" s="13" t="s">
        <v>3</v>
      </c>
      <c r="AD751" s="11" t="s">
        <v>17</v>
      </c>
      <c r="AE751" s="11" t="s">
        <v>18</v>
      </c>
      <c r="AF751" s="7" t="s">
        <v>19</v>
      </c>
      <c r="AG751" s="11" t="s">
        <v>20</v>
      </c>
      <c r="AH751" s="11" t="s">
        <v>21</v>
      </c>
      <c r="AI751" s="8" t="s">
        <v>22</v>
      </c>
      <c r="AJ751" s="9" t="s">
        <v>23</v>
      </c>
      <c r="AK751" s="28"/>
      <c r="AL751" s="11"/>
    </row>
    <row r="752" s="1" customFormat="1" customHeight="1" spans="1:38">
      <c r="F752" s="11">
        <f>_xlfn.RANK.EQ(R752,R752:R755,0)</f>
        <v>1</v>
      </c>
      <c r="G752" s="11">
        <v>1446.85</v>
      </c>
      <c r="H752" s="11">
        <v>1.8</v>
      </c>
      <c r="I752" s="12">
        <v>1.35</v>
      </c>
      <c r="J752" s="13">
        <f t="shared" ref="J752:J755" si="421">G752*H752*I752</f>
        <v>3515.8455</v>
      </c>
      <c r="K752" s="11">
        <v>810</v>
      </c>
      <c r="L752" s="11">
        <v>1.39</v>
      </c>
      <c r="M752" s="30">
        <f t="shared" ref="M752:M755" si="422">1+6*K752/(K752+2000)+L752</f>
        <v>4.11953736654804</v>
      </c>
      <c r="N752" s="11">
        <v>1</v>
      </c>
      <c r="O752" s="11">
        <v>2.38</v>
      </c>
      <c r="P752" s="8">
        <f t="shared" ref="P752:P755" si="423">1+N752*O752</f>
        <v>3.38</v>
      </c>
      <c r="Q752" s="9">
        <v>1.15</v>
      </c>
      <c r="R752" s="17">
        <f t="shared" ref="R752:R755" si="424">J752*M752*Q752*P752</f>
        <v>56297.9744179538</v>
      </c>
      <c r="S752" s="11">
        <f t="shared" ref="S752:S755" si="425">IF(F752=1,1,(IF(F752=2,2,12)))</f>
        <v>1</v>
      </c>
      <c r="Y752" s="11">
        <f>_xlfn.RANK.EQ(AK752,AK752:AK755,0)</f>
        <v>1</v>
      </c>
      <c r="Z752" s="11">
        <v>1446.85</v>
      </c>
      <c r="AA752" s="11">
        <v>1.8</v>
      </c>
      <c r="AB752" s="12">
        <v>1.35</v>
      </c>
      <c r="AC752" s="13">
        <f t="shared" ref="AC752:AC755" si="426">Z752*AA752*AB752</f>
        <v>3515.8455</v>
      </c>
      <c r="AD752" s="11">
        <v>810</v>
      </c>
      <c r="AE752" s="11">
        <v>1.39</v>
      </c>
      <c r="AF752" s="30">
        <f t="shared" ref="AF752:AF755" si="427">1+6*AD752/(AD752+2000)+AE752</f>
        <v>4.11953736654804</v>
      </c>
      <c r="AG752" s="11">
        <v>1</v>
      </c>
      <c r="AH752" s="11">
        <v>2.38</v>
      </c>
      <c r="AI752" s="8">
        <f t="shared" ref="AI752:AI755" si="428">1+AG752*AH752</f>
        <v>3.38</v>
      </c>
      <c r="AJ752" s="9">
        <v>1.15</v>
      </c>
      <c r="AK752" s="17">
        <f t="shared" ref="AK752:AK755" si="429">AC752*AF752*AJ752*AI752</f>
        <v>56297.9744179538</v>
      </c>
      <c r="AL752" s="11">
        <f t="shared" ref="AL752:AL755" si="430">IF(Y752=1,1,(IF(Y752=2,2,12)))</f>
        <v>1</v>
      </c>
    </row>
    <row r="753" s="1" customFormat="1" customHeight="1" spans="6:38">
      <c r="F753" s="11">
        <f>_xlfn.RANK.EQ(R753,R752:R755,0)</f>
        <v>2</v>
      </c>
      <c r="G753" s="11">
        <v>1446.85</v>
      </c>
      <c r="H753" s="11">
        <v>1.8</v>
      </c>
      <c r="I753" s="12">
        <v>1.35</v>
      </c>
      <c r="J753" s="13">
        <f t="shared" si="421"/>
        <v>3515.8455</v>
      </c>
      <c r="K753" s="11">
        <v>446</v>
      </c>
      <c r="L753" s="11">
        <v>0.83</v>
      </c>
      <c r="M753" s="30">
        <f t="shared" si="422"/>
        <v>2.92403107113655</v>
      </c>
      <c r="N753" s="11">
        <v>0.97</v>
      </c>
      <c r="O753" s="11">
        <v>2.11</v>
      </c>
      <c r="P753" s="8">
        <f t="shared" si="423"/>
        <v>3.0467</v>
      </c>
      <c r="Q753" s="9">
        <v>1.15</v>
      </c>
      <c r="R753" s="17">
        <f t="shared" si="424"/>
        <v>36019.6342273003</v>
      </c>
      <c r="S753" s="11">
        <f t="shared" si="425"/>
        <v>2</v>
      </c>
      <c r="Y753" s="11">
        <f>_xlfn.RANK.EQ(AK753,AK752:AK755,0)</f>
        <v>2</v>
      </c>
      <c r="Z753" s="11">
        <v>1446.85</v>
      </c>
      <c r="AA753" s="11">
        <v>1.8</v>
      </c>
      <c r="AB753" s="12">
        <v>1.35</v>
      </c>
      <c r="AC753" s="13">
        <f t="shared" si="426"/>
        <v>3515.8455</v>
      </c>
      <c r="AD753" s="11">
        <v>446</v>
      </c>
      <c r="AE753" s="11">
        <v>0.83</v>
      </c>
      <c r="AF753" s="30">
        <f t="shared" si="427"/>
        <v>2.92403107113655</v>
      </c>
      <c r="AG753" s="11">
        <v>0.97</v>
      </c>
      <c r="AH753" s="11">
        <v>2.11</v>
      </c>
      <c r="AI753" s="8">
        <f t="shared" si="428"/>
        <v>3.0467</v>
      </c>
      <c r="AJ753" s="9">
        <v>1.15</v>
      </c>
      <c r="AK753" s="17">
        <f t="shared" si="429"/>
        <v>36019.6342273003</v>
      </c>
      <c r="AL753" s="11">
        <f t="shared" si="430"/>
        <v>2</v>
      </c>
    </row>
    <row r="754" s="1" customFormat="1" customHeight="1" spans="6:38">
      <c r="F754" s="11">
        <f>_xlfn.RANK.EQ(R754,R752:R755,0)</f>
        <v>3</v>
      </c>
      <c r="G754" s="11">
        <v>1446.85</v>
      </c>
      <c r="H754" s="11">
        <v>1.8</v>
      </c>
      <c r="I754" s="12">
        <v>1.35</v>
      </c>
      <c r="J754" s="13">
        <f t="shared" si="421"/>
        <v>3515.8455</v>
      </c>
      <c r="K754" s="11">
        <v>450</v>
      </c>
      <c r="L754" s="11">
        <v>1.43</v>
      </c>
      <c r="M754" s="30">
        <f t="shared" si="422"/>
        <v>3.53204081632653</v>
      </c>
      <c r="N754" s="11">
        <v>0.76</v>
      </c>
      <c r="O754" s="11">
        <v>1.58</v>
      </c>
      <c r="P754" s="8">
        <f t="shared" si="423"/>
        <v>2.2008</v>
      </c>
      <c r="Q754" s="9">
        <v>1.15</v>
      </c>
      <c r="R754" s="17">
        <f t="shared" si="424"/>
        <v>31429.2424800669</v>
      </c>
      <c r="S754" s="11">
        <f t="shared" si="425"/>
        <v>12</v>
      </c>
      <c r="Y754" s="11">
        <f>_xlfn.RANK.EQ(AK754,AK752:AK755,0)</f>
        <v>3</v>
      </c>
      <c r="Z754" s="11">
        <v>1446.85</v>
      </c>
      <c r="AA754" s="11">
        <v>1.8</v>
      </c>
      <c r="AB754" s="12">
        <v>1.35</v>
      </c>
      <c r="AC754" s="13">
        <f t="shared" si="426"/>
        <v>3515.8455</v>
      </c>
      <c r="AD754" s="11">
        <v>450</v>
      </c>
      <c r="AE754" s="11">
        <v>1.43</v>
      </c>
      <c r="AF754" s="30">
        <f t="shared" si="427"/>
        <v>3.53204081632653</v>
      </c>
      <c r="AG754" s="11">
        <v>0.79</v>
      </c>
      <c r="AH754" s="11">
        <v>1.65</v>
      </c>
      <c r="AI754" s="8">
        <f t="shared" si="428"/>
        <v>2.3035</v>
      </c>
      <c r="AJ754" s="9">
        <v>1.15</v>
      </c>
      <c r="AK754" s="17">
        <f t="shared" si="429"/>
        <v>32895.8833391649</v>
      </c>
      <c r="AL754" s="11">
        <f t="shared" si="430"/>
        <v>12</v>
      </c>
    </row>
    <row r="755" s="1" customFormat="1" customHeight="1" spans="6:38">
      <c r="F755" s="11">
        <f>_xlfn.RANK.EQ(R755,R752:R755,0)</f>
        <v>4</v>
      </c>
      <c r="G755" s="11">
        <v>0</v>
      </c>
      <c r="H755" s="11">
        <v>1.8</v>
      </c>
      <c r="I755" s="12">
        <v>1.35</v>
      </c>
      <c r="J755" s="13">
        <f t="shared" si="421"/>
        <v>0</v>
      </c>
      <c r="K755" s="11">
        <v>0</v>
      </c>
      <c r="L755" s="11">
        <v>0.2</v>
      </c>
      <c r="M755" s="30">
        <f t="shared" si="422"/>
        <v>1.2</v>
      </c>
      <c r="N755" s="27">
        <v>0.7</v>
      </c>
      <c r="O755" s="27">
        <v>1.5</v>
      </c>
      <c r="P755" s="8">
        <f t="shared" si="423"/>
        <v>2.05</v>
      </c>
      <c r="Q755" s="9">
        <v>1.15</v>
      </c>
      <c r="R755" s="17">
        <f t="shared" si="424"/>
        <v>0</v>
      </c>
      <c r="S755" s="27">
        <f t="shared" si="425"/>
        <v>12</v>
      </c>
      <c r="Y755" s="11">
        <f>_xlfn.RANK.EQ(AK755,AK752:AK755,0)</f>
        <v>4</v>
      </c>
      <c r="Z755" s="11">
        <v>0</v>
      </c>
      <c r="AA755" s="11">
        <v>1.8</v>
      </c>
      <c r="AB755" s="12">
        <v>1.35</v>
      </c>
      <c r="AC755" s="13">
        <f t="shared" si="426"/>
        <v>0</v>
      </c>
      <c r="AD755" s="11">
        <v>0</v>
      </c>
      <c r="AE755" s="11">
        <v>0.2</v>
      </c>
      <c r="AF755" s="30">
        <f t="shared" si="427"/>
        <v>1.2</v>
      </c>
      <c r="AG755" s="27">
        <v>0.7</v>
      </c>
      <c r="AH755" s="27">
        <v>1.5</v>
      </c>
      <c r="AI755" s="8">
        <f t="shared" si="428"/>
        <v>2.05</v>
      </c>
      <c r="AJ755" s="9">
        <v>1.15</v>
      </c>
      <c r="AK755" s="17">
        <f t="shared" si="429"/>
        <v>0</v>
      </c>
      <c r="AL755" s="27">
        <f t="shared" si="430"/>
        <v>12</v>
      </c>
    </row>
    <row r="756" s="1" customFormat="1" customHeight="1" spans="6:38">
      <c r="F756" s="31" t="s">
        <v>35</v>
      </c>
      <c r="G756" s="32">
        <f>LARGE(R752:R755,1)/1</f>
        <v>56297.9744179538</v>
      </c>
      <c r="H756" s="31" t="s">
        <v>36</v>
      </c>
      <c r="I756" s="32">
        <f>LARGE(R752:R755,2)/2</f>
        <v>18009.8171136502</v>
      </c>
      <c r="J756" s="31" t="s">
        <v>37</v>
      </c>
      <c r="K756" s="32">
        <f>LARGE(R752:R755,3)/12</f>
        <v>2619.10354000558</v>
      </c>
      <c r="L756" s="31" t="s">
        <v>38</v>
      </c>
      <c r="M756" s="33">
        <f>LARGE(R752:R755,4)/12</f>
        <v>0</v>
      </c>
      <c r="N756" s="34" t="s">
        <v>39</v>
      </c>
      <c r="O756" s="35">
        <f>G756+I756+K756+M756</f>
        <v>76926.8950716095</v>
      </c>
      <c r="P756" s="34" t="s">
        <v>40</v>
      </c>
      <c r="Q756" s="34">
        <v>6.7</v>
      </c>
      <c r="R756" s="34" t="s">
        <v>41</v>
      </c>
      <c r="S756" s="35">
        <f>O756*Q756</f>
        <v>515410.196979784</v>
      </c>
      <c r="Y756" s="31" t="s">
        <v>35</v>
      </c>
      <c r="Z756" s="32">
        <f>LARGE(AK752:AK755,1)/1</f>
        <v>56297.9744179538</v>
      </c>
      <c r="AA756" s="31" t="s">
        <v>36</v>
      </c>
      <c r="AB756" s="32">
        <f>LARGE(AK752:AK755,2)/2</f>
        <v>18009.8171136502</v>
      </c>
      <c r="AC756" s="31" t="s">
        <v>37</v>
      </c>
      <c r="AD756" s="32">
        <f>LARGE(AK752:AK755,3)/12</f>
        <v>2741.32361159708</v>
      </c>
      <c r="AE756" s="31" t="s">
        <v>38</v>
      </c>
      <c r="AF756" s="33">
        <f>LARGE(AK752:AK755,4)/12</f>
        <v>0</v>
      </c>
      <c r="AG756" s="34" t="s">
        <v>39</v>
      </c>
      <c r="AH756" s="35">
        <f>Z756+AB756+AD756+AF756</f>
        <v>77049.115143201</v>
      </c>
      <c r="AI756" s="34" t="s">
        <v>40</v>
      </c>
      <c r="AJ756" s="34">
        <v>6.7</v>
      </c>
      <c r="AK756" s="34" t="s">
        <v>41</v>
      </c>
      <c r="AL756" s="35">
        <f>AH756*AJ756</f>
        <v>516229.071459447</v>
      </c>
    </row>
    <row r="757" s="1" customFormat="1" customHeight="1" spans="6:38">
      <c r="F757" s="31"/>
      <c r="G757" s="32"/>
      <c r="H757" s="31"/>
      <c r="I757" s="32"/>
      <c r="J757" s="31"/>
      <c r="K757" s="32"/>
      <c r="L757" s="31"/>
      <c r="M757" s="33"/>
      <c r="N757" s="34"/>
      <c r="O757" s="35"/>
      <c r="P757" s="34"/>
      <c r="Q757" s="34"/>
      <c r="R757" s="34"/>
      <c r="S757" s="35"/>
      <c r="Y757" s="31"/>
      <c r="Z757" s="32"/>
      <c r="AA757" s="31"/>
      <c r="AB757" s="32"/>
      <c r="AC757" s="31"/>
      <c r="AD757" s="32"/>
      <c r="AE757" s="31"/>
      <c r="AF757" s="33"/>
      <c r="AG757" s="34"/>
      <c r="AH757" s="35"/>
      <c r="AI757" s="34"/>
      <c r="AJ757" s="34"/>
      <c r="AK757" s="34"/>
      <c r="AL757" s="35"/>
    </row>
    <row r="758" s="1" customFormat="1" customHeight="1" spans="6:38">
      <c r="F758" s="3" t="s">
        <v>43</v>
      </c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Y758" s="3" t="s">
        <v>43</v>
      </c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</row>
    <row r="759" s="1" customFormat="1" customHeight="1" spans="6:38">
      <c r="F759" s="4" t="s">
        <v>3</v>
      </c>
      <c r="G759" s="5"/>
      <c r="H759" s="5"/>
      <c r="I759" s="6"/>
      <c r="J759" s="7" t="s">
        <v>4</v>
      </c>
      <c r="K759" s="7"/>
      <c r="L759" s="7"/>
      <c r="M759" s="7"/>
      <c r="N759" s="8" t="s">
        <v>5</v>
      </c>
      <c r="O759" s="8"/>
      <c r="P759" s="8"/>
      <c r="Q759" s="9" t="s">
        <v>6</v>
      </c>
      <c r="R759" s="10" t="s">
        <v>7</v>
      </c>
      <c r="Y759" s="4" t="s">
        <v>3</v>
      </c>
      <c r="Z759" s="5"/>
      <c r="AA759" s="5"/>
      <c r="AB759" s="6"/>
      <c r="AC759" s="7" t="s">
        <v>4</v>
      </c>
      <c r="AD759" s="7"/>
      <c r="AE759" s="7"/>
      <c r="AF759" s="7"/>
      <c r="AG759" s="8" t="s">
        <v>5</v>
      </c>
      <c r="AH759" s="8"/>
      <c r="AI759" s="8"/>
      <c r="AJ759" s="9" t="s">
        <v>6</v>
      </c>
      <c r="AK759" s="10" t="s">
        <v>7</v>
      </c>
    </row>
    <row r="760" s="1" customFormat="1" customHeight="1" spans="6:38">
      <c r="F760" s="11" t="s">
        <v>13</v>
      </c>
      <c r="G760" s="11" t="s">
        <v>14</v>
      </c>
      <c r="H760" s="12" t="s">
        <v>15</v>
      </c>
      <c r="I760" s="13" t="s">
        <v>3</v>
      </c>
      <c r="J760" s="11" t="s">
        <v>16</v>
      </c>
      <c r="K760" s="11" t="s">
        <v>17</v>
      </c>
      <c r="L760" s="11" t="s">
        <v>18</v>
      </c>
      <c r="M760" s="7" t="s">
        <v>19</v>
      </c>
      <c r="N760" s="11" t="s">
        <v>20</v>
      </c>
      <c r="O760" s="11" t="s">
        <v>21</v>
      </c>
      <c r="P760" s="8" t="s">
        <v>22</v>
      </c>
      <c r="Q760" s="9" t="s">
        <v>23</v>
      </c>
      <c r="R760" s="14"/>
      <c r="Y760" s="11" t="s">
        <v>13</v>
      </c>
      <c r="Z760" s="11" t="s">
        <v>14</v>
      </c>
      <c r="AA760" s="12" t="s">
        <v>15</v>
      </c>
      <c r="AB760" s="13" t="s">
        <v>3</v>
      </c>
      <c r="AC760" s="11" t="s">
        <v>16</v>
      </c>
      <c r="AD760" s="11" t="s">
        <v>17</v>
      </c>
      <c r="AE760" s="11" t="s">
        <v>18</v>
      </c>
      <c r="AF760" s="7" t="s">
        <v>19</v>
      </c>
      <c r="AG760" s="11" t="s">
        <v>20</v>
      </c>
      <c r="AH760" s="11" t="s">
        <v>21</v>
      </c>
      <c r="AI760" s="8" t="s">
        <v>22</v>
      </c>
      <c r="AJ760" s="9" t="s">
        <v>23</v>
      </c>
      <c r="AK760" s="14"/>
    </row>
    <row r="761" s="1" customFormat="1" customHeight="1" spans="6:38">
      <c r="F761" s="11">
        <v>2171</v>
      </c>
      <c r="G761" s="11">
        <v>0.65</v>
      </c>
      <c r="H761" s="12">
        <v>1.35</v>
      </c>
      <c r="I761" s="13">
        <f t="shared" ref="I761:I769" si="431">F761*G761*H761</f>
        <v>1905.0525</v>
      </c>
      <c r="J761" s="11">
        <v>3</v>
      </c>
      <c r="K761" s="11">
        <v>446</v>
      </c>
      <c r="L761" s="11">
        <v>0.83</v>
      </c>
      <c r="M761" s="16">
        <f t="shared" ref="M761:M769" si="432">1+6*K761/(K761+2000)+L761</f>
        <v>2.92403107113655</v>
      </c>
      <c r="N761" s="11">
        <v>0.97</v>
      </c>
      <c r="O761" s="11">
        <v>2.11</v>
      </c>
      <c r="P761" s="8">
        <f t="shared" ref="P761:P769" si="433">1+N761*O761</f>
        <v>3.0467</v>
      </c>
      <c r="Q761" s="9">
        <v>1.15</v>
      </c>
      <c r="R761" s="17">
        <f t="shared" ref="R761:R769" si="434">I761*J761*Q761*P761*M761</f>
        <v>58551.4587320212</v>
      </c>
      <c r="Y761" s="11">
        <v>2171</v>
      </c>
      <c r="Z761" s="11">
        <v>0.65</v>
      </c>
      <c r="AA761" s="12">
        <v>1.35</v>
      </c>
      <c r="AB761" s="13">
        <f t="shared" ref="AB761:AB769" si="435">Y761*Z761*AA761</f>
        <v>1905.0525</v>
      </c>
      <c r="AC761" s="11">
        <v>3</v>
      </c>
      <c r="AD761" s="11">
        <v>446</v>
      </c>
      <c r="AE761" s="11">
        <v>0.83</v>
      </c>
      <c r="AF761" s="16">
        <f t="shared" ref="AF761:AF769" si="436">1+6*AD761/(AD761+2000)+AE761</f>
        <v>2.92403107113655</v>
      </c>
      <c r="AG761" s="11">
        <v>0.97</v>
      </c>
      <c r="AH761" s="11">
        <v>2.11</v>
      </c>
      <c r="AI761" s="8">
        <f t="shared" ref="AI761:AI769" si="437">1+AG761*AH761</f>
        <v>3.0467</v>
      </c>
      <c r="AJ761" s="9">
        <v>1.15</v>
      </c>
      <c r="AK761" s="17">
        <f t="shared" ref="AK761:AK769" si="438">AB761*AC761*AJ761*AI761*AF761</f>
        <v>58551.4587320212</v>
      </c>
    </row>
    <row r="762" s="1" customFormat="1" customHeight="1" spans="6:38">
      <c r="F762" s="11">
        <v>2171</v>
      </c>
      <c r="G762" s="11">
        <v>0.65</v>
      </c>
      <c r="H762" s="12">
        <v>1.35</v>
      </c>
      <c r="I762" s="13">
        <f t="shared" si="431"/>
        <v>1905.0525</v>
      </c>
      <c r="J762" s="11">
        <v>3</v>
      </c>
      <c r="K762" s="11">
        <v>446</v>
      </c>
      <c r="L762" s="11">
        <v>0.83</v>
      </c>
      <c r="M762" s="16">
        <f t="shared" si="432"/>
        <v>2.92403107113655</v>
      </c>
      <c r="N762" s="11">
        <v>0.97</v>
      </c>
      <c r="O762" s="11">
        <v>2.11</v>
      </c>
      <c r="P762" s="8">
        <f t="shared" si="433"/>
        <v>3.0467</v>
      </c>
      <c r="Q762" s="9">
        <v>1.15</v>
      </c>
      <c r="R762" s="17">
        <f t="shared" si="434"/>
        <v>58551.4587320212</v>
      </c>
      <c r="Y762" s="11">
        <v>2171</v>
      </c>
      <c r="Z762" s="11">
        <v>0.65</v>
      </c>
      <c r="AA762" s="12">
        <v>1.35</v>
      </c>
      <c r="AB762" s="13">
        <f t="shared" si="435"/>
        <v>1905.0525</v>
      </c>
      <c r="AC762" s="11">
        <v>3</v>
      </c>
      <c r="AD762" s="11">
        <v>446</v>
      </c>
      <c r="AE762" s="11">
        <v>0.83</v>
      </c>
      <c r="AF762" s="16">
        <f t="shared" si="436"/>
        <v>2.92403107113655</v>
      </c>
      <c r="AG762" s="11">
        <v>0.97</v>
      </c>
      <c r="AH762" s="11">
        <v>2.11</v>
      </c>
      <c r="AI762" s="8">
        <f t="shared" si="437"/>
        <v>3.0467</v>
      </c>
      <c r="AJ762" s="9">
        <v>1.15</v>
      </c>
      <c r="AK762" s="17">
        <f t="shared" si="438"/>
        <v>58551.4587320212</v>
      </c>
    </row>
    <row r="763" s="1" customFormat="1" customHeight="1" spans="6:38">
      <c r="F763" s="11">
        <v>2171</v>
      </c>
      <c r="G763" s="11">
        <v>0.65</v>
      </c>
      <c r="H763" s="12">
        <v>1.35</v>
      </c>
      <c r="I763" s="13">
        <f t="shared" si="431"/>
        <v>1905.0525</v>
      </c>
      <c r="J763" s="11">
        <v>3</v>
      </c>
      <c r="K763" s="11">
        <v>446</v>
      </c>
      <c r="L763" s="11">
        <v>0.83</v>
      </c>
      <c r="M763" s="16">
        <f t="shared" si="432"/>
        <v>2.92403107113655</v>
      </c>
      <c r="N763" s="11">
        <v>0.97</v>
      </c>
      <c r="O763" s="11">
        <v>2.11</v>
      </c>
      <c r="P763" s="8">
        <f t="shared" si="433"/>
        <v>3.0467</v>
      </c>
      <c r="Q763" s="9">
        <v>1.15</v>
      </c>
      <c r="R763" s="17">
        <f t="shared" si="434"/>
        <v>58551.4587320212</v>
      </c>
      <c r="Y763" s="11">
        <v>2171</v>
      </c>
      <c r="Z763" s="11">
        <v>0.65</v>
      </c>
      <c r="AA763" s="12">
        <v>1.35</v>
      </c>
      <c r="AB763" s="13">
        <f t="shared" si="435"/>
        <v>1905.0525</v>
      </c>
      <c r="AC763" s="11">
        <v>3</v>
      </c>
      <c r="AD763" s="11">
        <v>446</v>
      </c>
      <c r="AE763" s="11">
        <v>0.83</v>
      </c>
      <c r="AF763" s="16">
        <f t="shared" si="436"/>
        <v>2.92403107113655</v>
      </c>
      <c r="AG763" s="11">
        <v>0.97</v>
      </c>
      <c r="AH763" s="11">
        <v>2.11</v>
      </c>
      <c r="AI763" s="8">
        <f t="shared" si="437"/>
        <v>3.0467</v>
      </c>
      <c r="AJ763" s="9">
        <v>1.15</v>
      </c>
      <c r="AK763" s="17">
        <f t="shared" si="438"/>
        <v>58551.4587320212</v>
      </c>
    </row>
    <row r="764" s="1" customFormat="1" customHeight="1" spans="6:38">
      <c r="F764" s="11">
        <v>2171</v>
      </c>
      <c r="G764" s="11">
        <v>0.65</v>
      </c>
      <c r="H764" s="12">
        <v>1.35</v>
      </c>
      <c r="I764" s="13">
        <f t="shared" si="431"/>
        <v>1905.0525</v>
      </c>
      <c r="J764" s="11">
        <v>3</v>
      </c>
      <c r="K764" s="11">
        <v>446</v>
      </c>
      <c r="L764" s="11">
        <v>0.83</v>
      </c>
      <c r="M764" s="16">
        <f t="shared" si="432"/>
        <v>2.92403107113655</v>
      </c>
      <c r="N764" s="11">
        <v>0.97</v>
      </c>
      <c r="O764" s="11">
        <v>2.11</v>
      </c>
      <c r="P764" s="8">
        <f t="shared" si="433"/>
        <v>3.0467</v>
      </c>
      <c r="Q764" s="9">
        <v>1.15</v>
      </c>
      <c r="R764" s="17">
        <f t="shared" si="434"/>
        <v>58551.4587320212</v>
      </c>
      <c r="Y764" s="11">
        <v>2171</v>
      </c>
      <c r="Z764" s="11">
        <v>0.65</v>
      </c>
      <c r="AA764" s="12">
        <v>1.35</v>
      </c>
      <c r="AB764" s="13">
        <f t="shared" si="435"/>
        <v>1905.0525</v>
      </c>
      <c r="AC764" s="11">
        <v>3</v>
      </c>
      <c r="AD764" s="11">
        <v>446</v>
      </c>
      <c r="AE764" s="11">
        <v>0.83</v>
      </c>
      <c r="AF764" s="16">
        <f t="shared" si="436"/>
        <v>2.92403107113655</v>
      </c>
      <c r="AG764" s="11">
        <v>0.97</v>
      </c>
      <c r="AH764" s="11">
        <v>2.11</v>
      </c>
      <c r="AI764" s="8">
        <f t="shared" si="437"/>
        <v>3.0467</v>
      </c>
      <c r="AJ764" s="9">
        <v>1.15</v>
      </c>
      <c r="AK764" s="17">
        <f t="shared" si="438"/>
        <v>58551.4587320212</v>
      </c>
    </row>
    <row r="765" s="1" customFormat="1" customHeight="1" spans="6:38">
      <c r="F765" s="11">
        <v>2171</v>
      </c>
      <c r="G765" s="11">
        <v>0.65</v>
      </c>
      <c r="H765" s="12">
        <v>1.35</v>
      </c>
      <c r="I765" s="13">
        <f t="shared" si="431"/>
        <v>1905.0525</v>
      </c>
      <c r="J765" s="11">
        <v>3</v>
      </c>
      <c r="K765" s="11">
        <v>446</v>
      </c>
      <c r="L765" s="11">
        <v>0.83</v>
      </c>
      <c r="M765" s="16">
        <f t="shared" si="432"/>
        <v>2.92403107113655</v>
      </c>
      <c r="N765" s="11">
        <v>0.97</v>
      </c>
      <c r="O765" s="11">
        <v>2.11</v>
      </c>
      <c r="P765" s="8">
        <f t="shared" si="433"/>
        <v>3.0467</v>
      </c>
      <c r="Q765" s="9">
        <v>1.15</v>
      </c>
      <c r="R765" s="17">
        <f t="shared" si="434"/>
        <v>58551.4587320212</v>
      </c>
      <c r="Y765" s="11">
        <v>2171</v>
      </c>
      <c r="Z765" s="11">
        <v>0.65</v>
      </c>
      <c r="AA765" s="12">
        <v>1.35</v>
      </c>
      <c r="AB765" s="13">
        <f t="shared" si="435"/>
        <v>1905.0525</v>
      </c>
      <c r="AC765" s="11">
        <v>3</v>
      </c>
      <c r="AD765" s="11">
        <v>446</v>
      </c>
      <c r="AE765" s="11">
        <v>0.83</v>
      </c>
      <c r="AF765" s="16">
        <f t="shared" si="436"/>
        <v>2.92403107113655</v>
      </c>
      <c r="AG765" s="11">
        <v>0.97</v>
      </c>
      <c r="AH765" s="11">
        <v>2.11</v>
      </c>
      <c r="AI765" s="8">
        <f t="shared" si="437"/>
        <v>3.0467</v>
      </c>
      <c r="AJ765" s="9">
        <v>1.15</v>
      </c>
      <c r="AK765" s="17">
        <f t="shared" si="438"/>
        <v>58551.4587320212</v>
      </c>
    </row>
    <row r="766" s="1" customFormat="1" customHeight="1" spans="6:38">
      <c r="F766" s="11">
        <v>2171</v>
      </c>
      <c r="G766" s="11">
        <v>0.65</v>
      </c>
      <c r="H766" s="12">
        <v>1.35</v>
      </c>
      <c r="I766" s="13">
        <f t="shared" si="431"/>
        <v>1905.0525</v>
      </c>
      <c r="J766" s="11">
        <v>3</v>
      </c>
      <c r="K766" s="11">
        <v>196</v>
      </c>
      <c r="L766" s="11">
        <v>0.83</v>
      </c>
      <c r="M766" s="16">
        <f t="shared" si="432"/>
        <v>2.36551912568306</v>
      </c>
      <c r="N766" s="11">
        <v>0.97</v>
      </c>
      <c r="O766" s="11">
        <v>2.11</v>
      </c>
      <c r="P766" s="8">
        <f t="shared" si="433"/>
        <v>3.0467</v>
      </c>
      <c r="Q766" s="9">
        <v>0.9</v>
      </c>
      <c r="R766" s="17">
        <f t="shared" si="434"/>
        <v>37070.3655889386</v>
      </c>
      <c r="Y766" s="11">
        <v>2171</v>
      </c>
      <c r="Z766" s="11">
        <v>0.65</v>
      </c>
      <c r="AA766" s="12">
        <v>1.35</v>
      </c>
      <c r="AB766" s="13">
        <f t="shared" si="435"/>
        <v>1905.0525</v>
      </c>
      <c r="AC766" s="11">
        <v>3</v>
      </c>
      <c r="AD766" s="11">
        <v>196</v>
      </c>
      <c r="AE766" s="11">
        <v>0.83</v>
      </c>
      <c r="AF766" s="16">
        <f t="shared" si="436"/>
        <v>2.36551912568306</v>
      </c>
      <c r="AG766" s="11">
        <v>0.97</v>
      </c>
      <c r="AH766" s="11">
        <v>2.11</v>
      </c>
      <c r="AI766" s="8">
        <f t="shared" si="437"/>
        <v>3.0467</v>
      </c>
      <c r="AJ766" s="9">
        <v>0.9</v>
      </c>
      <c r="AK766" s="17">
        <f t="shared" si="438"/>
        <v>37070.3655889386</v>
      </c>
    </row>
    <row r="767" s="1" customFormat="1" customHeight="1" spans="6:38">
      <c r="F767" s="11">
        <v>2171</v>
      </c>
      <c r="G767" s="11">
        <v>0.65</v>
      </c>
      <c r="H767" s="12">
        <v>1.35</v>
      </c>
      <c r="I767" s="13">
        <f t="shared" si="431"/>
        <v>1905.0525</v>
      </c>
      <c r="J767" s="11">
        <v>3</v>
      </c>
      <c r="K767" s="11">
        <v>196</v>
      </c>
      <c r="L767" s="11">
        <v>0.83</v>
      </c>
      <c r="M767" s="16">
        <f t="shared" si="432"/>
        <v>2.36551912568306</v>
      </c>
      <c r="N767" s="11">
        <v>0.97</v>
      </c>
      <c r="O767" s="11">
        <v>2.11</v>
      </c>
      <c r="P767" s="8">
        <f t="shared" si="433"/>
        <v>3.0467</v>
      </c>
      <c r="Q767" s="9">
        <v>0.9</v>
      </c>
      <c r="R767" s="17">
        <f t="shared" si="434"/>
        <v>37070.3655889386</v>
      </c>
      <c r="Y767" s="11">
        <v>2171</v>
      </c>
      <c r="Z767" s="11">
        <v>0.65</v>
      </c>
      <c r="AA767" s="12">
        <v>1.35</v>
      </c>
      <c r="AB767" s="13">
        <f t="shared" si="435"/>
        <v>1905.0525</v>
      </c>
      <c r="AC767" s="11">
        <v>3</v>
      </c>
      <c r="AD767" s="11">
        <v>196</v>
      </c>
      <c r="AE767" s="11">
        <v>0.83</v>
      </c>
      <c r="AF767" s="16">
        <f t="shared" si="436"/>
        <v>2.36551912568306</v>
      </c>
      <c r="AG767" s="11">
        <v>0.97</v>
      </c>
      <c r="AH767" s="11">
        <v>2.11</v>
      </c>
      <c r="AI767" s="8">
        <f t="shared" si="437"/>
        <v>3.0467</v>
      </c>
      <c r="AJ767" s="9">
        <v>0.9</v>
      </c>
      <c r="AK767" s="17">
        <f t="shared" si="438"/>
        <v>37070.3655889386</v>
      </c>
    </row>
    <row r="768" s="1" customFormat="1" customHeight="1" spans="6:38">
      <c r="F768" s="11">
        <v>2171</v>
      </c>
      <c r="G768" s="11">
        <v>0.65</v>
      </c>
      <c r="H768" s="12">
        <v>1.35</v>
      </c>
      <c r="I768" s="13">
        <f t="shared" si="431"/>
        <v>1905.0525</v>
      </c>
      <c r="J768" s="11">
        <v>3</v>
      </c>
      <c r="K768" s="11">
        <v>196</v>
      </c>
      <c r="L768" s="11">
        <v>0.83</v>
      </c>
      <c r="M768" s="16">
        <f t="shared" si="432"/>
        <v>2.36551912568306</v>
      </c>
      <c r="N768" s="11">
        <v>0.97</v>
      </c>
      <c r="O768" s="11">
        <v>2.11</v>
      </c>
      <c r="P768" s="8">
        <f t="shared" si="433"/>
        <v>3.0467</v>
      </c>
      <c r="Q768" s="9">
        <v>0.9</v>
      </c>
      <c r="R768" s="17">
        <f t="shared" si="434"/>
        <v>37070.3655889386</v>
      </c>
      <c r="Y768" s="11">
        <v>2171</v>
      </c>
      <c r="Z768" s="11">
        <v>0.65</v>
      </c>
      <c r="AA768" s="12">
        <v>1.35</v>
      </c>
      <c r="AB768" s="13">
        <f t="shared" si="435"/>
        <v>1905.0525</v>
      </c>
      <c r="AC768" s="11">
        <v>3</v>
      </c>
      <c r="AD768" s="11">
        <v>196</v>
      </c>
      <c r="AE768" s="11">
        <v>0.83</v>
      </c>
      <c r="AF768" s="16">
        <f t="shared" si="436"/>
        <v>2.36551912568306</v>
      </c>
      <c r="AG768" s="11">
        <v>0.97</v>
      </c>
      <c r="AH768" s="11">
        <v>2.11</v>
      </c>
      <c r="AI768" s="8">
        <f t="shared" si="437"/>
        <v>3.0467</v>
      </c>
      <c r="AJ768" s="9">
        <v>0.9</v>
      </c>
      <c r="AK768" s="17">
        <f t="shared" si="438"/>
        <v>37070.3655889386</v>
      </c>
    </row>
    <row r="769" s="1" customFormat="1" customHeight="1" spans="6:37">
      <c r="F769" s="11">
        <v>2171</v>
      </c>
      <c r="G769" s="11">
        <v>0.65</v>
      </c>
      <c r="H769" s="12">
        <v>1.35</v>
      </c>
      <c r="I769" s="13">
        <f t="shared" si="431"/>
        <v>1905.0525</v>
      </c>
      <c r="J769" s="11">
        <v>3</v>
      </c>
      <c r="K769" s="11">
        <v>196</v>
      </c>
      <c r="L769" s="11">
        <v>0.83</v>
      </c>
      <c r="M769" s="16">
        <f t="shared" si="432"/>
        <v>2.36551912568306</v>
      </c>
      <c r="N769" s="11">
        <v>0.97</v>
      </c>
      <c r="O769" s="11">
        <v>2.11</v>
      </c>
      <c r="P769" s="8">
        <f t="shared" si="433"/>
        <v>3.0467</v>
      </c>
      <c r="Q769" s="9">
        <v>0.9</v>
      </c>
      <c r="R769" s="17">
        <f t="shared" si="434"/>
        <v>37070.3655889386</v>
      </c>
      <c r="Y769" s="11">
        <v>2171</v>
      </c>
      <c r="Z769" s="11">
        <v>0.65</v>
      </c>
      <c r="AA769" s="12">
        <v>1.35</v>
      </c>
      <c r="AB769" s="13">
        <f t="shared" si="435"/>
        <v>1905.0525</v>
      </c>
      <c r="AC769" s="11">
        <v>3</v>
      </c>
      <c r="AD769" s="11">
        <v>196</v>
      </c>
      <c r="AE769" s="11">
        <v>0.83</v>
      </c>
      <c r="AF769" s="16">
        <f t="shared" si="436"/>
        <v>2.36551912568306</v>
      </c>
      <c r="AG769" s="11">
        <v>0.97</v>
      </c>
      <c r="AH769" s="11">
        <v>2.11</v>
      </c>
      <c r="AI769" s="8">
        <f t="shared" si="437"/>
        <v>3.0467</v>
      </c>
      <c r="AJ769" s="9">
        <v>0.9</v>
      </c>
      <c r="AK769" s="17">
        <f t="shared" si="438"/>
        <v>37070.3655889386</v>
      </c>
    </row>
    <row r="770" s="1" customFormat="1" customHeight="1" spans="6:37">
      <c r="F770" s="20" t="s">
        <v>43</v>
      </c>
      <c r="G770" s="21"/>
      <c r="H770" s="21"/>
      <c r="I770" s="21"/>
      <c r="J770" s="21"/>
      <c r="K770" s="21"/>
      <c r="L770" s="21"/>
      <c r="M770" s="22">
        <f>SUM(R761:R769)</f>
        <v>441038.75601586</v>
      </c>
      <c r="N770" s="22"/>
      <c r="O770" s="22"/>
      <c r="P770" s="22"/>
      <c r="Q770" s="22"/>
      <c r="R770" s="22"/>
      <c r="Y770" s="20" t="s">
        <v>43</v>
      </c>
      <c r="Z770" s="21"/>
      <c r="AA770" s="21"/>
      <c r="AB770" s="21"/>
      <c r="AC770" s="21"/>
      <c r="AD770" s="21"/>
      <c r="AE770" s="21"/>
      <c r="AF770" s="22">
        <f>SUM(AK761:AK769)</f>
        <v>441038.75601586</v>
      </c>
      <c r="AG770" s="22"/>
      <c r="AH770" s="22"/>
      <c r="AI770" s="22"/>
      <c r="AJ770" s="22"/>
      <c r="AK770" s="22"/>
    </row>
    <row r="771" s="1" customFormat="1" customHeight="1" spans="6:37">
      <c r="F771" s="21"/>
      <c r="G771" s="21"/>
      <c r="H771" s="21"/>
      <c r="I771" s="21"/>
      <c r="J771" s="21"/>
      <c r="K771" s="21"/>
      <c r="L771" s="21"/>
      <c r="M771" s="22"/>
      <c r="N771" s="22"/>
      <c r="O771" s="22"/>
      <c r="P771" s="22"/>
      <c r="Q771" s="22"/>
      <c r="R771" s="22"/>
      <c r="Y771" s="21"/>
      <c r="Z771" s="21"/>
      <c r="AA771" s="21"/>
      <c r="AB771" s="21"/>
      <c r="AC771" s="21"/>
      <c r="AD771" s="21"/>
      <c r="AE771" s="21"/>
      <c r="AF771" s="22"/>
      <c r="AG771" s="22"/>
      <c r="AH771" s="22"/>
      <c r="AI771" s="22"/>
      <c r="AJ771" s="22"/>
      <c r="AK771" s="22"/>
    </row>
    <row r="772" s="1" customFormat="1" customHeight="1" spans="6:37">
      <c r="F772" s="3" t="s">
        <v>44</v>
      </c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Y772" s="3" t="s">
        <v>44</v>
      </c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="1" customFormat="1" customHeight="1" spans="6:37">
      <c r="F773" s="4" t="s">
        <v>3</v>
      </c>
      <c r="G773" s="5"/>
      <c r="H773" s="5"/>
      <c r="I773" s="6"/>
      <c r="J773" s="7" t="s">
        <v>4</v>
      </c>
      <c r="K773" s="7"/>
      <c r="L773" s="7"/>
      <c r="M773" s="7"/>
      <c r="N773" s="8" t="s">
        <v>5</v>
      </c>
      <c r="O773" s="8"/>
      <c r="P773" s="8"/>
      <c r="Q773" s="9" t="s">
        <v>6</v>
      </c>
      <c r="R773" s="10" t="s">
        <v>7</v>
      </c>
      <c r="Y773" s="4" t="s">
        <v>3</v>
      </c>
      <c r="Z773" s="5"/>
      <c r="AA773" s="5"/>
      <c r="AB773" s="6"/>
      <c r="AC773" s="7" t="s">
        <v>4</v>
      </c>
      <c r="AD773" s="7"/>
      <c r="AE773" s="7"/>
      <c r="AF773" s="7"/>
      <c r="AG773" s="8" t="s">
        <v>5</v>
      </c>
      <c r="AH773" s="8"/>
      <c r="AI773" s="8"/>
      <c r="AJ773" s="9" t="s">
        <v>6</v>
      </c>
      <c r="AK773" s="10" t="s">
        <v>7</v>
      </c>
    </row>
    <row r="774" s="1" customFormat="1" customHeight="1" spans="6:37">
      <c r="F774" s="11" t="s">
        <v>45</v>
      </c>
      <c r="G774" s="11" t="s">
        <v>14</v>
      </c>
      <c r="H774" s="12" t="s">
        <v>15</v>
      </c>
      <c r="I774" s="13" t="s">
        <v>3</v>
      </c>
      <c r="J774" s="11" t="s">
        <v>16</v>
      </c>
      <c r="K774" s="11" t="s">
        <v>17</v>
      </c>
      <c r="L774" s="11" t="s">
        <v>18</v>
      </c>
      <c r="M774" s="7" t="s">
        <v>19</v>
      </c>
      <c r="N774" s="11" t="s">
        <v>20</v>
      </c>
      <c r="O774" s="11" t="s">
        <v>21</v>
      </c>
      <c r="P774" s="8" t="s">
        <v>22</v>
      </c>
      <c r="Q774" s="9" t="s">
        <v>23</v>
      </c>
      <c r="R774" s="14"/>
      <c r="Y774" s="11" t="s">
        <v>45</v>
      </c>
      <c r="Z774" s="11" t="s">
        <v>14</v>
      </c>
      <c r="AA774" s="12" t="s">
        <v>15</v>
      </c>
      <c r="AB774" s="13" t="s">
        <v>3</v>
      </c>
      <c r="AC774" s="11" t="s">
        <v>16</v>
      </c>
      <c r="AD774" s="11" t="s">
        <v>17</v>
      </c>
      <c r="AE774" s="11" t="s">
        <v>18</v>
      </c>
      <c r="AF774" s="7" t="s">
        <v>19</v>
      </c>
      <c r="AG774" s="11" t="s">
        <v>20</v>
      </c>
      <c r="AH774" s="11" t="s">
        <v>21</v>
      </c>
      <c r="AI774" s="8" t="s">
        <v>22</v>
      </c>
      <c r="AJ774" s="9" t="s">
        <v>23</v>
      </c>
      <c r="AK774" s="14"/>
    </row>
    <row r="775" s="1" customFormat="1" customHeight="1" spans="6:37">
      <c r="F775" s="11">
        <v>35816</v>
      </c>
      <c r="G775" s="11">
        <v>0.0847</v>
      </c>
      <c r="H775" s="12">
        <v>1.35</v>
      </c>
      <c r="I775" s="13">
        <f t="shared" ref="I775:I777" si="439">F775*G775*H775</f>
        <v>4095.38052</v>
      </c>
      <c r="J775" s="11">
        <v>3</v>
      </c>
      <c r="K775" s="11">
        <v>450</v>
      </c>
      <c r="L775" s="11">
        <v>1.43</v>
      </c>
      <c r="M775" s="16">
        <f t="shared" ref="M775:M777" si="440">1+6*K775/(K775+2000)+L775</f>
        <v>3.53204081632653</v>
      </c>
      <c r="N775" s="11">
        <v>0.76</v>
      </c>
      <c r="O775" s="11">
        <v>1.58</v>
      </c>
      <c r="P775" s="8">
        <f t="shared" ref="P775:P777" si="441">1+N775*O775</f>
        <v>2.2008</v>
      </c>
      <c r="Q775" s="9">
        <v>1.15</v>
      </c>
      <c r="R775" s="17">
        <f t="shared" ref="R775:R777" si="442">I775*J775*Q775*P775*M775</f>
        <v>109829.661807855</v>
      </c>
      <c r="Y775" s="11">
        <v>35816</v>
      </c>
      <c r="Z775" s="11">
        <v>0.0847</v>
      </c>
      <c r="AA775" s="12">
        <v>1.35</v>
      </c>
      <c r="AB775" s="13">
        <f t="shared" ref="AB775:AB777" si="443">Y775*Z775*AA775</f>
        <v>4095.38052</v>
      </c>
      <c r="AC775" s="11">
        <v>3</v>
      </c>
      <c r="AD775" s="11">
        <v>450</v>
      </c>
      <c r="AE775" s="11">
        <v>1.43</v>
      </c>
      <c r="AF775" s="16">
        <f t="shared" ref="AF775:AF777" si="444">1+6*AD775/(AD775+2000)+AE775</f>
        <v>3.53204081632653</v>
      </c>
      <c r="AG775" s="11">
        <v>0.79</v>
      </c>
      <c r="AH775" s="11">
        <v>1.65</v>
      </c>
      <c r="AI775" s="8">
        <f t="shared" ref="AI775:AI777" si="445">1+AG775*AH775</f>
        <v>2.3035</v>
      </c>
      <c r="AJ775" s="9">
        <v>1.15</v>
      </c>
      <c r="AK775" s="17">
        <f t="shared" ref="AK775:AK777" si="446">AB775*AC775*AJ775*AI775*AF775</f>
        <v>114954.846407849</v>
      </c>
    </row>
    <row r="776" s="1" customFormat="1" customHeight="1" spans="6:37">
      <c r="F776" s="11">
        <v>35816</v>
      </c>
      <c r="G776" s="11">
        <v>0.0847</v>
      </c>
      <c r="H776" s="12">
        <v>1.35</v>
      </c>
      <c r="I776" s="13">
        <f t="shared" si="439"/>
        <v>4095.38052</v>
      </c>
      <c r="J776" s="11">
        <v>3</v>
      </c>
      <c r="K776" s="11">
        <v>450</v>
      </c>
      <c r="L776" s="11">
        <v>1.43</v>
      </c>
      <c r="M776" s="16">
        <f t="shared" si="440"/>
        <v>3.53204081632653</v>
      </c>
      <c r="N776" s="11">
        <v>0.76</v>
      </c>
      <c r="O776" s="11">
        <v>1.58</v>
      </c>
      <c r="P776" s="8">
        <f t="shared" si="441"/>
        <v>2.2008</v>
      </c>
      <c r="Q776" s="9">
        <v>1.15</v>
      </c>
      <c r="R776" s="17">
        <f t="shared" si="442"/>
        <v>109829.661807855</v>
      </c>
      <c r="Y776" s="11">
        <v>35816</v>
      </c>
      <c r="Z776" s="11">
        <v>0.0847</v>
      </c>
      <c r="AA776" s="12">
        <v>1.35</v>
      </c>
      <c r="AB776" s="13">
        <f t="shared" si="443"/>
        <v>4095.38052</v>
      </c>
      <c r="AC776" s="11">
        <v>3</v>
      </c>
      <c r="AD776" s="11">
        <v>450</v>
      </c>
      <c r="AE776" s="11">
        <v>1.43</v>
      </c>
      <c r="AF776" s="16">
        <f t="shared" si="444"/>
        <v>3.53204081632653</v>
      </c>
      <c r="AG776" s="11">
        <v>0.79</v>
      </c>
      <c r="AH776" s="11">
        <v>1.65</v>
      </c>
      <c r="AI776" s="8">
        <f t="shared" si="445"/>
        <v>2.3035</v>
      </c>
      <c r="AJ776" s="9">
        <v>1.15</v>
      </c>
      <c r="AK776" s="17">
        <f t="shared" si="446"/>
        <v>114954.846407849</v>
      </c>
    </row>
    <row r="777" s="1" customFormat="1" customHeight="1" spans="6:37">
      <c r="F777" s="11">
        <v>35816</v>
      </c>
      <c r="G777" s="11">
        <v>0.0847</v>
      </c>
      <c r="H777" s="12">
        <v>1.35</v>
      </c>
      <c r="I777" s="13">
        <f t="shared" si="439"/>
        <v>4095.38052</v>
      </c>
      <c r="J777" s="11">
        <v>3</v>
      </c>
      <c r="K777" s="11">
        <v>200</v>
      </c>
      <c r="L777" s="11">
        <v>1.43</v>
      </c>
      <c r="M777" s="16">
        <f t="shared" si="440"/>
        <v>2.97545454545455</v>
      </c>
      <c r="N777" s="11">
        <v>0.76</v>
      </c>
      <c r="O777" s="11">
        <v>1.58</v>
      </c>
      <c r="P777" s="8">
        <f t="shared" si="441"/>
        <v>2.2008</v>
      </c>
      <c r="Q777" s="9">
        <v>0.9</v>
      </c>
      <c r="R777" s="17">
        <f t="shared" si="442"/>
        <v>72408.8953227246</v>
      </c>
      <c r="Y777" s="11">
        <v>35816</v>
      </c>
      <c r="Z777" s="11">
        <v>0.0847</v>
      </c>
      <c r="AA777" s="12">
        <v>1.35</v>
      </c>
      <c r="AB777" s="13">
        <f t="shared" si="443"/>
        <v>4095.38052</v>
      </c>
      <c r="AC777" s="11">
        <v>3</v>
      </c>
      <c r="AD777" s="11">
        <v>200</v>
      </c>
      <c r="AE777" s="11">
        <v>1.43</v>
      </c>
      <c r="AF777" s="16">
        <f t="shared" si="444"/>
        <v>2.97545454545455</v>
      </c>
      <c r="AG777" s="11">
        <v>0.79</v>
      </c>
      <c r="AH777" s="11">
        <v>1.65</v>
      </c>
      <c r="AI777" s="8">
        <f t="shared" si="445"/>
        <v>2.3035</v>
      </c>
      <c r="AJ777" s="9">
        <v>0.9</v>
      </c>
      <c r="AK777" s="17">
        <f t="shared" si="446"/>
        <v>75787.845499771</v>
      </c>
    </row>
    <row r="778" s="1" customFormat="1" customHeight="1" spans="6:37">
      <c r="F778" s="36" t="s">
        <v>44</v>
      </c>
      <c r="G778" s="37"/>
      <c r="H778" s="37"/>
      <c r="I778" s="37"/>
      <c r="J778" s="37"/>
      <c r="K778" s="37"/>
      <c r="L778" s="37"/>
      <c r="M778" s="22">
        <f>SUM(R775:R777)</f>
        <v>292068.218938434</v>
      </c>
      <c r="N778" s="22"/>
      <c r="O778" s="22"/>
      <c r="P778" s="22"/>
      <c r="Q778" s="22"/>
      <c r="R778" s="22"/>
      <c r="Y778" s="36" t="s">
        <v>44</v>
      </c>
      <c r="Z778" s="37"/>
      <c r="AA778" s="37"/>
      <c r="AB778" s="37"/>
      <c r="AC778" s="37"/>
      <c r="AD778" s="37"/>
      <c r="AE778" s="37"/>
      <c r="AF778" s="22">
        <f>SUM(AK775:AK777)</f>
        <v>305697.538315468</v>
      </c>
      <c r="AG778" s="22"/>
      <c r="AH778" s="22"/>
      <c r="AI778" s="22"/>
      <c r="AJ778" s="22"/>
      <c r="AK778" s="22"/>
    </row>
    <row r="779" s="1" customFormat="1" customHeight="1" spans="6:37">
      <c r="F779" s="37"/>
      <c r="G779" s="37"/>
      <c r="H779" s="37"/>
      <c r="I779" s="37"/>
      <c r="J779" s="37"/>
      <c r="K779" s="37"/>
      <c r="L779" s="37"/>
      <c r="M779" s="22"/>
      <c r="N779" s="22"/>
      <c r="O779" s="22"/>
      <c r="P779" s="22"/>
      <c r="Q779" s="22"/>
      <c r="R779" s="22"/>
      <c r="Y779" s="37"/>
      <c r="Z779" s="37"/>
      <c r="AA779" s="37"/>
      <c r="AB779" s="37"/>
      <c r="AC779" s="37"/>
      <c r="AD779" s="37"/>
      <c r="AE779" s="37"/>
      <c r="AF779" s="22"/>
      <c r="AG779" s="22"/>
      <c r="AH779" s="22"/>
      <c r="AI779" s="22"/>
      <c r="AJ779" s="22"/>
      <c r="AK779" s="22"/>
    </row>
    <row r="780" s="1" customFormat="1" customHeight="1" spans="6:37">
      <c r="F780" s="34" t="s">
        <v>24</v>
      </c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Y780" s="34" t="s">
        <v>24</v>
      </c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</row>
    <row r="781" s="1" customFormat="1" customHeight="1" spans="6:37">
      <c r="F781" s="13" t="s">
        <v>3</v>
      </c>
      <c r="G781" s="13"/>
      <c r="H781" s="13"/>
      <c r="I781" s="13"/>
      <c r="J781" s="13"/>
      <c r="K781" s="8" t="s">
        <v>46</v>
      </c>
      <c r="L781" s="8"/>
      <c r="M781" s="8"/>
      <c r="N781" s="8"/>
      <c r="O781" s="9" t="s">
        <v>31</v>
      </c>
      <c r="P781" s="9"/>
      <c r="Q781" s="38" t="s">
        <v>7</v>
      </c>
      <c r="Y781" s="13" t="s">
        <v>3</v>
      </c>
      <c r="Z781" s="13"/>
      <c r="AA781" s="13"/>
      <c r="AB781" s="13"/>
      <c r="AC781" s="13"/>
      <c r="AD781" s="8" t="s">
        <v>46</v>
      </c>
      <c r="AE781" s="8"/>
      <c r="AF781" s="8"/>
      <c r="AG781" s="8"/>
      <c r="AH781" s="9" t="s">
        <v>31</v>
      </c>
      <c r="AI781" s="9"/>
      <c r="AJ781" s="38" t="s">
        <v>7</v>
      </c>
    </row>
    <row r="782" s="1" customFormat="1" customHeight="1" spans="6:37">
      <c r="F782" s="13" t="s">
        <v>47</v>
      </c>
      <c r="G782" s="13" t="s">
        <v>48</v>
      </c>
      <c r="H782" s="13" t="s">
        <v>49</v>
      </c>
      <c r="I782" s="13" t="s">
        <v>50</v>
      </c>
      <c r="J782" s="13" t="s">
        <v>3</v>
      </c>
      <c r="K782" s="8" t="s">
        <v>51</v>
      </c>
      <c r="L782" s="8" t="s">
        <v>21</v>
      </c>
      <c r="M782" s="8" t="s">
        <v>20</v>
      </c>
      <c r="N782" s="39" t="s">
        <v>22</v>
      </c>
      <c r="O782" s="9" t="s">
        <v>52</v>
      </c>
      <c r="P782" s="9" t="s">
        <v>53</v>
      </c>
      <c r="Q782" s="38"/>
      <c r="Y782" s="13" t="s">
        <v>47</v>
      </c>
      <c r="Z782" s="13" t="s">
        <v>48</v>
      </c>
      <c r="AA782" s="13" t="s">
        <v>49</v>
      </c>
      <c r="AB782" s="13" t="s">
        <v>50</v>
      </c>
      <c r="AC782" s="13" t="s">
        <v>3</v>
      </c>
      <c r="AD782" s="8" t="s">
        <v>51</v>
      </c>
      <c r="AE782" s="8" t="s">
        <v>21</v>
      </c>
      <c r="AF782" s="8" t="s">
        <v>20</v>
      </c>
      <c r="AG782" s="39" t="s">
        <v>22</v>
      </c>
      <c r="AH782" s="9" t="s">
        <v>52</v>
      </c>
      <c r="AI782" s="9" t="s">
        <v>53</v>
      </c>
      <c r="AJ782" s="38"/>
    </row>
    <row r="783" s="1" customFormat="1" customHeight="1" spans="6:37">
      <c r="F783" s="11">
        <v>2704</v>
      </c>
      <c r="G783" s="12">
        <v>1.05</v>
      </c>
      <c r="H783" s="11">
        <v>1</v>
      </c>
      <c r="I783" s="11">
        <v>0</v>
      </c>
      <c r="J783" s="13">
        <f t="shared" ref="J783:J797" si="447">F783*G783*H783+I783</f>
        <v>2839.2</v>
      </c>
      <c r="K783" s="11">
        <v>1</v>
      </c>
      <c r="L783" s="11">
        <v>2.38</v>
      </c>
      <c r="M783" s="11">
        <v>1</v>
      </c>
      <c r="N783" s="39">
        <f t="shared" ref="N783:N797" si="448">L783*M783+1</f>
        <v>3.38</v>
      </c>
      <c r="O783" s="11">
        <v>1.15</v>
      </c>
      <c r="P783" s="9">
        <v>0.5</v>
      </c>
      <c r="Q783" s="40">
        <f t="shared" ref="Q783:Q797" si="449">J783*K783*N783*O783*P783</f>
        <v>5517.9852</v>
      </c>
      <c r="Y783" s="11">
        <v>2704</v>
      </c>
      <c r="Z783" s="12">
        <v>1.05</v>
      </c>
      <c r="AA783" s="11">
        <v>1</v>
      </c>
      <c r="AB783" s="11">
        <v>0</v>
      </c>
      <c r="AC783" s="13">
        <f t="shared" ref="AC783:AC797" si="450">Y783*Z783*AA783+AB783</f>
        <v>2839.2</v>
      </c>
      <c r="AD783" s="11">
        <v>1</v>
      </c>
      <c r="AE783" s="11">
        <v>2.38</v>
      </c>
      <c r="AF783" s="11">
        <v>1</v>
      </c>
      <c r="AG783" s="39">
        <f t="shared" ref="AG783:AG797" si="451">AE783*AF783+1</f>
        <v>3.38</v>
      </c>
      <c r="AH783" s="11">
        <v>1.15</v>
      </c>
      <c r="AI783" s="9">
        <v>0.5</v>
      </c>
      <c r="AJ783" s="40">
        <f t="shared" ref="AJ783:AJ797" si="452">AC783*AD783*AG783*AH783*AI783</f>
        <v>5517.9852</v>
      </c>
    </row>
    <row r="784" s="1" customFormat="1" customHeight="1" spans="6:37">
      <c r="F784" s="11">
        <v>2704</v>
      </c>
      <c r="G784" s="12">
        <v>1.06</v>
      </c>
      <c r="H784" s="11">
        <v>1</v>
      </c>
      <c r="I784" s="11">
        <v>0</v>
      </c>
      <c r="J784" s="13">
        <f t="shared" si="447"/>
        <v>2866.24</v>
      </c>
      <c r="K784" s="11">
        <v>1</v>
      </c>
      <c r="L784" s="11">
        <v>2.38</v>
      </c>
      <c r="M784" s="11">
        <v>1</v>
      </c>
      <c r="N784" s="39">
        <f t="shared" si="448"/>
        <v>3.38</v>
      </c>
      <c r="O784" s="11">
        <v>1.15</v>
      </c>
      <c r="P784" s="9">
        <v>0.5</v>
      </c>
      <c r="Q784" s="40">
        <f t="shared" si="449"/>
        <v>5570.53744</v>
      </c>
      <c r="Y784" s="11">
        <v>2704</v>
      </c>
      <c r="Z784" s="12">
        <v>1.06</v>
      </c>
      <c r="AA784" s="11">
        <v>1</v>
      </c>
      <c r="AB784" s="11">
        <v>0</v>
      </c>
      <c r="AC784" s="13">
        <f t="shared" si="450"/>
        <v>2866.24</v>
      </c>
      <c r="AD784" s="11">
        <v>1</v>
      </c>
      <c r="AE784" s="11">
        <v>2.38</v>
      </c>
      <c r="AF784" s="11">
        <v>1</v>
      </c>
      <c r="AG784" s="39">
        <f t="shared" si="451"/>
        <v>3.38</v>
      </c>
      <c r="AH784" s="11">
        <v>1.15</v>
      </c>
      <c r="AI784" s="9">
        <v>0.5</v>
      </c>
      <c r="AJ784" s="40">
        <f t="shared" si="452"/>
        <v>5570.53744</v>
      </c>
    </row>
    <row r="785" s="1" customFormat="1" customHeight="1" spans="6:36">
      <c r="F785" s="11">
        <v>2704</v>
      </c>
      <c r="G785" s="12">
        <v>1.31</v>
      </c>
      <c r="H785" s="11">
        <v>1</v>
      </c>
      <c r="I785" s="11">
        <v>0</v>
      </c>
      <c r="J785" s="13">
        <f t="shared" si="447"/>
        <v>3542.24</v>
      </c>
      <c r="K785" s="11">
        <v>1</v>
      </c>
      <c r="L785" s="11">
        <v>2.38</v>
      </c>
      <c r="M785" s="11">
        <v>1</v>
      </c>
      <c r="N785" s="39">
        <f t="shared" si="448"/>
        <v>3.38</v>
      </c>
      <c r="O785" s="11">
        <v>1.15</v>
      </c>
      <c r="P785" s="9">
        <v>0.5</v>
      </c>
      <c r="Q785" s="40">
        <f t="shared" si="449"/>
        <v>6884.34344</v>
      </c>
      <c r="Y785" s="11">
        <v>2704</v>
      </c>
      <c r="Z785" s="12">
        <v>1.31</v>
      </c>
      <c r="AA785" s="11">
        <v>1</v>
      </c>
      <c r="AB785" s="11">
        <v>0</v>
      </c>
      <c r="AC785" s="13">
        <f t="shared" si="450"/>
        <v>3542.24</v>
      </c>
      <c r="AD785" s="11">
        <v>1</v>
      </c>
      <c r="AE785" s="11">
        <v>2.38</v>
      </c>
      <c r="AF785" s="11">
        <v>1</v>
      </c>
      <c r="AG785" s="39">
        <f t="shared" si="451"/>
        <v>3.38</v>
      </c>
      <c r="AH785" s="11">
        <v>1.15</v>
      </c>
      <c r="AI785" s="9">
        <v>0.5</v>
      </c>
      <c r="AJ785" s="40">
        <f t="shared" si="452"/>
        <v>6884.34344</v>
      </c>
    </row>
    <row r="786" s="1" customFormat="1" customHeight="1" spans="6:36">
      <c r="F786" s="11">
        <v>2704</v>
      </c>
      <c r="G786" s="12">
        <v>0.75</v>
      </c>
      <c r="H786" s="11">
        <v>1</v>
      </c>
      <c r="I786" s="11">
        <v>0</v>
      </c>
      <c r="J786" s="13">
        <f t="shared" si="447"/>
        <v>2028</v>
      </c>
      <c r="K786" s="11">
        <v>1</v>
      </c>
      <c r="L786" s="11">
        <v>2.38</v>
      </c>
      <c r="M786" s="11">
        <v>1</v>
      </c>
      <c r="N786" s="39">
        <f t="shared" si="448"/>
        <v>3.38</v>
      </c>
      <c r="O786" s="11">
        <v>1.15</v>
      </c>
      <c r="P786" s="9">
        <v>0.5</v>
      </c>
      <c r="Q786" s="40">
        <f t="shared" si="449"/>
        <v>3941.418</v>
      </c>
      <c r="Y786" s="11">
        <v>2704</v>
      </c>
      <c r="Z786" s="12">
        <v>0.75</v>
      </c>
      <c r="AA786" s="11">
        <v>1</v>
      </c>
      <c r="AB786" s="11">
        <v>0</v>
      </c>
      <c r="AC786" s="13">
        <f t="shared" si="450"/>
        <v>2028</v>
      </c>
      <c r="AD786" s="11">
        <v>1</v>
      </c>
      <c r="AE786" s="11">
        <v>2.38</v>
      </c>
      <c r="AF786" s="11">
        <v>1</v>
      </c>
      <c r="AG786" s="39">
        <f t="shared" si="451"/>
        <v>3.38</v>
      </c>
      <c r="AH786" s="11">
        <v>1.15</v>
      </c>
      <c r="AI786" s="9">
        <v>0.5</v>
      </c>
      <c r="AJ786" s="40">
        <f t="shared" si="452"/>
        <v>3941.418</v>
      </c>
    </row>
    <row r="787" s="1" customFormat="1" customHeight="1" spans="6:36">
      <c r="F787" s="11">
        <v>2704</v>
      </c>
      <c r="G787" s="12">
        <v>0.75</v>
      </c>
      <c r="H787" s="11">
        <v>1</v>
      </c>
      <c r="I787" s="11">
        <v>0</v>
      </c>
      <c r="J787" s="13">
        <f t="shared" si="447"/>
        <v>2028</v>
      </c>
      <c r="K787" s="11">
        <v>1</v>
      </c>
      <c r="L787" s="11">
        <v>2.38</v>
      </c>
      <c r="M787" s="11">
        <v>1</v>
      </c>
      <c r="N787" s="39">
        <f t="shared" si="448"/>
        <v>3.38</v>
      </c>
      <c r="O787" s="11">
        <v>1.15</v>
      </c>
      <c r="P787" s="9">
        <v>0.5</v>
      </c>
      <c r="Q787" s="40">
        <f t="shared" si="449"/>
        <v>3941.418</v>
      </c>
      <c r="Y787" s="11">
        <v>2704</v>
      </c>
      <c r="Z787" s="12">
        <v>0.75</v>
      </c>
      <c r="AA787" s="11">
        <v>1</v>
      </c>
      <c r="AB787" s="11">
        <v>0</v>
      </c>
      <c r="AC787" s="13">
        <f t="shared" si="450"/>
        <v>2028</v>
      </c>
      <c r="AD787" s="11">
        <v>1</v>
      </c>
      <c r="AE787" s="11">
        <v>2.38</v>
      </c>
      <c r="AF787" s="11">
        <v>1</v>
      </c>
      <c r="AG787" s="39">
        <f t="shared" si="451"/>
        <v>3.38</v>
      </c>
      <c r="AH787" s="11">
        <v>1.15</v>
      </c>
      <c r="AI787" s="9">
        <v>0.5</v>
      </c>
      <c r="AJ787" s="40">
        <f t="shared" si="452"/>
        <v>3941.418</v>
      </c>
    </row>
    <row r="788" s="1" customFormat="1" customHeight="1" spans="6:36">
      <c r="F788" s="11">
        <v>2704</v>
      </c>
      <c r="G788" s="12">
        <v>1.8</v>
      </c>
      <c r="H788" s="11">
        <v>1</v>
      </c>
      <c r="I788" s="11">
        <v>0</v>
      </c>
      <c r="J788" s="13">
        <f t="shared" si="447"/>
        <v>4867.2</v>
      </c>
      <c r="K788" s="11">
        <v>1</v>
      </c>
      <c r="L788" s="11">
        <v>2.38</v>
      </c>
      <c r="M788" s="11">
        <v>1</v>
      </c>
      <c r="N788" s="39">
        <f t="shared" si="448"/>
        <v>3.38</v>
      </c>
      <c r="O788" s="11">
        <v>1.15</v>
      </c>
      <c r="P788" s="9">
        <v>0.5</v>
      </c>
      <c r="Q788" s="40">
        <f t="shared" si="449"/>
        <v>9459.4032</v>
      </c>
      <c r="Y788" s="11">
        <v>2704</v>
      </c>
      <c r="Z788" s="12">
        <v>1.8</v>
      </c>
      <c r="AA788" s="11">
        <v>1</v>
      </c>
      <c r="AB788" s="11">
        <v>0</v>
      </c>
      <c r="AC788" s="13">
        <f t="shared" si="450"/>
        <v>4867.2</v>
      </c>
      <c r="AD788" s="11">
        <v>1</v>
      </c>
      <c r="AE788" s="11">
        <v>2.38</v>
      </c>
      <c r="AF788" s="11">
        <v>1</v>
      </c>
      <c r="AG788" s="39">
        <f t="shared" si="451"/>
        <v>3.38</v>
      </c>
      <c r="AH788" s="11">
        <v>1.15</v>
      </c>
      <c r="AI788" s="9">
        <v>0.5</v>
      </c>
      <c r="AJ788" s="40">
        <f t="shared" si="452"/>
        <v>9459.4032</v>
      </c>
    </row>
    <row r="789" s="1" customFormat="1" customHeight="1" spans="6:36">
      <c r="F789" s="11">
        <v>2704</v>
      </c>
      <c r="G789" s="12">
        <v>1.05</v>
      </c>
      <c r="H789" s="11">
        <v>1</v>
      </c>
      <c r="I789" s="11">
        <v>0</v>
      </c>
      <c r="J789" s="13">
        <f t="shared" si="447"/>
        <v>2839.2</v>
      </c>
      <c r="K789" s="11">
        <v>1</v>
      </c>
      <c r="L789" s="11">
        <v>2.38</v>
      </c>
      <c r="M789" s="11">
        <v>1</v>
      </c>
      <c r="N789" s="39">
        <f t="shared" si="448"/>
        <v>3.38</v>
      </c>
      <c r="O789" s="11">
        <v>1.15</v>
      </c>
      <c r="P789" s="9">
        <v>0.5</v>
      </c>
      <c r="Q789" s="40">
        <f t="shared" si="449"/>
        <v>5517.9852</v>
      </c>
      <c r="Y789" s="11">
        <v>2704</v>
      </c>
      <c r="Z789" s="12">
        <v>1.05</v>
      </c>
      <c r="AA789" s="11">
        <v>1</v>
      </c>
      <c r="AB789" s="11">
        <v>0</v>
      </c>
      <c r="AC789" s="13">
        <f t="shared" si="450"/>
        <v>2839.2</v>
      </c>
      <c r="AD789" s="11">
        <v>1</v>
      </c>
      <c r="AE789" s="11">
        <v>2.38</v>
      </c>
      <c r="AF789" s="11">
        <v>1</v>
      </c>
      <c r="AG789" s="39">
        <f t="shared" si="451"/>
        <v>3.38</v>
      </c>
      <c r="AH789" s="11">
        <v>1.15</v>
      </c>
      <c r="AI789" s="9">
        <v>0.5</v>
      </c>
      <c r="AJ789" s="40">
        <f t="shared" si="452"/>
        <v>5517.9852</v>
      </c>
    </row>
    <row r="790" s="1" customFormat="1" customHeight="1" spans="6:36">
      <c r="F790" s="11">
        <v>2704</v>
      </c>
      <c r="G790" s="12">
        <v>1.06</v>
      </c>
      <c r="H790" s="11">
        <v>1</v>
      </c>
      <c r="I790" s="11">
        <v>0</v>
      </c>
      <c r="J790" s="13">
        <f t="shared" si="447"/>
        <v>2866.24</v>
      </c>
      <c r="K790" s="11">
        <v>1</v>
      </c>
      <c r="L790" s="11">
        <v>2.38</v>
      </c>
      <c r="M790" s="11">
        <v>1</v>
      </c>
      <c r="N790" s="39">
        <f t="shared" si="448"/>
        <v>3.38</v>
      </c>
      <c r="O790" s="11">
        <v>1.15</v>
      </c>
      <c r="P790" s="9">
        <v>0.5</v>
      </c>
      <c r="Q790" s="40">
        <f t="shared" si="449"/>
        <v>5570.53744</v>
      </c>
      <c r="Y790" s="11">
        <v>2704</v>
      </c>
      <c r="Z790" s="12">
        <v>1.06</v>
      </c>
      <c r="AA790" s="11">
        <v>1</v>
      </c>
      <c r="AB790" s="11">
        <v>0</v>
      </c>
      <c r="AC790" s="13">
        <f t="shared" si="450"/>
        <v>2866.24</v>
      </c>
      <c r="AD790" s="11">
        <v>1</v>
      </c>
      <c r="AE790" s="11">
        <v>2.38</v>
      </c>
      <c r="AF790" s="11">
        <v>1</v>
      </c>
      <c r="AG790" s="39">
        <f t="shared" si="451"/>
        <v>3.38</v>
      </c>
      <c r="AH790" s="11">
        <v>1.15</v>
      </c>
      <c r="AI790" s="9">
        <v>0.5</v>
      </c>
      <c r="AJ790" s="40">
        <f t="shared" si="452"/>
        <v>5570.53744</v>
      </c>
    </row>
    <row r="791" s="1" customFormat="1" customHeight="1" spans="6:36">
      <c r="F791" s="11">
        <v>2704</v>
      </c>
      <c r="G791" s="12">
        <v>1.31</v>
      </c>
      <c r="H791" s="11">
        <v>1</v>
      </c>
      <c r="I791" s="11">
        <v>0</v>
      </c>
      <c r="J791" s="13">
        <f t="shared" si="447"/>
        <v>3542.24</v>
      </c>
      <c r="K791" s="11">
        <v>1</v>
      </c>
      <c r="L791" s="11">
        <v>2.38</v>
      </c>
      <c r="M791" s="11">
        <v>1</v>
      </c>
      <c r="N791" s="39">
        <f t="shared" si="448"/>
        <v>3.38</v>
      </c>
      <c r="O791" s="11">
        <v>1.15</v>
      </c>
      <c r="P791" s="9">
        <v>0.5</v>
      </c>
      <c r="Q791" s="40">
        <f t="shared" si="449"/>
        <v>6884.34344</v>
      </c>
      <c r="Y791" s="11">
        <v>2704</v>
      </c>
      <c r="Z791" s="12">
        <v>1.31</v>
      </c>
      <c r="AA791" s="11">
        <v>1</v>
      </c>
      <c r="AB791" s="11">
        <v>0</v>
      </c>
      <c r="AC791" s="13">
        <f t="shared" si="450"/>
        <v>3542.24</v>
      </c>
      <c r="AD791" s="11">
        <v>1</v>
      </c>
      <c r="AE791" s="11">
        <v>2.38</v>
      </c>
      <c r="AF791" s="11">
        <v>1</v>
      </c>
      <c r="AG791" s="39">
        <f t="shared" si="451"/>
        <v>3.38</v>
      </c>
      <c r="AH791" s="11">
        <v>1.15</v>
      </c>
      <c r="AI791" s="9">
        <v>0.5</v>
      </c>
      <c r="AJ791" s="40">
        <f t="shared" si="452"/>
        <v>6884.34344</v>
      </c>
    </row>
    <row r="792" s="1" customFormat="1" customHeight="1" spans="6:36">
      <c r="F792" s="11">
        <v>2704</v>
      </c>
      <c r="G792" s="12">
        <v>0.75</v>
      </c>
      <c r="H792" s="11">
        <v>1</v>
      </c>
      <c r="I792" s="11">
        <v>0</v>
      </c>
      <c r="J792" s="13">
        <f t="shared" si="447"/>
        <v>2028</v>
      </c>
      <c r="K792" s="11">
        <v>1</v>
      </c>
      <c r="L792" s="11">
        <v>2.38</v>
      </c>
      <c r="M792" s="11">
        <v>1</v>
      </c>
      <c r="N792" s="39">
        <f t="shared" si="448"/>
        <v>3.38</v>
      </c>
      <c r="O792" s="11">
        <v>1.15</v>
      </c>
      <c r="P792" s="9">
        <v>0.5</v>
      </c>
      <c r="Q792" s="40">
        <f t="shared" si="449"/>
        <v>3941.418</v>
      </c>
      <c r="Y792" s="11">
        <v>2704</v>
      </c>
      <c r="Z792" s="12">
        <v>0.75</v>
      </c>
      <c r="AA792" s="11">
        <v>1</v>
      </c>
      <c r="AB792" s="11">
        <v>0</v>
      </c>
      <c r="AC792" s="13">
        <f t="shared" si="450"/>
        <v>2028</v>
      </c>
      <c r="AD792" s="11">
        <v>1</v>
      </c>
      <c r="AE792" s="11">
        <v>2.38</v>
      </c>
      <c r="AF792" s="11">
        <v>1</v>
      </c>
      <c r="AG792" s="39">
        <f t="shared" si="451"/>
        <v>3.38</v>
      </c>
      <c r="AH792" s="11">
        <v>1.15</v>
      </c>
      <c r="AI792" s="9">
        <v>0.5</v>
      </c>
      <c r="AJ792" s="40">
        <f t="shared" si="452"/>
        <v>3941.418</v>
      </c>
    </row>
    <row r="793" s="1" customFormat="1" customHeight="1" spans="6:36">
      <c r="F793" s="11">
        <v>2704</v>
      </c>
      <c r="G793" s="12">
        <v>0.75</v>
      </c>
      <c r="H793" s="11">
        <v>1</v>
      </c>
      <c r="I793" s="11">
        <v>0</v>
      </c>
      <c r="J793" s="13">
        <f t="shared" si="447"/>
        <v>2028</v>
      </c>
      <c r="K793" s="11">
        <v>1</v>
      </c>
      <c r="L793" s="11">
        <v>2.38</v>
      </c>
      <c r="M793" s="11">
        <v>1</v>
      </c>
      <c r="N793" s="39">
        <f t="shared" si="448"/>
        <v>3.38</v>
      </c>
      <c r="O793" s="11">
        <v>1.15</v>
      </c>
      <c r="P793" s="9">
        <v>0.5</v>
      </c>
      <c r="Q793" s="40">
        <f t="shared" si="449"/>
        <v>3941.418</v>
      </c>
      <c r="Y793" s="11">
        <v>2704</v>
      </c>
      <c r="Z793" s="12">
        <v>0.75</v>
      </c>
      <c r="AA793" s="11">
        <v>1</v>
      </c>
      <c r="AB793" s="11">
        <v>0</v>
      </c>
      <c r="AC793" s="13">
        <f t="shared" si="450"/>
        <v>2028</v>
      </c>
      <c r="AD793" s="11">
        <v>1</v>
      </c>
      <c r="AE793" s="11">
        <v>2.38</v>
      </c>
      <c r="AF793" s="11">
        <v>1</v>
      </c>
      <c r="AG793" s="39">
        <f t="shared" si="451"/>
        <v>3.38</v>
      </c>
      <c r="AH793" s="11">
        <v>1.15</v>
      </c>
      <c r="AI793" s="9">
        <v>0.5</v>
      </c>
      <c r="AJ793" s="40">
        <f t="shared" si="452"/>
        <v>3941.418</v>
      </c>
    </row>
    <row r="794" s="1" customFormat="1" customHeight="1" spans="6:36">
      <c r="F794" s="11">
        <v>2704</v>
      </c>
      <c r="G794" s="12">
        <v>1.8</v>
      </c>
      <c r="H794" s="11">
        <v>1</v>
      </c>
      <c r="I794" s="11">
        <v>0</v>
      </c>
      <c r="J794" s="13">
        <f t="shared" si="447"/>
        <v>4867.2</v>
      </c>
      <c r="K794" s="11">
        <v>1</v>
      </c>
      <c r="L794" s="11">
        <v>2.38</v>
      </c>
      <c r="M794" s="11">
        <v>1</v>
      </c>
      <c r="N794" s="39">
        <f t="shared" si="448"/>
        <v>3.38</v>
      </c>
      <c r="O794" s="11">
        <v>1.15</v>
      </c>
      <c r="P794" s="9">
        <v>0.5</v>
      </c>
      <c r="Q794" s="40">
        <f t="shared" si="449"/>
        <v>9459.4032</v>
      </c>
      <c r="Y794" s="11">
        <v>2704</v>
      </c>
      <c r="Z794" s="12">
        <v>1.8</v>
      </c>
      <c r="AA794" s="11">
        <v>1</v>
      </c>
      <c r="AB794" s="11">
        <v>0</v>
      </c>
      <c r="AC794" s="13">
        <f t="shared" si="450"/>
        <v>4867.2</v>
      </c>
      <c r="AD794" s="11">
        <v>1</v>
      </c>
      <c r="AE794" s="11">
        <v>2.38</v>
      </c>
      <c r="AF794" s="11">
        <v>1</v>
      </c>
      <c r="AG794" s="39">
        <f t="shared" si="451"/>
        <v>3.38</v>
      </c>
      <c r="AH794" s="11">
        <v>1.15</v>
      </c>
      <c r="AI794" s="9">
        <v>0.5</v>
      </c>
      <c r="AJ794" s="40">
        <f t="shared" si="452"/>
        <v>9459.4032</v>
      </c>
    </row>
    <row r="795" s="1" customFormat="1" customHeight="1" spans="6:36">
      <c r="F795" s="11">
        <v>2704</v>
      </c>
      <c r="G795" s="12">
        <v>3.21</v>
      </c>
      <c r="H795" s="11">
        <v>1</v>
      </c>
      <c r="I795" s="11">
        <v>0</v>
      </c>
      <c r="J795" s="13">
        <f t="shared" si="447"/>
        <v>8679.84</v>
      </c>
      <c r="K795" s="11">
        <v>1</v>
      </c>
      <c r="L795" s="11">
        <v>2.38</v>
      </c>
      <c r="M795" s="11">
        <v>1</v>
      </c>
      <c r="N795" s="39">
        <f t="shared" si="448"/>
        <v>3.38</v>
      </c>
      <c r="O795" s="11">
        <v>1.15</v>
      </c>
      <c r="P795" s="9">
        <v>0.5</v>
      </c>
      <c r="Q795" s="40">
        <f t="shared" si="449"/>
        <v>16869.26904</v>
      </c>
      <c r="Y795" s="11">
        <v>2704</v>
      </c>
      <c r="Z795" s="12">
        <v>3.21</v>
      </c>
      <c r="AA795" s="11">
        <v>1</v>
      </c>
      <c r="AB795" s="11">
        <v>0</v>
      </c>
      <c r="AC795" s="13">
        <f t="shared" si="450"/>
        <v>8679.84</v>
      </c>
      <c r="AD795" s="11">
        <v>1</v>
      </c>
      <c r="AE795" s="11">
        <v>2.38</v>
      </c>
      <c r="AF795" s="11">
        <v>1</v>
      </c>
      <c r="AG795" s="39">
        <f t="shared" si="451"/>
        <v>3.38</v>
      </c>
      <c r="AH795" s="11">
        <v>1.15</v>
      </c>
      <c r="AI795" s="9">
        <v>0.5</v>
      </c>
      <c r="AJ795" s="40">
        <f t="shared" si="452"/>
        <v>16869.26904</v>
      </c>
    </row>
    <row r="796" s="1" customFormat="1" customHeight="1" spans="6:36">
      <c r="F796" s="11">
        <v>2704</v>
      </c>
      <c r="G796" s="12">
        <v>3.21</v>
      </c>
      <c r="H796" s="11">
        <v>1</v>
      </c>
      <c r="I796" s="11">
        <v>0</v>
      </c>
      <c r="J796" s="13">
        <f t="shared" si="447"/>
        <v>8679.84</v>
      </c>
      <c r="K796" s="11">
        <v>1</v>
      </c>
      <c r="L796" s="11">
        <v>2.38</v>
      </c>
      <c r="M796" s="11">
        <v>1</v>
      </c>
      <c r="N796" s="39">
        <f t="shared" si="448"/>
        <v>3.38</v>
      </c>
      <c r="O796" s="11">
        <v>1.15</v>
      </c>
      <c r="P796" s="9">
        <v>0.5</v>
      </c>
      <c r="Q796" s="40">
        <f t="shared" si="449"/>
        <v>16869.26904</v>
      </c>
      <c r="Y796" s="11">
        <v>2704</v>
      </c>
      <c r="Z796" s="12">
        <v>3.21</v>
      </c>
      <c r="AA796" s="11">
        <v>1</v>
      </c>
      <c r="AB796" s="11">
        <v>0</v>
      </c>
      <c r="AC796" s="13">
        <f t="shared" si="450"/>
        <v>8679.84</v>
      </c>
      <c r="AD796" s="11">
        <v>1</v>
      </c>
      <c r="AE796" s="11">
        <v>2.38</v>
      </c>
      <c r="AF796" s="11">
        <v>1</v>
      </c>
      <c r="AG796" s="39">
        <f t="shared" si="451"/>
        <v>3.38</v>
      </c>
      <c r="AH796" s="11">
        <v>1.15</v>
      </c>
      <c r="AI796" s="9">
        <v>0.5</v>
      </c>
      <c r="AJ796" s="40">
        <f t="shared" si="452"/>
        <v>16869.26904</v>
      </c>
    </row>
    <row r="797" s="1" customFormat="1" customHeight="1" spans="6:36">
      <c r="F797" s="11">
        <v>2704</v>
      </c>
      <c r="G797" s="12">
        <v>0</v>
      </c>
      <c r="H797" s="11">
        <v>1</v>
      </c>
      <c r="I797" s="11">
        <v>0</v>
      </c>
      <c r="J797" s="13">
        <f t="shared" si="447"/>
        <v>0</v>
      </c>
      <c r="K797" s="11">
        <v>1</v>
      </c>
      <c r="L797" s="11">
        <v>2.38</v>
      </c>
      <c r="M797" s="11">
        <v>1</v>
      </c>
      <c r="N797" s="39">
        <f t="shared" si="448"/>
        <v>3.38</v>
      </c>
      <c r="O797" s="11">
        <v>1.15</v>
      </c>
      <c r="P797" s="9">
        <v>0.5</v>
      </c>
      <c r="Q797" s="40">
        <f t="shared" si="449"/>
        <v>0</v>
      </c>
      <c r="Y797" s="11">
        <v>2704</v>
      </c>
      <c r="Z797" s="12">
        <v>0</v>
      </c>
      <c r="AA797" s="11">
        <v>1</v>
      </c>
      <c r="AB797" s="11">
        <v>0</v>
      </c>
      <c r="AC797" s="13">
        <f t="shared" si="450"/>
        <v>0</v>
      </c>
      <c r="AD797" s="11">
        <v>1</v>
      </c>
      <c r="AE797" s="11">
        <v>2.38</v>
      </c>
      <c r="AF797" s="11">
        <v>1</v>
      </c>
      <c r="AG797" s="39">
        <f t="shared" si="451"/>
        <v>3.38</v>
      </c>
      <c r="AH797" s="11">
        <v>1.15</v>
      </c>
      <c r="AI797" s="9">
        <v>0.5</v>
      </c>
      <c r="AJ797" s="40">
        <f t="shared" si="452"/>
        <v>0</v>
      </c>
    </row>
    <row r="798" s="1" customFormat="1" customHeight="1" spans="6:36">
      <c r="F798" s="41" t="s">
        <v>24</v>
      </c>
      <c r="G798" s="42"/>
      <c r="H798" s="42"/>
      <c r="I798" s="42"/>
      <c r="J798" s="42"/>
      <c r="K798" s="42"/>
      <c r="L798" s="42"/>
      <c r="M798" s="43">
        <f>SUM(Q783:Q797)</f>
        <v>104368.74864</v>
      </c>
      <c r="N798" s="43"/>
      <c r="O798" s="43"/>
      <c r="P798" s="43"/>
      <c r="Q798" s="43"/>
      <c r="Y798" s="41" t="s">
        <v>24</v>
      </c>
      <c r="Z798" s="42"/>
      <c r="AA798" s="42"/>
      <c r="AB798" s="42"/>
      <c r="AC798" s="42"/>
      <c r="AD798" s="42"/>
      <c r="AE798" s="42"/>
      <c r="AF798" s="43">
        <f>SUM(AJ783:AJ797)</f>
        <v>104368.74864</v>
      </c>
      <c r="AG798" s="43"/>
      <c r="AH798" s="43"/>
      <c r="AI798" s="43"/>
      <c r="AJ798" s="43"/>
    </row>
    <row r="799" s="1" customFormat="1" customHeight="1" spans="6:36">
      <c r="F799" s="42"/>
      <c r="G799" s="42"/>
      <c r="H799" s="42"/>
      <c r="I799" s="42"/>
      <c r="J799" s="42"/>
      <c r="K799" s="42"/>
      <c r="L799" s="42"/>
      <c r="M799" s="43"/>
      <c r="N799" s="43"/>
      <c r="O799" s="43"/>
      <c r="P799" s="43"/>
      <c r="Q799" s="43"/>
      <c r="Y799" s="42"/>
      <c r="Z799" s="42"/>
      <c r="AA799" s="42"/>
      <c r="AB799" s="42"/>
      <c r="AC799" s="42"/>
      <c r="AD799" s="42"/>
      <c r="AE799" s="42"/>
      <c r="AF799" s="43"/>
      <c r="AG799" s="43"/>
      <c r="AH799" s="43"/>
      <c r="AI799" s="43"/>
      <c r="AJ799" s="43"/>
    </row>
    <row r="800" s="1" customFormat="1" customHeight="1" spans="6:36">
      <c r="F800" s="42"/>
      <c r="G800" s="42"/>
      <c r="H800" s="42"/>
      <c r="I800" s="42"/>
      <c r="J800" s="42"/>
      <c r="K800" s="42"/>
      <c r="L800" s="42"/>
      <c r="M800" s="43"/>
      <c r="N800" s="43"/>
      <c r="O800" s="43"/>
      <c r="P800" s="43"/>
      <c r="Q800" s="43"/>
      <c r="Y800" s="42"/>
      <c r="Z800" s="42"/>
      <c r="AA800" s="42"/>
      <c r="AB800" s="42"/>
      <c r="AC800" s="42"/>
      <c r="AD800" s="42"/>
      <c r="AE800" s="42"/>
      <c r="AF800" s="43"/>
      <c r="AG800" s="43"/>
      <c r="AH800" s="43"/>
      <c r="AI800" s="43"/>
      <c r="AJ800" s="43"/>
    </row>
    <row r="801" s="1" customFormat="1" customHeight="1" spans="6:36">
      <c r="F801" s="34" t="s">
        <v>25</v>
      </c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Y801" s="34" t="s">
        <v>25</v>
      </c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</row>
    <row r="802" s="1" customFormat="1" customHeight="1" spans="6:36">
      <c r="F802" s="13" t="s">
        <v>3</v>
      </c>
      <c r="G802" s="13"/>
      <c r="H802" s="13"/>
      <c r="I802" s="13"/>
      <c r="J802" s="13"/>
      <c r="K802" s="8" t="s">
        <v>46</v>
      </c>
      <c r="L802" s="8"/>
      <c r="M802" s="8"/>
      <c r="N802" s="8"/>
      <c r="O802" s="9" t="s">
        <v>31</v>
      </c>
      <c r="P802" s="9"/>
      <c r="Q802" s="38" t="s">
        <v>7</v>
      </c>
      <c r="Y802" s="13" t="s">
        <v>3</v>
      </c>
      <c r="Z802" s="13"/>
      <c r="AA802" s="13"/>
      <c r="AB802" s="13"/>
      <c r="AC802" s="13"/>
      <c r="AD802" s="8" t="s">
        <v>46</v>
      </c>
      <c r="AE802" s="8"/>
      <c r="AF802" s="8"/>
      <c r="AG802" s="8"/>
      <c r="AH802" s="9" t="s">
        <v>31</v>
      </c>
      <c r="AI802" s="9"/>
      <c r="AJ802" s="38" t="s">
        <v>7</v>
      </c>
    </row>
    <row r="803" s="1" customFormat="1" customHeight="1" spans="6:36">
      <c r="F803" s="13" t="s">
        <v>47</v>
      </c>
      <c r="G803" s="13" t="s">
        <v>48</v>
      </c>
      <c r="H803" s="13" t="s">
        <v>49</v>
      </c>
      <c r="I803" s="13" t="s">
        <v>50</v>
      </c>
      <c r="J803" s="13" t="s">
        <v>3</v>
      </c>
      <c r="K803" s="8" t="s">
        <v>51</v>
      </c>
      <c r="L803" s="8" t="s">
        <v>21</v>
      </c>
      <c r="M803" s="8" t="s">
        <v>20</v>
      </c>
      <c r="N803" s="39" t="s">
        <v>22</v>
      </c>
      <c r="O803" s="9" t="s">
        <v>52</v>
      </c>
      <c r="P803" s="9" t="s">
        <v>53</v>
      </c>
      <c r="Q803" s="38"/>
      <c r="Y803" s="13" t="s">
        <v>47</v>
      </c>
      <c r="Z803" s="13" t="s">
        <v>48</v>
      </c>
      <c r="AA803" s="13" t="s">
        <v>49</v>
      </c>
      <c r="AB803" s="13" t="s">
        <v>50</v>
      </c>
      <c r="AC803" s="13" t="s">
        <v>3</v>
      </c>
      <c r="AD803" s="8" t="s">
        <v>51</v>
      </c>
      <c r="AE803" s="8" t="s">
        <v>21</v>
      </c>
      <c r="AF803" s="8" t="s">
        <v>20</v>
      </c>
      <c r="AG803" s="39" t="s">
        <v>22</v>
      </c>
      <c r="AH803" s="9" t="s">
        <v>52</v>
      </c>
      <c r="AI803" s="9" t="s">
        <v>53</v>
      </c>
      <c r="AJ803" s="38"/>
    </row>
    <row r="804" s="1" customFormat="1" customHeight="1" spans="6:36">
      <c r="F804" s="11">
        <v>2171</v>
      </c>
      <c r="G804" s="12">
        <v>1.728</v>
      </c>
      <c r="H804" s="11">
        <v>1</v>
      </c>
      <c r="I804" s="11">
        <v>0</v>
      </c>
      <c r="J804" s="13">
        <f t="shared" ref="J804:J814" si="453">F804*G804*H804+I804</f>
        <v>3751.488</v>
      </c>
      <c r="K804" s="11">
        <v>1</v>
      </c>
      <c r="L804" s="11">
        <v>2.11</v>
      </c>
      <c r="M804" s="11">
        <v>0.97</v>
      </c>
      <c r="N804" s="39">
        <f t="shared" ref="N804:N814" si="454">L804*M804+1</f>
        <v>3.0467</v>
      </c>
      <c r="O804" s="11">
        <v>1.15</v>
      </c>
      <c r="P804" s="9">
        <v>0.5</v>
      </c>
      <c r="Q804" s="40">
        <f t="shared" ref="Q804:Q814" si="455">J804*K804*N804*O804*P804</f>
        <v>6572.05363152</v>
      </c>
      <c r="Y804" s="11">
        <v>2171</v>
      </c>
      <c r="Z804" s="12">
        <v>1.728</v>
      </c>
      <c r="AA804" s="11">
        <v>1</v>
      </c>
      <c r="AB804" s="11">
        <v>0</v>
      </c>
      <c r="AC804" s="13">
        <f t="shared" ref="AC804:AC814" si="456">Y804*Z804*AA804+AB804</f>
        <v>3751.488</v>
      </c>
      <c r="AD804" s="11">
        <v>1</v>
      </c>
      <c r="AE804" s="11">
        <v>2.11</v>
      </c>
      <c r="AF804" s="11">
        <v>0.97</v>
      </c>
      <c r="AG804" s="39">
        <f t="shared" ref="AG804:AG814" si="457">AE804*AF804+1</f>
        <v>3.0467</v>
      </c>
      <c r="AH804" s="11">
        <v>1.15</v>
      </c>
      <c r="AI804" s="9">
        <v>0.5</v>
      </c>
      <c r="AJ804" s="40">
        <f t="shared" ref="AJ804:AJ814" si="458">AC804*AD804*AG804*AH804*AI804</f>
        <v>6572.05363152</v>
      </c>
    </row>
    <row r="805" s="1" customFormat="1" customHeight="1" spans="6:36">
      <c r="F805" s="11">
        <v>2171</v>
      </c>
      <c r="G805" s="12">
        <v>1.728</v>
      </c>
      <c r="H805" s="11">
        <v>1</v>
      </c>
      <c r="I805" s="11">
        <v>0</v>
      </c>
      <c r="J805" s="13">
        <f t="shared" si="453"/>
        <v>3751.488</v>
      </c>
      <c r="K805" s="11">
        <v>1</v>
      </c>
      <c r="L805" s="11">
        <v>2.11</v>
      </c>
      <c r="M805" s="11">
        <v>0.97</v>
      </c>
      <c r="N805" s="39">
        <f t="shared" si="454"/>
        <v>3.0467</v>
      </c>
      <c r="O805" s="11">
        <v>1.15</v>
      </c>
      <c r="P805" s="9">
        <v>0.5</v>
      </c>
      <c r="Q805" s="40">
        <f t="shared" si="455"/>
        <v>6572.05363152</v>
      </c>
      <c r="Y805" s="11">
        <v>2171</v>
      </c>
      <c r="Z805" s="12">
        <v>1.728</v>
      </c>
      <c r="AA805" s="11">
        <v>1</v>
      </c>
      <c r="AB805" s="11">
        <v>0</v>
      </c>
      <c r="AC805" s="13">
        <f t="shared" si="456"/>
        <v>3751.488</v>
      </c>
      <c r="AD805" s="11">
        <v>1</v>
      </c>
      <c r="AE805" s="11">
        <v>2.11</v>
      </c>
      <c r="AF805" s="11">
        <v>0.97</v>
      </c>
      <c r="AG805" s="39">
        <f t="shared" si="457"/>
        <v>3.0467</v>
      </c>
      <c r="AH805" s="11">
        <v>1.15</v>
      </c>
      <c r="AI805" s="9">
        <v>0.5</v>
      </c>
      <c r="AJ805" s="40">
        <f t="shared" si="458"/>
        <v>6572.05363152</v>
      </c>
    </row>
    <row r="806" s="1" customFormat="1" customHeight="1" spans="6:36">
      <c r="F806" s="11">
        <v>2171</v>
      </c>
      <c r="G806" s="12">
        <v>1.728</v>
      </c>
      <c r="H806" s="11">
        <v>1</v>
      </c>
      <c r="I806" s="11">
        <v>0</v>
      </c>
      <c r="J806" s="13">
        <f t="shared" si="453"/>
        <v>3751.488</v>
      </c>
      <c r="K806" s="11">
        <v>1</v>
      </c>
      <c r="L806" s="11">
        <v>2.11</v>
      </c>
      <c r="M806" s="11">
        <v>0.97</v>
      </c>
      <c r="N806" s="39">
        <f t="shared" si="454"/>
        <v>3.0467</v>
      </c>
      <c r="O806" s="11">
        <v>1.15</v>
      </c>
      <c r="P806" s="9">
        <v>0.5</v>
      </c>
      <c r="Q806" s="40">
        <f t="shared" si="455"/>
        <v>6572.05363152</v>
      </c>
      <c r="Y806" s="11">
        <v>2171</v>
      </c>
      <c r="Z806" s="12">
        <v>1.728</v>
      </c>
      <c r="AA806" s="11">
        <v>1</v>
      </c>
      <c r="AB806" s="11">
        <v>0</v>
      </c>
      <c r="AC806" s="13">
        <f t="shared" si="456"/>
        <v>3751.488</v>
      </c>
      <c r="AD806" s="11">
        <v>1</v>
      </c>
      <c r="AE806" s="11">
        <v>2.11</v>
      </c>
      <c r="AF806" s="11">
        <v>0.97</v>
      </c>
      <c r="AG806" s="39">
        <f t="shared" si="457"/>
        <v>3.0467</v>
      </c>
      <c r="AH806" s="11">
        <v>1.15</v>
      </c>
      <c r="AI806" s="9">
        <v>0.5</v>
      </c>
      <c r="AJ806" s="40">
        <f t="shared" si="458"/>
        <v>6572.05363152</v>
      </c>
    </row>
    <row r="807" s="1" customFormat="1" customHeight="1" spans="6:36">
      <c r="F807" s="11">
        <v>2171</v>
      </c>
      <c r="G807" s="12">
        <v>1.728</v>
      </c>
      <c r="H807" s="11">
        <v>1</v>
      </c>
      <c r="I807" s="11">
        <v>0</v>
      </c>
      <c r="J807" s="13">
        <f t="shared" si="453"/>
        <v>3751.488</v>
      </c>
      <c r="K807" s="11">
        <v>1</v>
      </c>
      <c r="L807" s="11">
        <v>2.11</v>
      </c>
      <c r="M807" s="11">
        <v>0.97</v>
      </c>
      <c r="N807" s="39">
        <f t="shared" si="454"/>
        <v>3.0467</v>
      </c>
      <c r="O807" s="11">
        <v>1.15</v>
      </c>
      <c r="P807" s="9">
        <v>0.5</v>
      </c>
      <c r="Q807" s="40">
        <f t="shared" si="455"/>
        <v>6572.05363152</v>
      </c>
      <c r="Y807" s="11">
        <v>2171</v>
      </c>
      <c r="Z807" s="12">
        <v>1.728</v>
      </c>
      <c r="AA807" s="11">
        <v>1</v>
      </c>
      <c r="AB807" s="11">
        <v>0</v>
      </c>
      <c r="AC807" s="13">
        <f t="shared" si="456"/>
        <v>3751.488</v>
      </c>
      <c r="AD807" s="11">
        <v>1</v>
      </c>
      <c r="AE807" s="11">
        <v>2.11</v>
      </c>
      <c r="AF807" s="11">
        <v>0.97</v>
      </c>
      <c r="AG807" s="39">
        <f t="shared" si="457"/>
        <v>3.0467</v>
      </c>
      <c r="AH807" s="11">
        <v>1.15</v>
      </c>
      <c r="AI807" s="9">
        <v>0.5</v>
      </c>
      <c r="AJ807" s="40">
        <f t="shared" si="458"/>
        <v>6572.05363152</v>
      </c>
    </row>
    <row r="808" s="1" customFormat="1" customHeight="1" spans="6:36">
      <c r="F808" s="11">
        <v>2171</v>
      </c>
      <c r="G808" s="12">
        <v>1.728</v>
      </c>
      <c r="H808" s="11">
        <v>1</v>
      </c>
      <c r="I808" s="11">
        <v>0</v>
      </c>
      <c r="J808" s="13">
        <f t="shared" si="453"/>
        <v>3751.488</v>
      </c>
      <c r="K808" s="11">
        <v>1</v>
      </c>
      <c r="L808" s="11">
        <v>2.11</v>
      </c>
      <c r="M808" s="11">
        <v>0.97</v>
      </c>
      <c r="N808" s="39">
        <f t="shared" si="454"/>
        <v>3.0467</v>
      </c>
      <c r="O808" s="11">
        <v>1.15</v>
      </c>
      <c r="P808" s="9">
        <v>0.5</v>
      </c>
      <c r="Q808" s="40">
        <f t="shared" si="455"/>
        <v>6572.05363152</v>
      </c>
      <c r="Y808" s="11">
        <v>2171</v>
      </c>
      <c r="Z808" s="12">
        <v>1.728</v>
      </c>
      <c r="AA808" s="11">
        <v>1</v>
      </c>
      <c r="AB808" s="11">
        <v>0</v>
      </c>
      <c r="AC808" s="13">
        <f t="shared" si="456"/>
        <v>3751.488</v>
      </c>
      <c r="AD808" s="11">
        <v>1</v>
      </c>
      <c r="AE808" s="11">
        <v>2.11</v>
      </c>
      <c r="AF808" s="11">
        <v>0.97</v>
      </c>
      <c r="AG808" s="39">
        <f t="shared" si="457"/>
        <v>3.0467</v>
      </c>
      <c r="AH808" s="11">
        <v>1.15</v>
      </c>
      <c r="AI808" s="9">
        <v>0.5</v>
      </c>
      <c r="AJ808" s="40">
        <f t="shared" si="458"/>
        <v>6572.05363152</v>
      </c>
    </row>
    <row r="809" s="1" customFormat="1" customHeight="1" spans="6:36">
      <c r="F809" s="11">
        <v>2171</v>
      </c>
      <c r="G809" s="12">
        <v>1.728</v>
      </c>
      <c r="H809" s="11">
        <v>1</v>
      </c>
      <c r="I809" s="11">
        <v>0</v>
      </c>
      <c r="J809" s="13">
        <f t="shared" si="453"/>
        <v>3751.488</v>
      </c>
      <c r="K809" s="11">
        <v>1</v>
      </c>
      <c r="L809" s="11">
        <v>2.11</v>
      </c>
      <c r="M809" s="11">
        <v>0.97</v>
      </c>
      <c r="N809" s="39">
        <f t="shared" si="454"/>
        <v>3.0467</v>
      </c>
      <c r="O809" s="11">
        <v>0.9</v>
      </c>
      <c r="P809" s="9">
        <v>0.5</v>
      </c>
      <c r="Q809" s="40">
        <f t="shared" si="455"/>
        <v>5143.34632032</v>
      </c>
      <c r="Y809" s="11">
        <v>2171</v>
      </c>
      <c r="Z809" s="12">
        <v>1.728</v>
      </c>
      <c r="AA809" s="11">
        <v>1</v>
      </c>
      <c r="AB809" s="11">
        <v>0</v>
      </c>
      <c r="AC809" s="13">
        <f t="shared" si="456"/>
        <v>3751.488</v>
      </c>
      <c r="AD809" s="11">
        <v>1</v>
      </c>
      <c r="AE809" s="11">
        <v>2.11</v>
      </c>
      <c r="AF809" s="11">
        <v>0.97</v>
      </c>
      <c r="AG809" s="39">
        <f t="shared" si="457"/>
        <v>3.0467</v>
      </c>
      <c r="AH809" s="11">
        <v>0.9</v>
      </c>
      <c r="AI809" s="9">
        <v>0.5</v>
      </c>
      <c r="AJ809" s="40">
        <f t="shared" si="458"/>
        <v>5143.34632032</v>
      </c>
    </row>
    <row r="810" s="1" customFormat="1" customHeight="1" spans="6:36">
      <c r="F810" s="11">
        <v>2171</v>
      </c>
      <c r="G810" s="12">
        <v>1.728</v>
      </c>
      <c r="H810" s="11">
        <v>1</v>
      </c>
      <c r="I810" s="11">
        <v>0</v>
      </c>
      <c r="J810" s="13">
        <f t="shared" si="453"/>
        <v>3751.488</v>
      </c>
      <c r="K810" s="11">
        <v>1</v>
      </c>
      <c r="L810" s="11">
        <v>2.11</v>
      </c>
      <c r="M810" s="11">
        <v>0.97</v>
      </c>
      <c r="N810" s="39">
        <f t="shared" si="454"/>
        <v>3.0467</v>
      </c>
      <c r="O810" s="11">
        <v>0.9</v>
      </c>
      <c r="P810" s="9">
        <v>0.5</v>
      </c>
      <c r="Q810" s="40">
        <f t="shared" si="455"/>
        <v>5143.34632032</v>
      </c>
      <c r="Y810" s="11">
        <v>2171</v>
      </c>
      <c r="Z810" s="12">
        <v>1.728</v>
      </c>
      <c r="AA810" s="11">
        <v>1</v>
      </c>
      <c r="AB810" s="11">
        <v>0</v>
      </c>
      <c r="AC810" s="13">
        <f t="shared" si="456"/>
        <v>3751.488</v>
      </c>
      <c r="AD810" s="11">
        <v>1</v>
      </c>
      <c r="AE810" s="11">
        <v>2.11</v>
      </c>
      <c r="AF810" s="11">
        <v>0.97</v>
      </c>
      <c r="AG810" s="39">
        <f t="shared" si="457"/>
        <v>3.0467</v>
      </c>
      <c r="AH810" s="11">
        <v>0.9</v>
      </c>
      <c r="AI810" s="9">
        <v>0.5</v>
      </c>
      <c r="AJ810" s="40">
        <f t="shared" si="458"/>
        <v>5143.34632032</v>
      </c>
    </row>
    <row r="811" s="1" customFormat="1" customHeight="1" spans="6:36">
      <c r="F811" s="11">
        <v>2171</v>
      </c>
      <c r="G811" s="12">
        <v>1.728</v>
      </c>
      <c r="H811" s="11">
        <v>1</v>
      </c>
      <c r="I811" s="11">
        <v>0</v>
      </c>
      <c r="J811" s="13">
        <f t="shared" si="453"/>
        <v>3751.488</v>
      </c>
      <c r="K811" s="11">
        <v>1</v>
      </c>
      <c r="L811" s="11">
        <v>2.11</v>
      </c>
      <c r="M811" s="11">
        <v>0.97</v>
      </c>
      <c r="N811" s="39">
        <f t="shared" si="454"/>
        <v>3.0467</v>
      </c>
      <c r="O811" s="11">
        <v>0.9</v>
      </c>
      <c r="P811" s="9">
        <v>0.5</v>
      </c>
      <c r="Q811" s="40">
        <f t="shared" si="455"/>
        <v>5143.34632032</v>
      </c>
      <c r="Y811" s="11">
        <v>2171</v>
      </c>
      <c r="Z811" s="12">
        <v>1.728</v>
      </c>
      <c r="AA811" s="11">
        <v>1</v>
      </c>
      <c r="AB811" s="11">
        <v>0</v>
      </c>
      <c r="AC811" s="13">
        <f t="shared" si="456"/>
        <v>3751.488</v>
      </c>
      <c r="AD811" s="11">
        <v>1</v>
      </c>
      <c r="AE811" s="11">
        <v>2.11</v>
      </c>
      <c r="AF811" s="11">
        <v>0.97</v>
      </c>
      <c r="AG811" s="39">
        <f t="shared" si="457"/>
        <v>3.0467</v>
      </c>
      <c r="AH811" s="11">
        <v>0.9</v>
      </c>
      <c r="AI811" s="9">
        <v>0.5</v>
      </c>
      <c r="AJ811" s="40">
        <f t="shared" si="458"/>
        <v>5143.34632032</v>
      </c>
    </row>
    <row r="812" s="1" customFormat="1" customHeight="1" spans="6:36">
      <c r="F812" s="11">
        <v>2171</v>
      </c>
      <c r="G812" s="12">
        <v>1.728</v>
      </c>
      <c r="H812" s="11">
        <v>1</v>
      </c>
      <c r="I812" s="11">
        <v>0</v>
      </c>
      <c r="J812" s="13">
        <f t="shared" si="453"/>
        <v>3751.488</v>
      </c>
      <c r="K812" s="11">
        <v>1</v>
      </c>
      <c r="L812" s="11">
        <v>2.11</v>
      </c>
      <c r="M812" s="11">
        <v>0.97</v>
      </c>
      <c r="N812" s="39">
        <f t="shared" si="454"/>
        <v>3.0467</v>
      </c>
      <c r="O812" s="11">
        <v>0.9</v>
      </c>
      <c r="P812" s="9">
        <v>0.5</v>
      </c>
      <c r="Q812" s="40">
        <f t="shared" si="455"/>
        <v>5143.34632032</v>
      </c>
      <c r="Y812" s="11">
        <v>2171</v>
      </c>
      <c r="Z812" s="12">
        <v>1.728</v>
      </c>
      <c r="AA812" s="11">
        <v>1</v>
      </c>
      <c r="AB812" s="11">
        <v>0</v>
      </c>
      <c r="AC812" s="13">
        <f t="shared" si="456"/>
        <v>3751.488</v>
      </c>
      <c r="AD812" s="11">
        <v>1</v>
      </c>
      <c r="AE812" s="11">
        <v>2.11</v>
      </c>
      <c r="AF812" s="11">
        <v>0.97</v>
      </c>
      <c r="AG812" s="39">
        <f t="shared" si="457"/>
        <v>3.0467</v>
      </c>
      <c r="AH812" s="11">
        <v>0.9</v>
      </c>
      <c r="AI812" s="9">
        <v>0.5</v>
      </c>
      <c r="AJ812" s="40">
        <f t="shared" si="458"/>
        <v>5143.34632032</v>
      </c>
    </row>
    <row r="813" s="1" customFormat="1" customHeight="1" spans="6:36">
      <c r="F813" s="11">
        <v>2171</v>
      </c>
      <c r="G813" s="12">
        <v>1.55</v>
      </c>
      <c r="H813" s="11">
        <v>1</v>
      </c>
      <c r="I813" s="11">
        <v>0</v>
      </c>
      <c r="J813" s="13">
        <f t="shared" si="453"/>
        <v>3365.05</v>
      </c>
      <c r="K813" s="11">
        <v>1</v>
      </c>
      <c r="L813" s="11">
        <v>2.11</v>
      </c>
      <c r="M813" s="11">
        <v>0.97</v>
      </c>
      <c r="N813" s="39">
        <f t="shared" si="454"/>
        <v>3.0467</v>
      </c>
      <c r="O813" s="11">
        <v>0.9</v>
      </c>
      <c r="P813" s="9">
        <v>0.5</v>
      </c>
      <c r="Q813" s="40">
        <f t="shared" si="455"/>
        <v>4613.53402575</v>
      </c>
      <c r="Y813" s="11">
        <v>2171</v>
      </c>
      <c r="Z813" s="12">
        <v>1.55</v>
      </c>
      <c r="AA813" s="11">
        <v>1</v>
      </c>
      <c r="AB813" s="11">
        <v>0</v>
      </c>
      <c r="AC813" s="13">
        <f t="shared" si="456"/>
        <v>3365.05</v>
      </c>
      <c r="AD813" s="11">
        <v>1</v>
      </c>
      <c r="AE813" s="11">
        <v>2.11</v>
      </c>
      <c r="AF813" s="11">
        <v>0.97</v>
      </c>
      <c r="AG813" s="39">
        <f t="shared" si="457"/>
        <v>3.0467</v>
      </c>
      <c r="AH813" s="11">
        <v>0.9</v>
      </c>
      <c r="AI813" s="9">
        <v>0.5</v>
      </c>
      <c r="AJ813" s="40">
        <f t="shared" si="458"/>
        <v>4613.53402575</v>
      </c>
    </row>
    <row r="814" s="1" customFormat="1" customHeight="1" spans="6:36">
      <c r="F814" s="11">
        <v>2171</v>
      </c>
      <c r="G814" s="12">
        <v>12.18</v>
      </c>
      <c r="H814" s="11">
        <v>1</v>
      </c>
      <c r="I814" s="11">
        <v>0</v>
      </c>
      <c r="J814" s="13">
        <f t="shared" si="453"/>
        <v>26442.78</v>
      </c>
      <c r="K814" s="11">
        <v>1</v>
      </c>
      <c r="L814" s="11">
        <v>2.11</v>
      </c>
      <c r="M814" s="11">
        <v>0.97</v>
      </c>
      <c r="N814" s="39">
        <f t="shared" si="454"/>
        <v>3.0467</v>
      </c>
      <c r="O814" s="11">
        <v>0.9</v>
      </c>
      <c r="P814" s="9">
        <v>0.5</v>
      </c>
      <c r="Q814" s="40">
        <f t="shared" si="455"/>
        <v>36253.4480217</v>
      </c>
      <c r="Y814" s="11">
        <v>2171</v>
      </c>
      <c r="Z814" s="12">
        <v>12.18</v>
      </c>
      <c r="AA814" s="11">
        <v>1</v>
      </c>
      <c r="AB814" s="11">
        <v>0</v>
      </c>
      <c r="AC814" s="13">
        <f t="shared" si="456"/>
        <v>26442.78</v>
      </c>
      <c r="AD814" s="11">
        <v>1</v>
      </c>
      <c r="AE814" s="11">
        <v>2.11</v>
      </c>
      <c r="AF814" s="11">
        <v>0.97</v>
      </c>
      <c r="AG814" s="39">
        <f t="shared" si="457"/>
        <v>3.0467</v>
      </c>
      <c r="AH814" s="11">
        <v>0.9</v>
      </c>
      <c r="AI814" s="9">
        <v>0.5</v>
      </c>
      <c r="AJ814" s="40">
        <f t="shared" si="458"/>
        <v>36253.4480217</v>
      </c>
    </row>
    <row r="815" s="1" customFormat="1" customHeight="1" spans="6:36">
      <c r="F815" s="41" t="s">
        <v>25</v>
      </c>
      <c r="G815" s="42"/>
      <c r="H815" s="42"/>
      <c r="I815" s="42"/>
      <c r="J815" s="42"/>
      <c r="K815" s="42"/>
      <c r="L815" s="42"/>
      <c r="M815" s="43">
        <f>SUM(Q804:Q814)</f>
        <v>94300.63548633</v>
      </c>
      <c r="N815" s="43"/>
      <c r="O815" s="43"/>
      <c r="P815" s="43"/>
      <c r="Q815" s="43"/>
      <c r="Y815" s="41" t="s">
        <v>25</v>
      </c>
      <c r="Z815" s="42"/>
      <c r="AA815" s="42"/>
      <c r="AB815" s="42"/>
      <c r="AC815" s="42"/>
      <c r="AD815" s="42"/>
      <c r="AE815" s="42"/>
      <c r="AF815" s="43">
        <f>SUM(AJ804:AJ814)</f>
        <v>94300.63548633</v>
      </c>
      <c r="AG815" s="43"/>
      <c r="AH815" s="43"/>
      <c r="AI815" s="43"/>
      <c r="AJ815" s="43"/>
    </row>
    <row r="816" s="1" customFormat="1" customHeight="1" spans="6:36">
      <c r="F816" s="42"/>
      <c r="G816" s="42"/>
      <c r="H816" s="42"/>
      <c r="I816" s="42"/>
      <c r="J816" s="42"/>
      <c r="K816" s="42"/>
      <c r="L816" s="42"/>
      <c r="M816" s="43"/>
      <c r="N816" s="43"/>
      <c r="O816" s="43"/>
      <c r="P816" s="43"/>
      <c r="Q816" s="43"/>
      <c r="Y816" s="42"/>
      <c r="Z816" s="42"/>
      <c r="AA816" s="42"/>
      <c r="AB816" s="42"/>
      <c r="AC816" s="42"/>
      <c r="AD816" s="42"/>
      <c r="AE816" s="42"/>
      <c r="AF816" s="43"/>
      <c r="AG816" s="43"/>
      <c r="AH816" s="43"/>
      <c r="AI816" s="43"/>
      <c r="AJ816" s="43"/>
    </row>
    <row r="817" s="1" customFormat="1" customHeight="1" spans="6:36">
      <c r="F817" s="42"/>
      <c r="G817" s="42"/>
      <c r="H817" s="42"/>
      <c r="I817" s="42"/>
      <c r="J817" s="42"/>
      <c r="K817" s="42"/>
      <c r="L817" s="42"/>
      <c r="M817" s="43"/>
      <c r="N817" s="43"/>
      <c r="O817" s="43"/>
      <c r="P817" s="43"/>
      <c r="Q817" s="43"/>
      <c r="Y817" s="42"/>
      <c r="Z817" s="42"/>
      <c r="AA817" s="42"/>
      <c r="AB817" s="42"/>
      <c r="AC817" s="42"/>
      <c r="AD817" s="42"/>
      <c r="AE817" s="42"/>
      <c r="AF817" s="43"/>
      <c r="AG817" s="43"/>
      <c r="AH817" s="43"/>
      <c r="AI817" s="43"/>
      <c r="AJ817" s="43"/>
    </row>
    <row r="818" s="1" customFormat="1" customHeight="1" spans="6:36">
      <c r="F818" s="34" t="s">
        <v>26</v>
      </c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Y818" s="34" t="s">
        <v>26</v>
      </c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</row>
    <row r="819" s="1" customFormat="1" customHeight="1" spans="6:36">
      <c r="F819" s="13" t="s">
        <v>3</v>
      </c>
      <c r="G819" s="13"/>
      <c r="H819" s="13"/>
      <c r="I819" s="13"/>
      <c r="J819" s="13"/>
      <c r="K819" s="8" t="s">
        <v>46</v>
      </c>
      <c r="L819" s="8"/>
      <c r="M819" s="8"/>
      <c r="N819" s="8"/>
      <c r="O819" s="9" t="s">
        <v>31</v>
      </c>
      <c r="P819" s="9"/>
      <c r="Q819" s="38" t="s">
        <v>7</v>
      </c>
      <c r="Y819" s="13" t="s">
        <v>3</v>
      </c>
      <c r="Z819" s="13"/>
      <c r="AA819" s="13"/>
      <c r="AB819" s="13"/>
      <c r="AC819" s="13"/>
      <c r="AD819" s="8" t="s">
        <v>46</v>
      </c>
      <c r="AE819" s="8"/>
      <c r="AF819" s="8"/>
      <c r="AG819" s="8"/>
      <c r="AH819" s="9" t="s">
        <v>31</v>
      </c>
      <c r="AI819" s="9"/>
      <c r="AJ819" s="38" t="s">
        <v>7</v>
      </c>
    </row>
    <row r="820" s="1" customFormat="1" customHeight="1" spans="6:36">
      <c r="F820" s="13" t="s">
        <v>47</v>
      </c>
      <c r="G820" s="13" t="s">
        <v>48</v>
      </c>
      <c r="H820" s="13" t="s">
        <v>49</v>
      </c>
      <c r="I820" s="13" t="s">
        <v>50</v>
      </c>
      <c r="J820" s="13" t="s">
        <v>3</v>
      </c>
      <c r="K820" s="8" t="s">
        <v>51</v>
      </c>
      <c r="L820" s="8" t="s">
        <v>21</v>
      </c>
      <c r="M820" s="8" t="s">
        <v>20</v>
      </c>
      <c r="N820" s="39" t="s">
        <v>22</v>
      </c>
      <c r="O820" s="9" t="s">
        <v>52</v>
      </c>
      <c r="P820" s="9" t="s">
        <v>53</v>
      </c>
      <c r="Q820" s="38"/>
      <c r="Y820" s="13" t="s">
        <v>47</v>
      </c>
      <c r="Z820" s="13" t="s">
        <v>48</v>
      </c>
      <c r="AA820" s="13" t="s">
        <v>49</v>
      </c>
      <c r="AB820" s="13" t="s">
        <v>50</v>
      </c>
      <c r="AC820" s="13" t="s">
        <v>3</v>
      </c>
      <c r="AD820" s="8" t="s">
        <v>51</v>
      </c>
      <c r="AE820" s="8" t="s">
        <v>21</v>
      </c>
      <c r="AF820" s="8" t="s">
        <v>20</v>
      </c>
      <c r="AG820" s="39" t="s">
        <v>22</v>
      </c>
      <c r="AH820" s="9" t="s">
        <v>52</v>
      </c>
      <c r="AI820" s="9" t="s">
        <v>53</v>
      </c>
      <c r="AJ820" s="38"/>
    </row>
    <row r="821" s="1" customFormat="1" customHeight="1" spans="6:36">
      <c r="F821" s="11">
        <v>35816</v>
      </c>
      <c r="G821" s="12">
        <v>0.168</v>
      </c>
      <c r="H821" s="11">
        <v>1</v>
      </c>
      <c r="I821" s="11">
        <v>0</v>
      </c>
      <c r="J821" s="13">
        <f t="shared" ref="J821:J830" si="459">F821*G821*H821+I821</f>
        <v>6017.088</v>
      </c>
      <c r="K821" s="11">
        <v>1</v>
      </c>
      <c r="L821" s="11">
        <v>1.58</v>
      </c>
      <c r="M821" s="11">
        <v>0.76</v>
      </c>
      <c r="N821" s="39">
        <f t="shared" ref="N821:N830" si="460">L821*M821+1</f>
        <v>2.2008</v>
      </c>
      <c r="O821" s="11">
        <v>0.9</v>
      </c>
      <c r="P821" s="9">
        <v>0.5</v>
      </c>
      <c r="Q821" s="40">
        <f t="shared" ref="Q821:Q830" si="461">J821*K821*N821*O821*P821</f>
        <v>5959.08327168</v>
      </c>
      <c r="Y821" s="11">
        <v>35816</v>
      </c>
      <c r="Z821" s="12">
        <v>0.168</v>
      </c>
      <c r="AA821" s="11">
        <v>1</v>
      </c>
      <c r="AB821" s="11">
        <v>0</v>
      </c>
      <c r="AC821" s="13">
        <f t="shared" ref="AC821:AC830" si="462">Y821*Z821*AA821+AB821</f>
        <v>6017.088</v>
      </c>
      <c r="AD821" s="11">
        <v>1</v>
      </c>
      <c r="AE821" s="11">
        <v>1.65</v>
      </c>
      <c r="AF821" s="11">
        <v>0.79</v>
      </c>
      <c r="AG821" s="39">
        <f t="shared" ref="AG821:AG830" si="463">AE821*AF821+1</f>
        <v>2.3035</v>
      </c>
      <c r="AH821" s="11">
        <v>0.9</v>
      </c>
      <c r="AI821" s="9">
        <v>0.5</v>
      </c>
      <c r="AJ821" s="40">
        <f t="shared" ref="AJ821:AJ830" si="464">AC821*AD821*AG821*AH821*AI821</f>
        <v>6237.1629936</v>
      </c>
    </row>
    <row r="822" s="1" customFormat="1" customHeight="1" spans="6:36">
      <c r="F822" s="11">
        <v>35816</v>
      </c>
      <c r="G822" s="12">
        <v>0.168</v>
      </c>
      <c r="H822" s="11">
        <v>1</v>
      </c>
      <c r="I822" s="11">
        <v>0</v>
      </c>
      <c r="J822" s="13">
        <f t="shared" si="459"/>
        <v>6017.088</v>
      </c>
      <c r="K822" s="11">
        <v>1</v>
      </c>
      <c r="L822" s="11">
        <v>1.58</v>
      </c>
      <c r="M822" s="11">
        <v>0.76</v>
      </c>
      <c r="N822" s="39">
        <f t="shared" si="460"/>
        <v>2.2008</v>
      </c>
      <c r="O822" s="11">
        <v>0.9</v>
      </c>
      <c r="P822" s="9">
        <v>0.5</v>
      </c>
      <c r="Q822" s="40">
        <f t="shared" si="461"/>
        <v>5959.08327168</v>
      </c>
      <c r="Y822" s="11">
        <v>35816</v>
      </c>
      <c r="Z822" s="12">
        <v>0.168</v>
      </c>
      <c r="AA822" s="11">
        <v>1</v>
      </c>
      <c r="AB822" s="11">
        <v>0</v>
      </c>
      <c r="AC822" s="13">
        <f t="shared" si="462"/>
        <v>6017.088</v>
      </c>
      <c r="AD822" s="11">
        <v>1</v>
      </c>
      <c r="AE822" s="11">
        <v>1.65</v>
      </c>
      <c r="AF822" s="11">
        <v>0.79</v>
      </c>
      <c r="AG822" s="39">
        <f t="shared" si="463"/>
        <v>2.3035</v>
      </c>
      <c r="AH822" s="11">
        <v>0.9</v>
      </c>
      <c r="AI822" s="9">
        <v>0.5</v>
      </c>
      <c r="AJ822" s="40">
        <f t="shared" si="464"/>
        <v>6237.1629936</v>
      </c>
    </row>
    <row r="823" s="1" customFormat="1" customHeight="1" spans="6:36">
      <c r="F823" s="11">
        <v>35816</v>
      </c>
      <c r="G823" s="12">
        <v>0.168</v>
      </c>
      <c r="H823" s="11">
        <v>1</v>
      </c>
      <c r="I823" s="11">
        <v>0</v>
      </c>
      <c r="J823" s="13">
        <f t="shared" si="459"/>
        <v>6017.088</v>
      </c>
      <c r="K823" s="11">
        <v>1</v>
      </c>
      <c r="L823" s="11">
        <v>1.58</v>
      </c>
      <c r="M823" s="11">
        <v>0.76</v>
      </c>
      <c r="N823" s="39">
        <f t="shared" si="460"/>
        <v>2.2008</v>
      </c>
      <c r="O823" s="11">
        <v>0.9</v>
      </c>
      <c r="P823" s="9">
        <v>0.5</v>
      </c>
      <c r="Q823" s="40">
        <f t="shared" si="461"/>
        <v>5959.08327168</v>
      </c>
      <c r="Y823" s="11">
        <v>35816</v>
      </c>
      <c r="Z823" s="12">
        <v>0.168</v>
      </c>
      <c r="AA823" s="11">
        <v>1</v>
      </c>
      <c r="AB823" s="11">
        <v>0</v>
      </c>
      <c r="AC823" s="13">
        <f t="shared" si="462"/>
        <v>6017.088</v>
      </c>
      <c r="AD823" s="11">
        <v>1</v>
      </c>
      <c r="AE823" s="11">
        <v>1.65</v>
      </c>
      <c r="AF823" s="11">
        <v>0.79</v>
      </c>
      <c r="AG823" s="39">
        <f t="shared" si="463"/>
        <v>2.3035</v>
      </c>
      <c r="AH823" s="11">
        <v>0.9</v>
      </c>
      <c r="AI823" s="9">
        <v>0.5</v>
      </c>
      <c r="AJ823" s="40">
        <f t="shared" si="464"/>
        <v>6237.1629936</v>
      </c>
    </row>
    <row r="824" s="1" customFormat="1" customHeight="1" spans="6:36">
      <c r="F824" s="11">
        <v>35816</v>
      </c>
      <c r="G824" s="12">
        <v>0.168</v>
      </c>
      <c r="H824" s="11">
        <v>1</v>
      </c>
      <c r="I824" s="11">
        <v>0</v>
      </c>
      <c r="J824" s="13">
        <f t="shared" si="459"/>
        <v>6017.088</v>
      </c>
      <c r="K824" s="11">
        <v>1</v>
      </c>
      <c r="L824" s="11">
        <v>1.58</v>
      </c>
      <c r="M824" s="11">
        <v>0.76</v>
      </c>
      <c r="N824" s="39">
        <f t="shared" si="460"/>
        <v>2.2008</v>
      </c>
      <c r="O824" s="11">
        <v>0.9</v>
      </c>
      <c r="P824" s="9">
        <v>0.5</v>
      </c>
      <c r="Q824" s="40">
        <f t="shared" si="461"/>
        <v>5959.08327168</v>
      </c>
      <c r="Y824" s="11">
        <v>35816</v>
      </c>
      <c r="Z824" s="12">
        <v>0.168</v>
      </c>
      <c r="AA824" s="11">
        <v>1</v>
      </c>
      <c r="AB824" s="11">
        <v>0</v>
      </c>
      <c r="AC824" s="13">
        <f t="shared" si="462"/>
        <v>6017.088</v>
      </c>
      <c r="AD824" s="11">
        <v>1</v>
      </c>
      <c r="AE824" s="11">
        <v>1.65</v>
      </c>
      <c r="AF824" s="11">
        <v>0.79</v>
      </c>
      <c r="AG824" s="39">
        <f t="shared" si="463"/>
        <v>2.3035</v>
      </c>
      <c r="AH824" s="11">
        <v>0.9</v>
      </c>
      <c r="AI824" s="9">
        <v>0.5</v>
      </c>
      <c r="AJ824" s="40">
        <f t="shared" si="464"/>
        <v>6237.1629936</v>
      </c>
    </row>
    <row r="825" s="1" customFormat="1" customHeight="1" spans="6:36">
      <c r="F825" s="11">
        <v>35816</v>
      </c>
      <c r="G825" s="12">
        <v>0.168</v>
      </c>
      <c r="H825" s="11">
        <v>1</v>
      </c>
      <c r="I825" s="11">
        <v>0</v>
      </c>
      <c r="J825" s="13">
        <f t="shared" si="459"/>
        <v>6017.088</v>
      </c>
      <c r="K825" s="11">
        <v>1</v>
      </c>
      <c r="L825" s="11">
        <v>1.58</v>
      </c>
      <c r="M825" s="11">
        <v>0.76</v>
      </c>
      <c r="N825" s="39">
        <f t="shared" si="460"/>
        <v>2.2008</v>
      </c>
      <c r="O825" s="11">
        <v>0.9</v>
      </c>
      <c r="P825" s="9">
        <v>0.5</v>
      </c>
      <c r="Q825" s="40">
        <f t="shared" si="461"/>
        <v>5959.08327168</v>
      </c>
      <c r="Y825" s="11">
        <v>35816</v>
      </c>
      <c r="Z825" s="12">
        <v>0.168</v>
      </c>
      <c r="AA825" s="11">
        <v>1</v>
      </c>
      <c r="AB825" s="11">
        <v>0</v>
      </c>
      <c r="AC825" s="13">
        <f t="shared" si="462"/>
        <v>6017.088</v>
      </c>
      <c r="AD825" s="11">
        <v>1</v>
      </c>
      <c r="AE825" s="11">
        <v>1.65</v>
      </c>
      <c r="AF825" s="11">
        <v>0.79</v>
      </c>
      <c r="AG825" s="39">
        <f t="shared" si="463"/>
        <v>2.3035</v>
      </c>
      <c r="AH825" s="11">
        <v>0.9</v>
      </c>
      <c r="AI825" s="9">
        <v>0.5</v>
      </c>
      <c r="AJ825" s="40">
        <f t="shared" si="464"/>
        <v>6237.1629936</v>
      </c>
    </row>
    <row r="826" s="1" customFormat="1" customHeight="1" spans="6:36">
      <c r="F826" s="11">
        <v>35816</v>
      </c>
      <c r="G826" s="12">
        <v>0.168</v>
      </c>
      <c r="H826" s="11">
        <v>1</v>
      </c>
      <c r="I826" s="11">
        <v>0</v>
      </c>
      <c r="J826" s="13">
        <f t="shared" si="459"/>
        <v>6017.088</v>
      </c>
      <c r="K826" s="11">
        <v>1</v>
      </c>
      <c r="L826" s="11">
        <v>1.58</v>
      </c>
      <c r="M826" s="11">
        <v>0.76</v>
      </c>
      <c r="N826" s="39">
        <f t="shared" si="460"/>
        <v>2.2008</v>
      </c>
      <c r="O826" s="11">
        <v>0.9</v>
      </c>
      <c r="P826" s="9">
        <v>0.5</v>
      </c>
      <c r="Q826" s="40">
        <f t="shared" si="461"/>
        <v>5959.08327168</v>
      </c>
      <c r="Y826" s="11">
        <v>35816</v>
      </c>
      <c r="Z826" s="12">
        <v>0.168</v>
      </c>
      <c r="AA826" s="11">
        <v>1</v>
      </c>
      <c r="AB826" s="11">
        <v>0</v>
      </c>
      <c r="AC826" s="13">
        <f t="shared" si="462"/>
        <v>6017.088</v>
      </c>
      <c r="AD826" s="11">
        <v>1</v>
      </c>
      <c r="AE826" s="11">
        <v>1.65</v>
      </c>
      <c r="AF826" s="11">
        <v>0.79</v>
      </c>
      <c r="AG826" s="39">
        <f t="shared" si="463"/>
        <v>2.3035</v>
      </c>
      <c r="AH826" s="11">
        <v>0.9</v>
      </c>
      <c r="AI826" s="9">
        <v>0.5</v>
      </c>
      <c r="AJ826" s="40">
        <f t="shared" si="464"/>
        <v>6237.1629936</v>
      </c>
    </row>
    <row r="827" s="1" customFormat="1" customHeight="1" spans="6:36">
      <c r="F827" s="11">
        <v>35816</v>
      </c>
      <c r="G827" s="12">
        <v>0.168</v>
      </c>
      <c r="H827" s="11">
        <v>1</v>
      </c>
      <c r="I827" s="11">
        <v>0</v>
      </c>
      <c r="J827" s="13">
        <f t="shared" si="459"/>
        <v>6017.088</v>
      </c>
      <c r="K827" s="11">
        <v>1</v>
      </c>
      <c r="L827" s="11">
        <v>1.58</v>
      </c>
      <c r="M827" s="11">
        <v>0.76</v>
      </c>
      <c r="N827" s="39">
        <f t="shared" si="460"/>
        <v>2.2008</v>
      </c>
      <c r="O827" s="11">
        <v>0.9</v>
      </c>
      <c r="P827" s="9">
        <v>0.5</v>
      </c>
      <c r="Q827" s="40">
        <f t="shared" si="461"/>
        <v>5959.08327168</v>
      </c>
      <c r="Y827" s="11">
        <v>35816</v>
      </c>
      <c r="Z827" s="12">
        <v>0.168</v>
      </c>
      <c r="AA827" s="11">
        <v>1</v>
      </c>
      <c r="AB827" s="11">
        <v>0</v>
      </c>
      <c r="AC827" s="13">
        <f t="shared" si="462"/>
        <v>6017.088</v>
      </c>
      <c r="AD827" s="11">
        <v>1</v>
      </c>
      <c r="AE827" s="11">
        <v>1.65</v>
      </c>
      <c r="AF827" s="11">
        <v>0.79</v>
      </c>
      <c r="AG827" s="39">
        <f t="shared" si="463"/>
        <v>2.3035</v>
      </c>
      <c r="AH827" s="11">
        <v>0.9</v>
      </c>
      <c r="AI827" s="9">
        <v>0.5</v>
      </c>
      <c r="AJ827" s="40">
        <f t="shared" si="464"/>
        <v>6237.1629936</v>
      </c>
    </row>
    <row r="828" s="1" customFormat="1" customHeight="1" spans="6:36">
      <c r="F828" s="11">
        <v>35816</v>
      </c>
      <c r="G828" s="12">
        <v>0.168</v>
      </c>
      <c r="H828" s="11">
        <v>1</v>
      </c>
      <c r="I828" s="11">
        <v>0</v>
      </c>
      <c r="J828" s="13">
        <f t="shared" si="459"/>
        <v>6017.088</v>
      </c>
      <c r="K828" s="11">
        <v>1</v>
      </c>
      <c r="L828" s="11">
        <v>1.58</v>
      </c>
      <c r="M828" s="11">
        <v>0.76</v>
      </c>
      <c r="N828" s="39">
        <f t="shared" si="460"/>
        <v>2.2008</v>
      </c>
      <c r="O828" s="11">
        <v>0.9</v>
      </c>
      <c r="P828" s="9">
        <v>0.5</v>
      </c>
      <c r="Q828" s="40">
        <f t="shared" si="461"/>
        <v>5959.08327168</v>
      </c>
      <c r="Y828" s="11">
        <v>35816</v>
      </c>
      <c r="Z828" s="12">
        <v>0.168</v>
      </c>
      <c r="AA828" s="11">
        <v>1</v>
      </c>
      <c r="AB828" s="11">
        <v>0</v>
      </c>
      <c r="AC828" s="13">
        <f t="shared" si="462"/>
        <v>6017.088</v>
      </c>
      <c r="AD828" s="11">
        <v>1</v>
      </c>
      <c r="AE828" s="11">
        <v>1.65</v>
      </c>
      <c r="AF828" s="11">
        <v>0.79</v>
      </c>
      <c r="AG828" s="39">
        <f t="shared" si="463"/>
        <v>2.3035</v>
      </c>
      <c r="AH828" s="11">
        <v>0.9</v>
      </c>
      <c r="AI828" s="9">
        <v>0.5</v>
      </c>
      <c r="AJ828" s="40">
        <f t="shared" si="464"/>
        <v>6237.1629936</v>
      </c>
    </row>
    <row r="829" s="1" customFormat="1" customHeight="1" spans="6:36">
      <c r="F829" s="11">
        <v>35816</v>
      </c>
      <c r="G829" s="12">
        <v>0.3</v>
      </c>
      <c r="H829" s="11">
        <v>1</v>
      </c>
      <c r="I829" s="11">
        <v>0</v>
      </c>
      <c r="J829" s="13">
        <f t="shared" si="459"/>
        <v>10744.8</v>
      </c>
      <c r="K829" s="11">
        <v>1</v>
      </c>
      <c r="L829" s="11">
        <v>1.58</v>
      </c>
      <c r="M829" s="11">
        <v>0.76</v>
      </c>
      <c r="N829" s="39">
        <f t="shared" si="460"/>
        <v>2.2008</v>
      </c>
      <c r="O829" s="11">
        <v>0.9</v>
      </c>
      <c r="P829" s="9">
        <v>0.5</v>
      </c>
      <c r="Q829" s="40">
        <f t="shared" si="461"/>
        <v>10641.220128</v>
      </c>
      <c r="Y829" s="11">
        <v>35816</v>
      </c>
      <c r="Z829" s="12">
        <v>0.3</v>
      </c>
      <c r="AA829" s="11">
        <v>1</v>
      </c>
      <c r="AB829" s="11">
        <v>0</v>
      </c>
      <c r="AC829" s="13">
        <f t="shared" si="462"/>
        <v>10744.8</v>
      </c>
      <c r="AD829" s="11">
        <v>1</v>
      </c>
      <c r="AE829" s="11">
        <v>1.65</v>
      </c>
      <c r="AF829" s="11">
        <v>0.79</v>
      </c>
      <c r="AG829" s="39">
        <f t="shared" si="463"/>
        <v>2.3035</v>
      </c>
      <c r="AH829" s="11">
        <v>0.9</v>
      </c>
      <c r="AI829" s="9">
        <v>0.5</v>
      </c>
      <c r="AJ829" s="40">
        <f t="shared" si="464"/>
        <v>11137.79106</v>
      </c>
    </row>
    <row r="830" s="1" customFormat="1" customHeight="1" spans="6:36">
      <c r="F830" s="11">
        <v>35816</v>
      </c>
      <c r="G830" s="12">
        <v>0.58</v>
      </c>
      <c r="H830" s="11">
        <v>1</v>
      </c>
      <c r="I830" s="11">
        <v>0</v>
      </c>
      <c r="J830" s="13">
        <f t="shared" si="459"/>
        <v>20773.28</v>
      </c>
      <c r="K830" s="11">
        <v>1</v>
      </c>
      <c r="L830" s="11">
        <v>1.58</v>
      </c>
      <c r="M830" s="11">
        <v>0.76</v>
      </c>
      <c r="N830" s="39">
        <f t="shared" si="460"/>
        <v>2.2008</v>
      </c>
      <c r="O830" s="11">
        <v>0.9</v>
      </c>
      <c r="P830" s="9">
        <v>0.5</v>
      </c>
      <c r="Q830" s="40">
        <f t="shared" si="461"/>
        <v>20573.0255808</v>
      </c>
      <c r="Y830" s="11">
        <v>35816</v>
      </c>
      <c r="Z830" s="12">
        <v>0.58</v>
      </c>
      <c r="AA830" s="11">
        <v>1</v>
      </c>
      <c r="AB830" s="11">
        <v>0</v>
      </c>
      <c r="AC830" s="13">
        <f t="shared" si="462"/>
        <v>20773.28</v>
      </c>
      <c r="AD830" s="11">
        <v>1</v>
      </c>
      <c r="AE830" s="11">
        <v>1.65</v>
      </c>
      <c r="AF830" s="11">
        <v>0.79</v>
      </c>
      <c r="AG830" s="39">
        <f t="shared" si="463"/>
        <v>2.3035</v>
      </c>
      <c r="AH830" s="11">
        <v>0.9</v>
      </c>
      <c r="AI830" s="9">
        <v>0.5</v>
      </c>
      <c r="AJ830" s="40">
        <f t="shared" si="464"/>
        <v>21533.062716</v>
      </c>
    </row>
    <row r="831" s="1" customFormat="1" customHeight="1" spans="6:36">
      <c r="F831" s="44" t="s">
        <v>26</v>
      </c>
      <c r="G831" s="45"/>
      <c r="H831" s="45"/>
      <c r="I831" s="45"/>
      <c r="J831" s="45"/>
      <c r="K831" s="45"/>
      <c r="L831" s="45"/>
      <c r="M831" s="43">
        <f>SUM(Q821:Q830)</f>
        <v>78886.91188224</v>
      </c>
      <c r="N831" s="43"/>
      <c r="O831" s="43"/>
      <c r="P831" s="43"/>
      <c r="Q831" s="43"/>
      <c r="Y831" s="44" t="s">
        <v>26</v>
      </c>
      <c r="Z831" s="45"/>
      <c r="AA831" s="45"/>
      <c r="AB831" s="45"/>
      <c r="AC831" s="45"/>
      <c r="AD831" s="45"/>
      <c r="AE831" s="45"/>
      <c r="AF831" s="43">
        <f>SUM(AJ821:AJ830)</f>
        <v>82568.1577248</v>
      </c>
      <c r="AG831" s="43"/>
      <c r="AH831" s="43"/>
      <c r="AI831" s="43"/>
      <c r="AJ831" s="43"/>
    </row>
    <row r="832" s="1" customFormat="1" customHeight="1" spans="6:36">
      <c r="F832" s="45"/>
      <c r="G832" s="45"/>
      <c r="H832" s="45"/>
      <c r="I832" s="45"/>
      <c r="J832" s="45"/>
      <c r="K832" s="45"/>
      <c r="L832" s="45"/>
      <c r="M832" s="43"/>
      <c r="N832" s="43"/>
      <c r="O832" s="43"/>
      <c r="P832" s="43"/>
      <c r="Q832" s="43"/>
      <c r="Y832" s="45"/>
      <c r="Z832" s="45"/>
      <c r="AA832" s="45"/>
      <c r="AB832" s="45"/>
      <c r="AC832" s="45"/>
      <c r="AD832" s="45"/>
      <c r="AE832" s="45"/>
      <c r="AF832" s="43"/>
      <c r="AG832" s="43"/>
      <c r="AH832" s="43"/>
      <c r="AI832" s="43"/>
      <c r="AJ832" s="43"/>
    </row>
    <row r="833" s="1" customFormat="1" customHeight="1" spans="1:38">
      <c r="F833" s="45"/>
      <c r="G833" s="45"/>
      <c r="H833" s="45"/>
      <c r="I833" s="45"/>
      <c r="J833" s="45"/>
      <c r="K833" s="45"/>
      <c r="L833" s="45"/>
      <c r="M833" s="43"/>
      <c r="N833" s="43"/>
      <c r="O833" s="43"/>
      <c r="P833" s="43"/>
      <c r="Q833" s="43"/>
      <c r="Y833" s="45"/>
      <c r="Z833" s="45"/>
      <c r="AA833" s="45"/>
      <c r="AB833" s="45"/>
      <c r="AC833" s="45"/>
      <c r="AD833" s="45"/>
      <c r="AE833" s="45"/>
      <c r="AF833" s="43"/>
      <c r="AG833" s="43"/>
      <c r="AH833" s="43"/>
      <c r="AI833" s="43"/>
      <c r="AJ833" s="43"/>
    </row>
    <row r="835" s="1" customFormat="1" customHeight="1" spans="1:38">
      <c r="A835" s="2" t="s">
        <v>67</v>
      </c>
      <c r="B835" s="2"/>
      <c r="C835" s="2"/>
      <c r="D835" s="2"/>
      <c r="E835" s="2"/>
      <c r="F835" s="3" t="s">
        <v>1</v>
      </c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T835" s="2" t="s">
        <v>68</v>
      </c>
      <c r="U835" s="2"/>
      <c r="V835" s="2"/>
      <c r="W835" s="2"/>
      <c r="X835" s="2"/>
      <c r="Y835" s="3" t="s">
        <v>1</v>
      </c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</row>
    <row r="836" s="1" customFormat="1" customHeight="1" spans="1:38">
      <c r="A836" s="2"/>
      <c r="B836" s="2"/>
      <c r="C836" s="2"/>
      <c r="D836" s="2"/>
      <c r="E836" s="2"/>
      <c r="F836" s="4" t="s">
        <v>3</v>
      </c>
      <c r="G836" s="5"/>
      <c r="H836" s="5"/>
      <c r="I836" s="6"/>
      <c r="J836" s="7" t="s">
        <v>4</v>
      </c>
      <c r="K836" s="7"/>
      <c r="L836" s="7"/>
      <c r="M836" s="7"/>
      <c r="N836" s="8" t="s">
        <v>5</v>
      </c>
      <c r="O836" s="8"/>
      <c r="P836" s="8"/>
      <c r="Q836" s="9" t="s">
        <v>6</v>
      </c>
      <c r="R836" s="10" t="s">
        <v>7</v>
      </c>
      <c r="T836" s="2"/>
      <c r="U836" s="2"/>
      <c r="V836" s="2"/>
      <c r="W836" s="2"/>
      <c r="X836" s="2"/>
      <c r="Y836" s="4" t="s">
        <v>3</v>
      </c>
      <c r="Z836" s="5"/>
      <c r="AA836" s="5"/>
      <c r="AB836" s="6"/>
      <c r="AC836" s="7" t="s">
        <v>4</v>
      </c>
      <c r="AD836" s="7"/>
      <c r="AE836" s="7"/>
      <c r="AF836" s="7"/>
      <c r="AG836" s="8" t="s">
        <v>5</v>
      </c>
      <c r="AH836" s="8"/>
      <c r="AI836" s="8"/>
      <c r="AJ836" s="9" t="s">
        <v>6</v>
      </c>
      <c r="AK836" s="10" t="s">
        <v>7</v>
      </c>
    </row>
    <row r="837" s="1" customFormat="1" customHeight="1" spans="1:38">
      <c r="A837" s="1" t="s">
        <v>8</v>
      </c>
      <c r="B837" s="1" t="s">
        <v>9</v>
      </c>
      <c r="C837" s="1" t="s">
        <v>10</v>
      </c>
      <c r="D837" s="1" t="s">
        <v>11</v>
      </c>
      <c r="E837" s="1" t="s">
        <v>12</v>
      </c>
      <c r="F837" s="11" t="s">
        <v>13</v>
      </c>
      <c r="G837" s="11" t="s">
        <v>14</v>
      </c>
      <c r="H837" s="12" t="s">
        <v>15</v>
      </c>
      <c r="I837" s="13" t="s">
        <v>3</v>
      </c>
      <c r="J837" s="11" t="s">
        <v>16</v>
      </c>
      <c r="K837" s="11" t="s">
        <v>17</v>
      </c>
      <c r="L837" s="11" t="s">
        <v>18</v>
      </c>
      <c r="M837" s="7" t="s">
        <v>19</v>
      </c>
      <c r="N837" s="11" t="s">
        <v>20</v>
      </c>
      <c r="O837" s="11" t="s">
        <v>21</v>
      </c>
      <c r="P837" s="8" t="s">
        <v>22</v>
      </c>
      <c r="Q837" s="9" t="s">
        <v>23</v>
      </c>
      <c r="R837" s="14"/>
      <c r="T837" s="1" t="s">
        <v>8</v>
      </c>
      <c r="U837" s="1" t="s">
        <v>9</v>
      </c>
      <c r="V837" s="1" t="s">
        <v>10</v>
      </c>
      <c r="W837" s="1" t="s">
        <v>11</v>
      </c>
      <c r="X837" s="1" t="s">
        <v>12</v>
      </c>
      <c r="Y837" s="11" t="s">
        <v>13</v>
      </c>
      <c r="Z837" s="11" t="s">
        <v>14</v>
      </c>
      <c r="AA837" s="12" t="s">
        <v>15</v>
      </c>
      <c r="AB837" s="13" t="s">
        <v>3</v>
      </c>
      <c r="AC837" s="11" t="s">
        <v>16</v>
      </c>
      <c r="AD837" s="11" t="s">
        <v>17</v>
      </c>
      <c r="AE837" s="11" t="s">
        <v>18</v>
      </c>
      <c r="AF837" s="7" t="s">
        <v>19</v>
      </c>
      <c r="AG837" s="11" t="s">
        <v>20</v>
      </c>
      <c r="AH837" s="11" t="s">
        <v>21</v>
      </c>
      <c r="AI837" s="8" t="s">
        <v>22</v>
      </c>
      <c r="AJ837" s="9" t="s">
        <v>23</v>
      </c>
      <c r="AK837" s="14"/>
    </row>
    <row r="838" s="1" customFormat="1" customHeight="1" spans="1:38">
      <c r="A838" s="15">
        <f>M842</f>
        <v>1107208.15325741</v>
      </c>
      <c r="B838" s="15">
        <f>S851+S860</f>
        <v>700779.953177188</v>
      </c>
      <c r="C838" s="15">
        <f>M874</f>
        <v>441038.75601586</v>
      </c>
      <c r="D838" s="15">
        <f>M882</f>
        <v>322307.656129169</v>
      </c>
      <c r="E838" s="15">
        <v>18</v>
      </c>
      <c r="F838" s="11">
        <v>2704</v>
      </c>
      <c r="G838" s="11">
        <v>1.286</v>
      </c>
      <c r="H838" s="12">
        <v>1.35</v>
      </c>
      <c r="I838" s="13">
        <f t="shared" ref="I838:I841" si="465">F838*G838*H838</f>
        <v>4694.4144</v>
      </c>
      <c r="J838" s="11">
        <v>3</v>
      </c>
      <c r="K838" s="11">
        <v>810</v>
      </c>
      <c r="L838" s="11">
        <v>1.39</v>
      </c>
      <c r="M838" s="16">
        <f t="shared" ref="M838:M841" si="466">1+6*K838/(K838+2000)+L838</f>
        <v>4.11953736654804</v>
      </c>
      <c r="N838" s="11">
        <v>1</v>
      </c>
      <c r="O838" s="11">
        <v>2.38</v>
      </c>
      <c r="P838" s="8">
        <f t="shared" ref="P838:P841" si="467">1+N838*O838</f>
        <v>3.38</v>
      </c>
      <c r="Q838" s="9">
        <v>1.15</v>
      </c>
      <c r="R838" s="17">
        <f t="shared" ref="R838:R841" si="468">I838*J838*Q838*P838*M838</f>
        <v>225509.927952017</v>
      </c>
      <c r="T838" s="15">
        <f>AF842</f>
        <v>1107208.15325741</v>
      </c>
      <c r="U838" s="15">
        <f>AL851+AL860</f>
        <v>700779.953177188</v>
      </c>
      <c r="V838" s="15">
        <f>AF874</f>
        <v>441038.75601586</v>
      </c>
      <c r="W838" s="15">
        <f>AF882</f>
        <v>357967.575967524</v>
      </c>
      <c r="X838" s="15">
        <v>18</v>
      </c>
      <c r="Y838" s="11">
        <v>2704</v>
      </c>
      <c r="Z838" s="11">
        <v>1.286</v>
      </c>
      <c r="AA838" s="12">
        <v>1.35</v>
      </c>
      <c r="AB838" s="13">
        <f t="shared" ref="AB838:AB841" si="469">Y838*Z838*AA838</f>
        <v>4694.4144</v>
      </c>
      <c r="AC838" s="11">
        <v>3</v>
      </c>
      <c r="AD838" s="11">
        <v>810</v>
      </c>
      <c r="AE838" s="11">
        <v>1.39</v>
      </c>
      <c r="AF838" s="16">
        <f t="shared" ref="AF838:AF841" si="470">1+6*AD838/(AD838+2000)+AE838</f>
        <v>4.11953736654804</v>
      </c>
      <c r="AG838" s="11">
        <v>1</v>
      </c>
      <c r="AH838" s="11">
        <v>2.38</v>
      </c>
      <c r="AI838" s="8">
        <f t="shared" ref="AI838:AI841" si="471">1+AG838*AH838</f>
        <v>3.38</v>
      </c>
      <c r="AJ838" s="9">
        <v>1.15</v>
      </c>
      <c r="AK838" s="17">
        <f t="shared" ref="AK838:AK841" si="472">AB838*AC838*AJ838*AI838*AF838</f>
        <v>225509.927952017</v>
      </c>
    </row>
    <row r="839" s="1" customFormat="1" customHeight="1" spans="1:38">
      <c r="A839" s="1" t="s">
        <v>24</v>
      </c>
      <c r="B839" s="1" t="s">
        <v>25</v>
      </c>
      <c r="C839" s="1" t="s">
        <v>26</v>
      </c>
      <c r="F839" s="11">
        <v>2704</v>
      </c>
      <c r="G839" s="11">
        <v>1.871</v>
      </c>
      <c r="H839" s="12">
        <v>1.35</v>
      </c>
      <c r="I839" s="13">
        <f t="shared" si="465"/>
        <v>6829.8984</v>
      </c>
      <c r="J839" s="11">
        <v>3</v>
      </c>
      <c r="K839" s="11">
        <v>810</v>
      </c>
      <c r="L839" s="11">
        <v>1.39</v>
      </c>
      <c r="M839" s="16">
        <f t="shared" si="466"/>
        <v>4.11953736654804</v>
      </c>
      <c r="N839" s="11">
        <v>1</v>
      </c>
      <c r="O839" s="11">
        <v>2.38</v>
      </c>
      <c r="P839" s="8">
        <f t="shared" si="467"/>
        <v>3.38</v>
      </c>
      <c r="Q839" s="9">
        <v>1.15</v>
      </c>
      <c r="R839" s="17">
        <f t="shared" si="468"/>
        <v>328094.14867669</v>
      </c>
      <c r="T839" s="1" t="s">
        <v>24</v>
      </c>
      <c r="U839" s="1" t="s">
        <v>25</v>
      </c>
      <c r="V839" s="1" t="s">
        <v>26</v>
      </c>
      <c r="Y839" s="11">
        <v>2704</v>
      </c>
      <c r="Z839" s="11">
        <v>1.871</v>
      </c>
      <c r="AA839" s="12">
        <v>1.35</v>
      </c>
      <c r="AB839" s="13">
        <f t="shared" si="469"/>
        <v>6829.8984</v>
      </c>
      <c r="AC839" s="11">
        <v>3</v>
      </c>
      <c r="AD839" s="11">
        <v>810</v>
      </c>
      <c r="AE839" s="11">
        <v>1.39</v>
      </c>
      <c r="AF839" s="16">
        <f t="shared" si="470"/>
        <v>4.11953736654804</v>
      </c>
      <c r="AG839" s="11">
        <v>1</v>
      </c>
      <c r="AH839" s="11">
        <v>2.38</v>
      </c>
      <c r="AI839" s="8">
        <f t="shared" si="471"/>
        <v>3.38</v>
      </c>
      <c r="AJ839" s="9">
        <v>1.15</v>
      </c>
      <c r="AK839" s="17">
        <f t="shared" si="472"/>
        <v>328094.14867669</v>
      </c>
    </row>
    <row r="840" s="1" customFormat="1" customHeight="1" spans="1:38">
      <c r="A840" s="15">
        <f>M902</f>
        <v>104368.74864</v>
      </c>
      <c r="B840" s="15">
        <f>M919</f>
        <v>94300.63548633</v>
      </c>
      <c r="C840" s="1">
        <f>M935</f>
        <v>77818.66997184</v>
      </c>
      <c r="F840" s="11">
        <v>2704</v>
      </c>
      <c r="G840" s="11">
        <v>1.286</v>
      </c>
      <c r="H840" s="12">
        <v>1.35</v>
      </c>
      <c r="I840" s="13">
        <f t="shared" si="465"/>
        <v>4694.4144</v>
      </c>
      <c r="J840" s="11">
        <v>3</v>
      </c>
      <c r="K840" s="11">
        <v>810</v>
      </c>
      <c r="L840" s="11">
        <v>1.39</v>
      </c>
      <c r="M840" s="16">
        <f t="shared" si="466"/>
        <v>4.11953736654804</v>
      </c>
      <c r="N840" s="11">
        <v>1</v>
      </c>
      <c r="O840" s="11">
        <v>2.38</v>
      </c>
      <c r="P840" s="8">
        <f t="shared" si="467"/>
        <v>3.38</v>
      </c>
      <c r="Q840" s="9">
        <v>1.15</v>
      </c>
      <c r="R840" s="17">
        <f t="shared" si="468"/>
        <v>225509.927952017</v>
      </c>
      <c r="T840" s="15">
        <f>AF902</f>
        <v>104368.74864</v>
      </c>
      <c r="U840" s="15">
        <f>AF919</f>
        <v>94300.63548633</v>
      </c>
      <c r="V840" s="1">
        <f>AF935</f>
        <v>86428.4795136</v>
      </c>
      <c r="Y840" s="11">
        <v>2704</v>
      </c>
      <c r="Z840" s="11">
        <v>1.286</v>
      </c>
      <c r="AA840" s="12">
        <v>1.35</v>
      </c>
      <c r="AB840" s="13">
        <f t="shared" si="469"/>
        <v>4694.4144</v>
      </c>
      <c r="AC840" s="11">
        <v>3</v>
      </c>
      <c r="AD840" s="11">
        <v>810</v>
      </c>
      <c r="AE840" s="11">
        <v>1.39</v>
      </c>
      <c r="AF840" s="16">
        <f t="shared" si="470"/>
        <v>4.11953736654804</v>
      </c>
      <c r="AG840" s="11">
        <v>1</v>
      </c>
      <c r="AH840" s="11">
        <v>2.38</v>
      </c>
      <c r="AI840" s="8">
        <f t="shared" si="471"/>
        <v>3.38</v>
      </c>
      <c r="AJ840" s="9">
        <v>1.15</v>
      </c>
      <c r="AK840" s="17">
        <f t="shared" si="472"/>
        <v>225509.927952017</v>
      </c>
    </row>
    <row r="841" s="1" customFormat="1" customHeight="1" spans="1:38">
      <c r="A841" s="18" t="s">
        <v>27</v>
      </c>
      <c r="B841" s="18"/>
      <c r="C841" s="18"/>
      <c r="D841" s="19" t="s">
        <v>28</v>
      </c>
      <c r="E841" s="19"/>
      <c r="F841" s="11">
        <v>2704</v>
      </c>
      <c r="G841" s="11">
        <v>1.871</v>
      </c>
      <c r="H841" s="12">
        <v>1.35</v>
      </c>
      <c r="I841" s="13">
        <f t="shared" si="465"/>
        <v>6829.8984</v>
      </c>
      <c r="J841" s="11">
        <v>3</v>
      </c>
      <c r="K841" s="11">
        <v>810</v>
      </c>
      <c r="L841" s="11">
        <v>1.39</v>
      </c>
      <c r="M841" s="16">
        <f t="shared" si="466"/>
        <v>4.11953736654804</v>
      </c>
      <c r="N841" s="11">
        <v>1</v>
      </c>
      <c r="O841" s="11">
        <v>2.38</v>
      </c>
      <c r="P841" s="8">
        <f t="shared" si="467"/>
        <v>3.38</v>
      </c>
      <c r="Q841" s="9">
        <v>1.15</v>
      </c>
      <c r="R841" s="17">
        <f t="shared" si="468"/>
        <v>328094.14867669</v>
      </c>
      <c r="T841" s="18" t="s">
        <v>27</v>
      </c>
      <c r="U841" s="18"/>
      <c r="V841" s="18"/>
      <c r="W841" s="19" t="s">
        <v>28</v>
      </c>
      <c r="X841" s="19"/>
      <c r="Y841" s="11">
        <v>2704</v>
      </c>
      <c r="Z841" s="11">
        <v>1.871</v>
      </c>
      <c r="AA841" s="12">
        <v>1.35</v>
      </c>
      <c r="AB841" s="13">
        <f t="shared" si="469"/>
        <v>6829.8984</v>
      </c>
      <c r="AC841" s="11">
        <v>3</v>
      </c>
      <c r="AD841" s="11">
        <v>810</v>
      </c>
      <c r="AE841" s="11">
        <v>1.39</v>
      </c>
      <c r="AF841" s="16">
        <f t="shared" si="470"/>
        <v>4.11953736654804</v>
      </c>
      <c r="AG841" s="11">
        <v>1</v>
      </c>
      <c r="AH841" s="11">
        <v>2.38</v>
      </c>
      <c r="AI841" s="8">
        <f t="shared" si="471"/>
        <v>3.38</v>
      </c>
      <c r="AJ841" s="9">
        <v>1.15</v>
      </c>
      <c r="AK841" s="17">
        <f t="shared" si="472"/>
        <v>328094.14867669</v>
      </c>
    </row>
    <row r="842" s="1" customFormat="1" customHeight="1" spans="1:38">
      <c r="A842" s="18"/>
      <c r="B842" s="18"/>
      <c r="C842" s="18"/>
      <c r="D842" s="19"/>
      <c r="E842" s="19"/>
      <c r="F842" s="20" t="s">
        <v>1</v>
      </c>
      <c r="G842" s="21"/>
      <c r="H842" s="21"/>
      <c r="I842" s="21"/>
      <c r="J842" s="21"/>
      <c r="K842" s="21"/>
      <c r="L842" s="21"/>
      <c r="M842" s="22">
        <f>SUM(R838:R841)</f>
        <v>1107208.15325741</v>
      </c>
      <c r="N842" s="22"/>
      <c r="O842" s="22"/>
      <c r="P842" s="22"/>
      <c r="Q842" s="22"/>
      <c r="R842" s="22"/>
      <c r="T842" s="18"/>
      <c r="U842" s="18"/>
      <c r="V842" s="18"/>
      <c r="W842" s="19"/>
      <c r="X842" s="19"/>
      <c r="Y842" s="20" t="s">
        <v>1</v>
      </c>
      <c r="Z842" s="21"/>
      <c r="AA842" s="21"/>
      <c r="AB842" s="21"/>
      <c r="AC842" s="21"/>
      <c r="AD842" s="21"/>
      <c r="AE842" s="21"/>
      <c r="AF842" s="22">
        <f>SUM(AK838:AK841)</f>
        <v>1107208.15325741</v>
      </c>
      <c r="AG842" s="22"/>
      <c r="AH842" s="22"/>
      <c r="AI842" s="22"/>
      <c r="AJ842" s="22"/>
      <c r="AK842" s="22"/>
    </row>
    <row r="843" s="1" customFormat="1" customHeight="1" spans="1:38">
      <c r="A843" s="23">
        <f>A838+B838+C838+D838+A840+B840+C840</f>
        <v>2847822.5726778</v>
      </c>
      <c r="B843" s="23"/>
      <c r="C843" s="23"/>
      <c r="D843" s="24">
        <f>A843/E838</f>
        <v>158212.365148767</v>
      </c>
      <c r="E843" s="24"/>
      <c r="F843" s="21"/>
      <c r="G843" s="21"/>
      <c r="H843" s="21"/>
      <c r="I843" s="21"/>
      <c r="J843" s="21"/>
      <c r="K843" s="21"/>
      <c r="L843" s="21"/>
      <c r="M843" s="22"/>
      <c r="N843" s="22"/>
      <c r="O843" s="22"/>
      <c r="P843" s="22"/>
      <c r="Q843" s="22"/>
      <c r="R843" s="22"/>
      <c r="T843" s="23">
        <f>T838+U838+V838+W838+T840+U840+V840</f>
        <v>2892092.30205791</v>
      </c>
      <c r="U843" s="23"/>
      <c r="V843" s="23"/>
      <c r="W843" s="24">
        <f>T843/X838</f>
        <v>160671.794558773</v>
      </c>
      <c r="X843" s="24"/>
      <c r="Y843" s="21"/>
      <c r="Z843" s="21"/>
      <c r="AA843" s="21"/>
      <c r="AB843" s="21"/>
      <c r="AC843" s="21"/>
      <c r="AD843" s="21"/>
      <c r="AE843" s="21"/>
      <c r="AF843" s="22"/>
      <c r="AG843" s="22"/>
      <c r="AH843" s="22"/>
      <c r="AI843" s="22"/>
      <c r="AJ843" s="22"/>
      <c r="AK843" s="22"/>
    </row>
    <row r="844" s="1" customFormat="1" customHeight="1" spans="1:38">
      <c r="A844" s="23"/>
      <c r="B844" s="23"/>
      <c r="C844" s="23"/>
      <c r="D844" s="24"/>
      <c r="E844" s="24"/>
      <c r="F844" s="3" t="s">
        <v>29</v>
      </c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23"/>
      <c r="U844" s="23"/>
      <c r="V844" s="23"/>
      <c r="W844" s="24"/>
      <c r="X844" s="24"/>
      <c r="Y844" s="3" t="s">
        <v>29</v>
      </c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s="1" customFormat="1" customHeight="1" spans="1:38">
      <c r="A845" s="25"/>
      <c r="B845" s="25"/>
      <c r="C845" s="26"/>
      <c r="D845" s="26"/>
      <c r="E845" s="26"/>
      <c r="F845" s="27" t="s">
        <v>30</v>
      </c>
      <c r="G845" s="13" t="s">
        <v>3</v>
      </c>
      <c r="H845" s="13"/>
      <c r="I845" s="13"/>
      <c r="J845" s="13"/>
      <c r="K845" s="7" t="s">
        <v>19</v>
      </c>
      <c r="L845" s="7"/>
      <c r="M845" s="7"/>
      <c r="N845" s="8" t="s">
        <v>5</v>
      </c>
      <c r="O845" s="8"/>
      <c r="P845" s="8"/>
      <c r="Q845" s="9" t="s">
        <v>31</v>
      </c>
      <c r="R845" s="28" t="s">
        <v>7</v>
      </c>
      <c r="S845" s="11" t="s">
        <v>32</v>
      </c>
      <c r="T845" s="25"/>
      <c r="U845" s="25"/>
      <c r="V845" s="26"/>
      <c r="W845" s="26"/>
      <c r="X845" s="26"/>
      <c r="Y845" s="27" t="s">
        <v>30</v>
      </c>
      <c r="Z845" s="13" t="s">
        <v>3</v>
      </c>
      <c r="AA845" s="13"/>
      <c r="AB845" s="13"/>
      <c r="AC845" s="13"/>
      <c r="AD845" s="7" t="s">
        <v>19</v>
      </c>
      <c r="AE845" s="7"/>
      <c r="AF845" s="7"/>
      <c r="AG845" s="8" t="s">
        <v>5</v>
      </c>
      <c r="AH845" s="8"/>
      <c r="AI845" s="8"/>
      <c r="AJ845" s="9" t="s">
        <v>31</v>
      </c>
      <c r="AK845" s="28" t="s">
        <v>7</v>
      </c>
      <c r="AL845" s="11" t="s">
        <v>32</v>
      </c>
    </row>
    <row r="846" s="1" customFormat="1" customHeight="1" spans="1:38">
      <c r="A846" s="25"/>
      <c r="B846" s="25"/>
      <c r="C846" s="26"/>
      <c r="D846" s="26"/>
      <c r="E846" s="26"/>
      <c r="F846" s="29"/>
      <c r="G846" s="11" t="s">
        <v>33</v>
      </c>
      <c r="H846" s="11" t="s">
        <v>34</v>
      </c>
      <c r="I846" s="11" t="s">
        <v>15</v>
      </c>
      <c r="J846" s="13" t="s">
        <v>3</v>
      </c>
      <c r="K846" s="11" t="s">
        <v>17</v>
      </c>
      <c r="L846" s="11" t="s">
        <v>18</v>
      </c>
      <c r="M846" s="7" t="s">
        <v>19</v>
      </c>
      <c r="N846" s="11" t="s">
        <v>20</v>
      </c>
      <c r="O846" s="11" t="s">
        <v>21</v>
      </c>
      <c r="P846" s="8" t="s">
        <v>22</v>
      </c>
      <c r="Q846" s="9" t="s">
        <v>23</v>
      </c>
      <c r="R846" s="28"/>
      <c r="S846" s="11"/>
      <c r="T846" s="25"/>
      <c r="U846" s="25"/>
      <c r="V846" s="26"/>
      <c r="W846" s="26"/>
      <c r="X846" s="26"/>
      <c r="Y846" s="29"/>
      <c r="Z846" s="11" t="s">
        <v>33</v>
      </c>
      <c r="AA846" s="11" t="s">
        <v>34</v>
      </c>
      <c r="AB846" s="11" t="s">
        <v>15</v>
      </c>
      <c r="AC846" s="13" t="s">
        <v>3</v>
      </c>
      <c r="AD846" s="11" t="s">
        <v>17</v>
      </c>
      <c r="AE846" s="11" t="s">
        <v>18</v>
      </c>
      <c r="AF846" s="7" t="s">
        <v>19</v>
      </c>
      <c r="AG846" s="11" t="s">
        <v>20</v>
      </c>
      <c r="AH846" s="11" t="s">
        <v>21</v>
      </c>
      <c r="AI846" s="8" t="s">
        <v>22</v>
      </c>
      <c r="AJ846" s="9" t="s">
        <v>23</v>
      </c>
      <c r="AK846" s="28"/>
      <c r="AL846" s="11"/>
    </row>
    <row r="847" s="1" customFormat="1" customHeight="1" spans="1:38">
      <c r="A847" s="25"/>
      <c r="B847" s="25"/>
      <c r="C847" s="26"/>
      <c r="D847" s="26"/>
      <c r="E847" s="26"/>
      <c r="F847" s="11">
        <f>_xlfn.RANK.EQ(R847,R847:R850,0)</f>
        <v>3</v>
      </c>
      <c r="G847" s="11">
        <v>0</v>
      </c>
      <c r="H847" s="11">
        <v>1.8</v>
      </c>
      <c r="I847" s="12">
        <v>1.35</v>
      </c>
      <c r="J847" s="13">
        <f t="shared" ref="J847:J850" si="473">G847*H847*I847</f>
        <v>0</v>
      </c>
      <c r="K847" s="11">
        <v>810</v>
      </c>
      <c r="L847" s="11">
        <v>0</v>
      </c>
      <c r="M847" s="30">
        <f t="shared" ref="M847:M850" si="474">1+6*K847/(K847+2000)+L847</f>
        <v>2.72953736654804</v>
      </c>
      <c r="N847" s="11">
        <v>1</v>
      </c>
      <c r="O847" s="11">
        <v>2.38</v>
      </c>
      <c r="P847" s="8">
        <f t="shared" ref="P847:P850" si="475">1+N847*O847</f>
        <v>3.38</v>
      </c>
      <c r="Q847" s="9">
        <v>0.9</v>
      </c>
      <c r="R847" s="17">
        <f t="shared" ref="R847:R850" si="476">J847*M847*Q847*P847</f>
        <v>0</v>
      </c>
      <c r="S847" s="11">
        <f t="shared" ref="S847:S850" si="477">IF(F847=1,1,(IF(F847=2,2,12)))</f>
        <v>12</v>
      </c>
      <c r="T847" s="25"/>
      <c r="U847" s="25"/>
      <c r="V847" s="26"/>
      <c r="W847" s="26"/>
      <c r="X847" s="26"/>
      <c r="Y847" s="11">
        <f>_xlfn.RANK.EQ(AK847,AK847:AK850,0)</f>
        <v>3</v>
      </c>
      <c r="Z847" s="11">
        <v>0</v>
      </c>
      <c r="AA847" s="11">
        <v>1.8</v>
      </c>
      <c r="AB847" s="12">
        <v>1.35</v>
      </c>
      <c r="AC847" s="13">
        <f t="shared" ref="AC847:AC850" si="478">Z847*AA847*AB847</f>
        <v>0</v>
      </c>
      <c r="AD847" s="11">
        <v>810</v>
      </c>
      <c r="AE847" s="11">
        <v>0</v>
      </c>
      <c r="AF847" s="30">
        <f t="shared" ref="AF847:AF850" si="479">1+6*AD847/(AD847+2000)+AE847</f>
        <v>2.72953736654804</v>
      </c>
      <c r="AG847" s="11">
        <v>1</v>
      </c>
      <c r="AH847" s="11">
        <v>2.38</v>
      </c>
      <c r="AI847" s="8">
        <f t="shared" ref="AI847:AI850" si="480">1+AG847*AH847</f>
        <v>3.38</v>
      </c>
      <c r="AJ847" s="9">
        <v>0.9</v>
      </c>
      <c r="AK847" s="17">
        <f t="shared" ref="AK847:AK850" si="481">AC847*AF847*AJ847*AI847</f>
        <v>0</v>
      </c>
      <c r="AL847" s="11">
        <f t="shared" ref="AL847:AL850" si="482">IF(Y847=1,1,(IF(Y847=2,2,12)))</f>
        <v>12</v>
      </c>
    </row>
    <row r="848" s="1" customFormat="1" customHeight="1" spans="1:38">
      <c r="F848" s="11">
        <f>_xlfn.RANK.EQ(R848,R847:R850,0)</f>
        <v>2</v>
      </c>
      <c r="G848" s="11">
        <v>1446.85</v>
      </c>
      <c r="H848" s="11">
        <v>1.8</v>
      </c>
      <c r="I848" s="12">
        <v>1.35</v>
      </c>
      <c r="J848" s="13">
        <f t="shared" si="473"/>
        <v>3515.8455</v>
      </c>
      <c r="K848" s="11">
        <v>196</v>
      </c>
      <c r="L848" s="11">
        <v>0.83</v>
      </c>
      <c r="M848" s="30">
        <f t="shared" si="474"/>
        <v>2.36551912568306</v>
      </c>
      <c r="N848" s="11">
        <v>0.97</v>
      </c>
      <c r="O848" s="11">
        <v>2.11</v>
      </c>
      <c r="P848" s="8">
        <f t="shared" si="475"/>
        <v>3.0467</v>
      </c>
      <c r="Q848" s="9">
        <v>0.9</v>
      </c>
      <c r="R848" s="17">
        <f t="shared" si="476"/>
        <v>22804.9144820986</v>
      </c>
      <c r="S848" s="11">
        <f t="shared" si="477"/>
        <v>2</v>
      </c>
      <c r="Y848" s="11">
        <f>_xlfn.RANK.EQ(AK848,AK847:AK850,0)</f>
        <v>2</v>
      </c>
      <c r="Z848" s="11">
        <v>1446.85</v>
      </c>
      <c r="AA848" s="11">
        <v>1.8</v>
      </c>
      <c r="AB848" s="12">
        <v>1.35</v>
      </c>
      <c r="AC848" s="13">
        <f t="shared" si="478"/>
        <v>3515.8455</v>
      </c>
      <c r="AD848" s="11">
        <v>196</v>
      </c>
      <c r="AE848" s="11">
        <v>0.83</v>
      </c>
      <c r="AF848" s="30">
        <f t="shared" si="479"/>
        <v>2.36551912568306</v>
      </c>
      <c r="AG848" s="11">
        <v>0.97</v>
      </c>
      <c r="AH848" s="11">
        <v>2.11</v>
      </c>
      <c r="AI848" s="8">
        <f t="shared" si="480"/>
        <v>3.0467</v>
      </c>
      <c r="AJ848" s="9">
        <v>0.9</v>
      </c>
      <c r="AK848" s="17">
        <f t="shared" si="481"/>
        <v>22804.9144820986</v>
      </c>
      <c r="AL848" s="11">
        <f t="shared" si="482"/>
        <v>2</v>
      </c>
    </row>
    <row r="849" s="1" customFormat="1" customHeight="1" spans="6:38">
      <c r="F849" s="11">
        <f>_xlfn.RANK.EQ(R849,R847:R850,0)</f>
        <v>1</v>
      </c>
      <c r="G849" s="11">
        <v>1446.85</v>
      </c>
      <c r="H849" s="11">
        <v>1.8</v>
      </c>
      <c r="I849" s="12">
        <v>1.35</v>
      </c>
      <c r="J849" s="13">
        <f t="shared" si="473"/>
        <v>3515.8455</v>
      </c>
      <c r="K849" s="11">
        <v>200</v>
      </c>
      <c r="L849" s="11">
        <v>1.43</v>
      </c>
      <c r="M849" s="30">
        <f t="shared" si="474"/>
        <v>2.97545454545455</v>
      </c>
      <c r="N849" s="11">
        <v>0.85</v>
      </c>
      <c r="O849" s="11">
        <v>1.72</v>
      </c>
      <c r="P849" s="8">
        <f t="shared" si="475"/>
        <v>2.462</v>
      </c>
      <c r="Q849" s="9">
        <v>0.9</v>
      </c>
      <c r="R849" s="17">
        <f t="shared" si="476"/>
        <v>23180.0122108906</v>
      </c>
      <c r="S849" s="11">
        <f t="shared" si="477"/>
        <v>1</v>
      </c>
      <c r="Y849" s="11">
        <f>_xlfn.RANK.EQ(AK849,AK847:AK850,0)</f>
        <v>1</v>
      </c>
      <c r="Z849" s="11">
        <v>1446.85</v>
      </c>
      <c r="AA849" s="11">
        <v>1.8</v>
      </c>
      <c r="AB849" s="12">
        <v>1.35</v>
      </c>
      <c r="AC849" s="13">
        <f t="shared" si="478"/>
        <v>3515.8455</v>
      </c>
      <c r="AD849" s="11">
        <v>200</v>
      </c>
      <c r="AE849" s="11">
        <v>1.43</v>
      </c>
      <c r="AF849" s="30">
        <f t="shared" si="479"/>
        <v>2.97545454545455</v>
      </c>
      <c r="AG849" s="11">
        <v>0.85</v>
      </c>
      <c r="AH849" s="11">
        <v>1.72</v>
      </c>
      <c r="AI849" s="8">
        <f t="shared" si="480"/>
        <v>2.462</v>
      </c>
      <c r="AJ849" s="9">
        <v>0.9</v>
      </c>
      <c r="AK849" s="17">
        <f t="shared" si="481"/>
        <v>23180.0122108906</v>
      </c>
      <c r="AL849" s="11">
        <f t="shared" si="482"/>
        <v>1</v>
      </c>
    </row>
    <row r="850" s="1" customFormat="1" customHeight="1" spans="6:38">
      <c r="F850" s="11">
        <f>_xlfn.RANK.EQ(R850,R847:R850,0)</f>
        <v>3</v>
      </c>
      <c r="G850" s="11">
        <v>0</v>
      </c>
      <c r="H850" s="11">
        <v>1.8</v>
      </c>
      <c r="I850" s="12">
        <v>1.35</v>
      </c>
      <c r="J850" s="13">
        <f t="shared" si="473"/>
        <v>0</v>
      </c>
      <c r="K850" s="11">
        <v>0</v>
      </c>
      <c r="L850" s="11">
        <v>0.2</v>
      </c>
      <c r="M850" s="30">
        <f t="shared" si="474"/>
        <v>1.2</v>
      </c>
      <c r="N850" s="27">
        <v>0.7</v>
      </c>
      <c r="O850" s="27">
        <v>1.5</v>
      </c>
      <c r="P850" s="8">
        <f t="shared" si="475"/>
        <v>2.05</v>
      </c>
      <c r="Q850" s="9">
        <v>0.9</v>
      </c>
      <c r="R850" s="17">
        <f t="shared" si="476"/>
        <v>0</v>
      </c>
      <c r="S850" s="27">
        <f t="shared" si="477"/>
        <v>12</v>
      </c>
      <c r="Y850" s="11">
        <f>_xlfn.RANK.EQ(AK850,AK847:AK850,0)</f>
        <v>3</v>
      </c>
      <c r="Z850" s="11">
        <v>0</v>
      </c>
      <c r="AA850" s="11">
        <v>1.8</v>
      </c>
      <c r="AB850" s="12">
        <v>1.35</v>
      </c>
      <c r="AC850" s="13">
        <f t="shared" si="478"/>
        <v>0</v>
      </c>
      <c r="AD850" s="11">
        <v>0</v>
      </c>
      <c r="AE850" s="11">
        <v>0.2</v>
      </c>
      <c r="AF850" s="30">
        <f t="shared" si="479"/>
        <v>1.2</v>
      </c>
      <c r="AG850" s="27">
        <v>0.7</v>
      </c>
      <c r="AH850" s="27">
        <v>1.5</v>
      </c>
      <c r="AI850" s="8">
        <f t="shared" si="480"/>
        <v>2.05</v>
      </c>
      <c r="AJ850" s="9">
        <v>0.9</v>
      </c>
      <c r="AK850" s="17">
        <f t="shared" si="481"/>
        <v>0</v>
      </c>
      <c r="AL850" s="27">
        <f t="shared" si="482"/>
        <v>12</v>
      </c>
    </row>
    <row r="851" s="1" customFormat="1" customHeight="1" spans="6:38">
      <c r="F851" s="31" t="s">
        <v>35</v>
      </c>
      <c r="G851" s="32">
        <f>LARGE(R847:R850,1)/1</f>
        <v>23180.0122108906</v>
      </c>
      <c r="H851" s="31" t="s">
        <v>36</v>
      </c>
      <c r="I851" s="32">
        <f>LARGE(R847:R850,2)/2</f>
        <v>11402.4572410493</v>
      </c>
      <c r="J851" s="31" t="s">
        <v>37</v>
      </c>
      <c r="K851" s="32">
        <f>LARGE(R847:R850,3)/12</f>
        <v>0</v>
      </c>
      <c r="L851" s="31" t="s">
        <v>38</v>
      </c>
      <c r="M851" s="33">
        <f>LARGE(R847:R850,4)/12</f>
        <v>0</v>
      </c>
      <c r="N851" s="34" t="s">
        <v>39</v>
      </c>
      <c r="O851" s="35">
        <f>G851+I851+K851+M851</f>
        <v>34582.4694519399</v>
      </c>
      <c r="P851" s="34" t="s">
        <v>40</v>
      </c>
      <c r="Q851" s="34">
        <v>5.3</v>
      </c>
      <c r="R851" s="34" t="s">
        <v>41</v>
      </c>
      <c r="S851" s="35">
        <f>O851*Q851</f>
        <v>183287.088095282</v>
      </c>
      <c r="Y851" s="31" t="s">
        <v>35</v>
      </c>
      <c r="Z851" s="32">
        <f>LARGE(AK847:AK850,1)/1</f>
        <v>23180.0122108906</v>
      </c>
      <c r="AA851" s="31" t="s">
        <v>36</v>
      </c>
      <c r="AB851" s="32">
        <f>LARGE(AK847:AK850,2)/2</f>
        <v>11402.4572410493</v>
      </c>
      <c r="AC851" s="31" t="s">
        <v>37</v>
      </c>
      <c r="AD851" s="32">
        <f>LARGE(AK847:AK850,3)/12</f>
        <v>0</v>
      </c>
      <c r="AE851" s="31" t="s">
        <v>38</v>
      </c>
      <c r="AF851" s="33">
        <f>LARGE(AK847:AK850,4)/12</f>
        <v>0</v>
      </c>
      <c r="AG851" s="34" t="s">
        <v>39</v>
      </c>
      <c r="AH851" s="35">
        <f>Z851+AB851+AD851+AF851</f>
        <v>34582.4694519399</v>
      </c>
      <c r="AI851" s="34" t="s">
        <v>40</v>
      </c>
      <c r="AJ851" s="34">
        <v>5.3</v>
      </c>
      <c r="AK851" s="34" t="s">
        <v>41</v>
      </c>
      <c r="AL851" s="35">
        <f>AH851*AJ851</f>
        <v>183287.088095282</v>
      </c>
    </row>
    <row r="852" s="1" customFormat="1" customHeight="1" spans="6:38">
      <c r="F852" s="31"/>
      <c r="G852" s="32"/>
      <c r="H852" s="31"/>
      <c r="I852" s="32"/>
      <c r="J852" s="31"/>
      <c r="K852" s="32"/>
      <c r="L852" s="31"/>
      <c r="M852" s="33"/>
      <c r="N852" s="34"/>
      <c r="O852" s="35"/>
      <c r="P852" s="34"/>
      <c r="Q852" s="34"/>
      <c r="R852" s="34"/>
      <c r="S852" s="35"/>
      <c r="Y852" s="31"/>
      <c r="Z852" s="32"/>
      <c r="AA852" s="31"/>
      <c r="AB852" s="32"/>
      <c r="AC852" s="31"/>
      <c r="AD852" s="32"/>
      <c r="AE852" s="31"/>
      <c r="AF852" s="33"/>
      <c r="AG852" s="34"/>
      <c r="AH852" s="35"/>
      <c r="AI852" s="34"/>
      <c r="AJ852" s="34"/>
      <c r="AK852" s="34"/>
      <c r="AL852" s="35"/>
    </row>
    <row r="853" s="1" customFormat="1" customHeight="1" spans="6:38">
      <c r="F853" s="3" t="s">
        <v>42</v>
      </c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Y853" s="3" t="s">
        <v>42</v>
      </c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s="1" customFormat="1" customHeight="1" spans="6:38">
      <c r="F854" s="27" t="s">
        <v>30</v>
      </c>
      <c r="G854" s="13" t="s">
        <v>3</v>
      </c>
      <c r="H854" s="13"/>
      <c r="I854" s="13"/>
      <c r="J854" s="13"/>
      <c r="K854" s="7" t="s">
        <v>19</v>
      </c>
      <c r="L854" s="7"/>
      <c r="M854" s="7"/>
      <c r="N854" s="8" t="s">
        <v>5</v>
      </c>
      <c r="O854" s="8"/>
      <c r="P854" s="8"/>
      <c r="Q854" s="9" t="s">
        <v>31</v>
      </c>
      <c r="R854" s="28" t="s">
        <v>7</v>
      </c>
      <c r="S854" s="11" t="s">
        <v>32</v>
      </c>
      <c r="Y854" s="27" t="s">
        <v>30</v>
      </c>
      <c r="Z854" s="13" t="s">
        <v>3</v>
      </c>
      <c r="AA854" s="13"/>
      <c r="AB854" s="13"/>
      <c r="AC854" s="13"/>
      <c r="AD854" s="7" t="s">
        <v>19</v>
      </c>
      <c r="AE854" s="7"/>
      <c r="AF854" s="7"/>
      <c r="AG854" s="8" t="s">
        <v>5</v>
      </c>
      <c r="AH854" s="8"/>
      <c r="AI854" s="8"/>
      <c r="AJ854" s="9" t="s">
        <v>31</v>
      </c>
      <c r="AK854" s="28" t="s">
        <v>7</v>
      </c>
      <c r="AL854" s="11" t="s">
        <v>32</v>
      </c>
    </row>
    <row r="855" s="1" customFormat="1" customHeight="1" spans="6:38">
      <c r="F855" s="29"/>
      <c r="G855" s="11" t="s">
        <v>33</v>
      </c>
      <c r="H855" s="11" t="s">
        <v>34</v>
      </c>
      <c r="I855" s="11" t="s">
        <v>15</v>
      </c>
      <c r="J855" s="13" t="s">
        <v>3</v>
      </c>
      <c r="K855" s="11" t="s">
        <v>17</v>
      </c>
      <c r="L855" s="11" t="s">
        <v>18</v>
      </c>
      <c r="M855" s="7" t="s">
        <v>19</v>
      </c>
      <c r="N855" s="11" t="s">
        <v>20</v>
      </c>
      <c r="O855" s="11" t="s">
        <v>21</v>
      </c>
      <c r="P855" s="8" t="s">
        <v>22</v>
      </c>
      <c r="Q855" s="9" t="s">
        <v>23</v>
      </c>
      <c r="R855" s="28"/>
      <c r="S855" s="11"/>
      <c r="Y855" s="29"/>
      <c r="Z855" s="11" t="s">
        <v>33</v>
      </c>
      <c r="AA855" s="11" t="s">
        <v>34</v>
      </c>
      <c r="AB855" s="11" t="s">
        <v>15</v>
      </c>
      <c r="AC855" s="13" t="s">
        <v>3</v>
      </c>
      <c r="AD855" s="11" t="s">
        <v>17</v>
      </c>
      <c r="AE855" s="11" t="s">
        <v>18</v>
      </c>
      <c r="AF855" s="7" t="s">
        <v>19</v>
      </c>
      <c r="AG855" s="11" t="s">
        <v>20</v>
      </c>
      <c r="AH855" s="11" t="s">
        <v>21</v>
      </c>
      <c r="AI855" s="8" t="s">
        <v>22</v>
      </c>
      <c r="AJ855" s="9" t="s">
        <v>23</v>
      </c>
      <c r="AK855" s="28"/>
      <c r="AL855" s="11"/>
    </row>
    <row r="856" s="1" customFormat="1" customHeight="1" spans="6:38">
      <c r="F856" s="11">
        <f>_xlfn.RANK.EQ(R856,R856:R859,0)</f>
        <v>1</v>
      </c>
      <c r="G856" s="11">
        <v>1446.85</v>
      </c>
      <c r="H856" s="11">
        <v>1.8</v>
      </c>
      <c r="I856" s="12">
        <v>1.35</v>
      </c>
      <c r="J856" s="13">
        <f t="shared" ref="J856:J859" si="483">G856*H856*I856</f>
        <v>3515.8455</v>
      </c>
      <c r="K856" s="11">
        <v>810</v>
      </c>
      <c r="L856" s="11">
        <v>1.39</v>
      </c>
      <c r="M856" s="30">
        <f t="shared" ref="M856:M859" si="484">1+6*K856/(K856+2000)+L856</f>
        <v>4.11953736654804</v>
      </c>
      <c r="N856" s="11">
        <v>1</v>
      </c>
      <c r="O856" s="11">
        <v>2.38</v>
      </c>
      <c r="P856" s="8">
        <f t="shared" ref="P856:P859" si="485">1+N856*O856</f>
        <v>3.38</v>
      </c>
      <c r="Q856" s="9">
        <v>1.15</v>
      </c>
      <c r="R856" s="17">
        <f t="shared" ref="R856:R859" si="486">J856*M856*Q856*P856</f>
        <v>56297.9744179538</v>
      </c>
      <c r="S856" s="11">
        <f t="shared" ref="S856:S859" si="487">IF(F856=1,1,(IF(F856=2,2,12)))</f>
        <v>1</v>
      </c>
      <c r="Y856" s="11">
        <f>_xlfn.RANK.EQ(AK856,AK856:AK859,0)</f>
        <v>1</v>
      </c>
      <c r="Z856" s="11">
        <v>1446.85</v>
      </c>
      <c r="AA856" s="11">
        <v>1.8</v>
      </c>
      <c r="AB856" s="12">
        <v>1.35</v>
      </c>
      <c r="AC856" s="13">
        <f t="shared" ref="AC856:AC859" si="488">Z856*AA856*AB856</f>
        <v>3515.8455</v>
      </c>
      <c r="AD856" s="11">
        <v>810</v>
      </c>
      <c r="AE856" s="11">
        <v>1.39</v>
      </c>
      <c r="AF856" s="30">
        <f t="shared" ref="AF856:AF859" si="489">1+6*AD856/(AD856+2000)+AE856</f>
        <v>4.11953736654804</v>
      </c>
      <c r="AG856" s="11">
        <v>1</v>
      </c>
      <c r="AH856" s="11">
        <v>2.38</v>
      </c>
      <c r="AI856" s="8">
        <f t="shared" ref="AI856:AI859" si="490">1+AG856*AH856</f>
        <v>3.38</v>
      </c>
      <c r="AJ856" s="9">
        <v>1.15</v>
      </c>
      <c r="AK856" s="17">
        <f t="shared" ref="AK856:AK859" si="491">AC856*AF856*AJ856*AI856</f>
        <v>56297.9744179538</v>
      </c>
      <c r="AL856" s="11">
        <f t="shared" ref="AL856:AL859" si="492">IF(Y856=1,1,(IF(Y856=2,2,12)))</f>
        <v>1</v>
      </c>
    </row>
    <row r="857" s="1" customFormat="1" customHeight="1" spans="6:38">
      <c r="F857" s="11">
        <f>_xlfn.RANK.EQ(R857,R856:R859,0)</f>
        <v>2</v>
      </c>
      <c r="G857" s="11">
        <v>1446.85</v>
      </c>
      <c r="H857" s="11">
        <v>1.8</v>
      </c>
      <c r="I857" s="12">
        <v>1.35</v>
      </c>
      <c r="J857" s="13">
        <f t="shared" si="483"/>
        <v>3515.8455</v>
      </c>
      <c r="K857" s="11">
        <v>446</v>
      </c>
      <c r="L857" s="11">
        <v>0.83</v>
      </c>
      <c r="M857" s="30">
        <f t="shared" si="484"/>
        <v>2.92403107113655</v>
      </c>
      <c r="N857" s="11">
        <v>0.97</v>
      </c>
      <c r="O857" s="11">
        <v>2.11</v>
      </c>
      <c r="P857" s="8">
        <f t="shared" si="485"/>
        <v>3.0467</v>
      </c>
      <c r="Q857" s="9">
        <v>1.15</v>
      </c>
      <c r="R857" s="17">
        <f t="shared" si="486"/>
        <v>36019.6342273003</v>
      </c>
      <c r="S857" s="11">
        <f t="shared" si="487"/>
        <v>2</v>
      </c>
      <c r="Y857" s="11">
        <f>_xlfn.RANK.EQ(AK857,AK856:AK859,0)</f>
        <v>2</v>
      </c>
      <c r="Z857" s="11">
        <v>1446.85</v>
      </c>
      <c r="AA857" s="11">
        <v>1.8</v>
      </c>
      <c r="AB857" s="12">
        <v>1.35</v>
      </c>
      <c r="AC857" s="13">
        <f t="shared" si="488"/>
        <v>3515.8455</v>
      </c>
      <c r="AD857" s="11">
        <v>446</v>
      </c>
      <c r="AE857" s="11">
        <v>0.83</v>
      </c>
      <c r="AF857" s="30">
        <f t="shared" si="489"/>
        <v>2.92403107113655</v>
      </c>
      <c r="AG857" s="11">
        <v>0.97</v>
      </c>
      <c r="AH857" s="11">
        <v>2.11</v>
      </c>
      <c r="AI857" s="8">
        <f t="shared" si="490"/>
        <v>3.0467</v>
      </c>
      <c r="AJ857" s="9">
        <v>1.15</v>
      </c>
      <c r="AK857" s="17">
        <f t="shared" si="491"/>
        <v>36019.6342273003</v>
      </c>
      <c r="AL857" s="11">
        <f t="shared" si="492"/>
        <v>2</v>
      </c>
    </row>
    <row r="858" s="1" customFormat="1" customHeight="1" spans="6:38">
      <c r="F858" s="11">
        <f>_xlfn.RANK.EQ(R858,R856:R859,0)</f>
        <v>3</v>
      </c>
      <c r="G858" s="11">
        <v>1446.85</v>
      </c>
      <c r="H858" s="11">
        <v>1.8</v>
      </c>
      <c r="I858" s="12">
        <v>1.35</v>
      </c>
      <c r="J858" s="13">
        <f t="shared" si="483"/>
        <v>3515.8455</v>
      </c>
      <c r="K858" s="11">
        <v>450</v>
      </c>
      <c r="L858" s="11">
        <v>1.43</v>
      </c>
      <c r="M858" s="30">
        <f t="shared" si="484"/>
        <v>3.53204081632653</v>
      </c>
      <c r="N858" s="11">
        <v>0.85</v>
      </c>
      <c r="O858" s="11">
        <v>1.72</v>
      </c>
      <c r="P858" s="8">
        <f t="shared" si="485"/>
        <v>2.462</v>
      </c>
      <c r="Q858" s="9">
        <v>1.15</v>
      </c>
      <c r="R858" s="17">
        <f t="shared" si="486"/>
        <v>35159.3943047641</v>
      </c>
      <c r="S858" s="11">
        <f t="shared" si="487"/>
        <v>12</v>
      </c>
      <c r="Y858" s="11">
        <f>_xlfn.RANK.EQ(AK858,AK856:AK859,0)</f>
        <v>3</v>
      </c>
      <c r="Z858" s="11">
        <v>1446.85</v>
      </c>
      <c r="AA858" s="11">
        <v>1.8</v>
      </c>
      <c r="AB858" s="12">
        <v>1.35</v>
      </c>
      <c r="AC858" s="13">
        <f t="shared" si="488"/>
        <v>3515.8455</v>
      </c>
      <c r="AD858" s="11">
        <v>450</v>
      </c>
      <c r="AE858" s="11">
        <v>1.43</v>
      </c>
      <c r="AF858" s="30">
        <f t="shared" si="489"/>
        <v>3.53204081632653</v>
      </c>
      <c r="AG858" s="11">
        <v>0.85</v>
      </c>
      <c r="AH858" s="11">
        <v>1.72</v>
      </c>
      <c r="AI858" s="8">
        <f t="shared" si="490"/>
        <v>2.462</v>
      </c>
      <c r="AJ858" s="9">
        <v>1.15</v>
      </c>
      <c r="AK858" s="17">
        <f t="shared" si="491"/>
        <v>35159.3943047641</v>
      </c>
      <c r="AL858" s="11">
        <f t="shared" si="492"/>
        <v>12</v>
      </c>
    </row>
    <row r="859" s="1" customFormat="1" customHeight="1" spans="6:38">
      <c r="F859" s="11">
        <f>_xlfn.RANK.EQ(R859,R856:R859,0)</f>
        <v>4</v>
      </c>
      <c r="G859" s="11">
        <v>0</v>
      </c>
      <c r="H859" s="11">
        <v>1.8</v>
      </c>
      <c r="I859" s="12">
        <v>1.35</v>
      </c>
      <c r="J859" s="13">
        <f t="shared" si="483"/>
        <v>0</v>
      </c>
      <c r="K859" s="11">
        <v>0</v>
      </c>
      <c r="L859" s="11">
        <v>0.2</v>
      </c>
      <c r="M859" s="30">
        <f t="shared" si="484"/>
        <v>1.2</v>
      </c>
      <c r="N859" s="27">
        <v>0.7</v>
      </c>
      <c r="O859" s="27">
        <v>1.5</v>
      </c>
      <c r="P859" s="8">
        <f t="shared" si="485"/>
        <v>2.05</v>
      </c>
      <c r="Q859" s="9">
        <v>1.15</v>
      </c>
      <c r="R859" s="17">
        <f t="shared" si="486"/>
        <v>0</v>
      </c>
      <c r="S859" s="27">
        <f t="shared" si="487"/>
        <v>12</v>
      </c>
      <c r="Y859" s="11">
        <f>_xlfn.RANK.EQ(AK859,AK856:AK859,0)</f>
        <v>4</v>
      </c>
      <c r="Z859" s="11">
        <v>0</v>
      </c>
      <c r="AA859" s="11">
        <v>1.8</v>
      </c>
      <c r="AB859" s="12">
        <v>1.35</v>
      </c>
      <c r="AC859" s="13">
        <f t="shared" si="488"/>
        <v>0</v>
      </c>
      <c r="AD859" s="11">
        <v>0</v>
      </c>
      <c r="AE859" s="11">
        <v>0.2</v>
      </c>
      <c r="AF859" s="30">
        <f t="shared" si="489"/>
        <v>1.2</v>
      </c>
      <c r="AG859" s="27">
        <v>0.7</v>
      </c>
      <c r="AH859" s="27">
        <v>1.5</v>
      </c>
      <c r="AI859" s="8">
        <f t="shared" si="490"/>
        <v>2.05</v>
      </c>
      <c r="AJ859" s="9">
        <v>1.15</v>
      </c>
      <c r="AK859" s="17">
        <f t="shared" si="491"/>
        <v>0</v>
      </c>
      <c r="AL859" s="27">
        <f t="shared" si="492"/>
        <v>12</v>
      </c>
    </row>
    <row r="860" s="1" customFormat="1" customHeight="1" spans="6:38">
      <c r="F860" s="31" t="s">
        <v>35</v>
      </c>
      <c r="G860" s="32">
        <f>LARGE(R856:R859,1)/1</f>
        <v>56297.9744179538</v>
      </c>
      <c r="H860" s="31" t="s">
        <v>36</v>
      </c>
      <c r="I860" s="32">
        <f>LARGE(R856:R859,2)/2</f>
        <v>18009.8171136502</v>
      </c>
      <c r="J860" s="31" t="s">
        <v>37</v>
      </c>
      <c r="K860" s="32">
        <f>LARGE(R856:R859,3)/12</f>
        <v>2929.94952539701</v>
      </c>
      <c r="L860" s="31" t="s">
        <v>38</v>
      </c>
      <c r="M860" s="33">
        <f>LARGE(R856:R859,4)/12</f>
        <v>0</v>
      </c>
      <c r="N860" s="34" t="s">
        <v>39</v>
      </c>
      <c r="O860" s="35">
        <f>G860+I860+K860+M860</f>
        <v>77237.741057001</v>
      </c>
      <c r="P860" s="34" t="s">
        <v>40</v>
      </c>
      <c r="Q860" s="34">
        <v>6.7</v>
      </c>
      <c r="R860" s="34" t="s">
        <v>41</v>
      </c>
      <c r="S860" s="35">
        <f>O860*Q860</f>
        <v>517492.865081906</v>
      </c>
      <c r="Y860" s="31" t="s">
        <v>35</v>
      </c>
      <c r="Z860" s="32">
        <f>LARGE(AK856:AK859,1)/1</f>
        <v>56297.9744179538</v>
      </c>
      <c r="AA860" s="31" t="s">
        <v>36</v>
      </c>
      <c r="AB860" s="32">
        <f>LARGE(AK856:AK859,2)/2</f>
        <v>18009.8171136502</v>
      </c>
      <c r="AC860" s="31" t="s">
        <v>37</v>
      </c>
      <c r="AD860" s="32">
        <f>LARGE(AK856:AK859,3)/12</f>
        <v>2929.94952539701</v>
      </c>
      <c r="AE860" s="31" t="s">
        <v>38</v>
      </c>
      <c r="AF860" s="33">
        <f>LARGE(AK856:AK859,4)/12</f>
        <v>0</v>
      </c>
      <c r="AG860" s="34" t="s">
        <v>39</v>
      </c>
      <c r="AH860" s="35">
        <f>Z860+AB860+AD860+AF860</f>
        <v>77237.741057001</v>
      </c>
      <c r="AI860" s="34" t="s">
        <v>40</v>
      </c>
      <c r="AJ860" s="34">
        <v>6.7</v>
      </c>
      <c r="AK860" s="34" t="s">
        <v>41</v>
      </c>
      <c r="AL860" s="35">
        <f>AH860*AJ860</f>
        <v>517492.865081906</v>
      </c>
    </row>
    <row r="861" s="1" customFormat="1" customHeight="1" spans="6:38">
      <c r="F861" s="31"/>
      <c r="G861" s="32"/>
      <c r="H861" s="31"/>
      <c r="I861" s="32"/>
      <c r="J861" s="31"/>
      <c r="K861" s="32"/>
      <c r="L861" s="31"/>
      <c r="M861" s="33"/>
      <c r="N861" s="34"/>
      <c r="O861" s="35"/>
      <c r="P861" s="34"/>
      <c r="Q861" s="34"/>
      <c r="R861" s="34"/>
      <c r="S861" s="35"/>
      <c r="Y861" s="31"/>
      <c r="Z861" s="32"/>
      <c r="AA861" s="31"/>
      <c r="AB861" s="32"/>
      <c r="AC861" s="31"/>
      <c r="AD861" s="32"/>
      <c r="AE861" s="31"/>
      <c r="AF861" s="33"/>
      <c r="AG861" s="34"/>
      <c r="AH861" s="35"/>
      <c r="AI861" s="34"/>
      <c r="AJ861" s="34"/>
      <c r="AK861" s="34"/>
      <c r="AL861" s="35"/>
    </row>
    <row r="862" s="1" customFormat="1" customHeight="1" spans="6:38">
      <c r="F862" s="3" t="s">
        <v>43</v>
      </c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Y862" s="3" t="s">
        <v>43</v>
      </c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</row>
    <row r="863" s="1" customFormat="1" customHeight="1" spans="6:38">
      <c r="F863" s="4" t="s">
        <v>3</v>
      </c>
      <c r="G863" s="5"/>
      <c r="H863" s="5"/>
      <c r="I863" s="6"/>
      <c r="J863" s="7" t="s">
        <v>4</v>
      </c>
      <c r="K863" s="7"/>
      <c r="L863" s="7"/>
      <c r="M863" s="7"/>
      <c r="N863" s="8" t="s">
        <v>5</v>
      </c>
      <c r="O863" s="8"/>
      <c r="P863" s="8"/>
      <c r="Q863" s="9" t="s">
        <v>6</v>
      </c>
      <c r="R863" s="10" t="s">
        <v>7</v>
      </c>
      <c r="Y863" s="4" t="s">
        <v>3</v>
      </c>
      <c r="Z863" s="5"/>
      <c r="AA863" s="5"/>
      <c r="AB863" s="6"/>
      <c r="AC863" s="7" t="s">
        <v>4</v>
      </c>
      <c r="AD863" s="7"/>
      <c r="AE863" s="7"/>
      <c r="AF863" s="7"/>
      <c r="AG863" s="8" t="s">
        <v>5</v>
      </c>
      <c r="AH863" s="8"/>
      <c r="AI863" s="8"/>
      <c r="AJ863" s="9" t="s">
        <v>6</v>
      </c>
      <c r="AK863" s="10" t="s">
        <v>7</v>
      </c>
    </row>
    <row r="864" s="1" customFormat="1" customHeight="1" spans="6:38">
      <c r="F864" s="11" t="s">
        <v>13</v>
      </c>
      <c r="G864" s="11" t="s">
        <v>14</v>
      </c>
      <c r="H864" s="12" t="s">
        <v>15</v>
      </c>
      <c r="I864" s="13" t="s">
        <v>3</v>
      </c>
      <c r="J864" s="11" t="s">
        <v>16</v>
      </c>
      <c r="K864" s="11" t="s">
        <v>17</v>
      </c>
      <c r="L864" s="11" t="s">
        <v>18</v>
      </c>
      <c r="M864" s="7" t="s">
        <v>19</v>
      </c>
      <c r="N864" s="11" t="s">
        <v>20</v>
      </c>
      <c r="O864" s="11" t="s">
        <v>21</v>
      </c>
      <c r="P864" s="8" t="s">
        <v>22</v>
      </c>
      <c r="Q864" s="9" t="s">
        <v>23</v>
      </c>
      <c r="R864" s="14"/>
      <c r="Y864" s="11" t="s">
        <v>13</v>
      </c>
      <c r="Z864" s="11" t="s">
        <v>14</v>
      </c>
      <c r="AA864" s="12" t="s">
        <v>15</v>
      </c>
      <c r="AB864" s="13" t="s">
        <v>3</v>
      </c>
      <c r="AC864" s="11" t="s">
        <v>16</v>
      </c>
      <c r="AD864" s="11" t="s">
        <v>17</v>
      </c>
      <c r="AE864" s="11" t="s">
        <v>18</v>
      </c>
      <c r="AF864" s="7" t="s">
        <v>19</v>
      </c>
      <c r="AG864" s="11" t="s">
        <v>20</v>
      </c>
      <c r="AH864" s="11" t="s">
        <v>21</v>
      </c>
      <c r="AI864" s="8" t="s">
        <v>22</v>
      </c>
      <c r="AJ864" s="9" t="s">
        <v>23</v>
      </c>
      <c r="AK864" s="14"/>
    </row>
    <row r="865" s="1" customFormat="1" customHeight="1" spans="6:37">
      <c r="F865" s="11">
        <v>2171</v>
      </c>
      <c r="G865" s="11">
        <v>0.65</v>
      </c>
      <c r="H865" s="12">
        <v>1.35</v>
      </c>
      <c r="I865" s="13">
        <f t="shared" ref="I865:I873" si="493">F865*G865*H865</f>
        <v>1905.0525</v>
      </c>
      <c r="J865" s="11">
        <v>3</v>
      </c>
      <c r="K865" s="11">
        <v>446</v>
      </c>
      <c r="L865" s="11">
        <v>0.83</v>
      </c>
      <c r="M865" s="16">
        <f t="shared" ref="M865:M873" si="494">1+6*K865/(K865+2000)+L865</f>
        <v>2.92403107113655</v>
      </c>
      <c r="N865" s="11">
        <v>0.97</v>
      </c>
      <c r="O865" s="11">
        <v>2.11</v>
      </c>
      <c r="P865" s="8">
        <f t="shared" ref="P865:P873" si="495">1+N865*O865</f>
        <v>3.0467</v>
      </c>
      <c r="Q865" s="9">
        <v>1.15</v>
      </c>
      <c r="R865" s="17">
        <f t="shared" ref="R865:R873" si="496">I865*J865*Q865*P865*M865</f>
        <v>58551.4587320212</v>
      </c>
      <c r="Y865" s="11">
        <v>2171</v>
      </c>
      <c r="Z865" s="11">
        <v>0.65</v>
      </c>
      <c r="AA865" s="12">
        <v>1.35</v>
      </c>
      <c r="AB865" s="13">
        <f t="shared" ref="AB865:AB873" si="497">Y865*Z865*AA865</f>
        <v>1905.0525</v>
      </c>
      <c r="AC865" s="11">
        <v>3</v>
      </c>
      <c r="AD865" s="11">
        <v>446</v>
      </c>
      <c r="AE865" s="11">
        <v>0.83</v>
      </c>
      <c r="AF865" s="16">
        <f t="shared" ref="AF865:AF873" si="498">1+6*AD865/(AD865+2000)+AE865</f>
        <v>2.92403107113655</v>
      </c>
      <c r="AG865" s="11">
        <v>0.97</v>
      </c>
      <c r="AH865" s="11">
        <v>2.11</v>
      </c>
      <c r="AI865" s="8">
        <f t="shared" ref="AI865:AI873" si="499">1+AG865*AH865</f>
        <v>3.0467</v>
      </c>
      <c r="AJ865" s="9">
        <v>1.15</v>
      </c>
      <c r="AK865" s="17">
        <f t="shared" ref="AK865:AK873" si="500">AB865*AC865*AJ865*AI865*AF865</f>
        <v>58551.4587320212</v>
      </c>
    </row>
    <row r="866" s="1" customFormat="1" customHeight="1" spans="6:37">
      <c r="F866" s="11">
        <v>2171</v>
      </c>
      <c r="G866" s="11">
        <v>0.65</v>
      </c>
      <c r="H866" s="12">
        <v>1.35</v>
      </c>
      <c r="I866" s="13">
        <f t="shared" si="493"/>
        <v>1905.0525</v>
      </c>
      <c r="J866" s="11">
        <v>3</v>
      </c>
      <c r="K866" s="11">
        <v>446</v>
      </c>
      <c r="L866" s="11">
        <v>0.83</v>
      </c>
      <c r="M866" s="16">
        <f t="shared" si="494"/>
        <v>2.92403107113655</v>
      </c>
      <c r="N866" s="11">
        <v>0.97</v>
      </c>
      <c r="O866" s="11">
        <v>2.11</v>
      </c>
      <c r="P866" s="8">
        <f t="shared" si="495"/>
        <v>3.0467</v>
      </c>
      <c r="Q866" s="9">
        <v>1.15</v>
      </c>
      <c r="R866" s="17">
        <f t="shared" si="496"/>
        <v>58551.4587320212</v>
      </c>
      <c r="Y866" s="11">
        <v>2171</v>
      </c>
      <c r="Z866" s="11">
        <v>0.65</v>
      </c>
      <c r="AA866" s="12">
        <v>1.35</v>
      </c>
      <c r="AB866" s="13">
        <f t="shared" si="497"/>
        <v>1905.0525</v>
      </c>
      <c r="AC866" s="11">
        <v>3</v>
      </c>
      <c r="AD866" s="11">
        <v>446</v>
      </c>
      <c r="AE866" s="11">
        <v>0.83</v>
      </c>
      <c r="AF866" s="16">
        <f t="shared" si="498"/>
        <v>2.92403107113655</v>
      </c>
      <c r="AG866" s="11">
        <v>0.97</v>
      </c>
      <c r="AH866" s="11">
        <v>2.11</v>
      </c>
      <c r="AI866" s="8">
        <f t="shared" si="499"/>
        <v>3.0467</v>
      </c>
      <c r="AJ866" s="9">
        <v>1.15</v>
      </c>
      <c r="AK866" s="17">
        <f t="shared" si="500"/>
        <v>58551.4587320212</v>
      </c>
    </row>
    <row r="867" s="1" customFormat="1" customHeight="1" spans="6:37">
      <c r="F867" s="11">
        <v>2171</v>
      </c>
      <c r="G867" s="11">
        <v>0.65</v>
      </c>
      <c r="H867" s="12">
        <v>1.35</v>
      </c>
      <c r="I867" s="13">
        <f t="shared" si="493"/>
        <v>1905.0525</v>
      </c>
      <c r="J867" s="11">
        <v>3</v>
      </c>
      <c r="K867" s="11">
        <v>446</v>
      </c>
      <c r="L867" s="11">
        <v>0.83</v>
      </c>
      <c r="M867" s="16">
        <f t="shared" si="494"/>
        <v>2.92403107113655</v>
      </c>
      <c r="N867" s="11">
        <v>0.97</v>
      </c>
      <c r="O867" s="11">
        <v>2.11</v>
      </c>
      <c r="P867" s="8">
        <f t="shared" si="495"/>
        <v>3.0467</v>
      </c>
      <c r="Q867" s="9">
        <v>1.15</v>
      </c>
      <c r="R867" s="17">
        <f t="shared" si="496"/>
        <v>58551.4587320212</v>
      </c>
      <c r="Y867" s="11">
        <v>2171</v>
      </c>
      <c r="Z867" s="11">
        <v>0.65</v>
      </c>
      <c r="AA867" s="12">
        <v>1.35</v>
      </c>
      <c r="AB867" s="13">
        <f t="shared" si="497"/>
        <v>1905.0525</v>
      </c>
      <c r="AC867" s="11">
        <v>3</v>
      </c>
      <c r="AD867" s="11">
        <v>446</v>
      </c>
      <c r="AE867" s="11">
        <v>0.83</v>
      </c>
      <c r="AF867" s="16">
        <f t="shared" si="498"/>
        <v>2.92403107113655</v>
      </c>
      <c r="AG867" s="11">
        <v>0.97</v>
      </c>
      <c r="AH867" s="11">
        <v>2.11</v>
      </c>
      <c r="AI867" s="8">
        <f t="shared" si="499"/>
        <v>3.0467</v>
      </c>
      <c r="AJ867" s="9">
        <v>1.15</v>
      </c>
      <c r="AK867" s="17">
        <f t="shared" si="500"/>
        <v>58551.4587320212</v>
      </c>
    </row>
    <row r="868" s="1" customFormat="1" customHeight="1" spans="6:37">
      <c r="F868" s="11">
        <v>2171</v>
      </c>
      <c r="G868" s="11">
        <v>0.65</v>
      </c>
      <c r="H868" s="12">
        <v>1.35</v>
      </c>
      <c r="I868" s="13">
        <f t="shared" si="493"/>
        <v>1905.0525</v>
      </c>
      <c r="J868" s="11">
        <v>3</v>
      </c>
      <c r="K868" s="11">
        <v>446</v>
      </c>
      <c r="L868" s="11">
        <v>0.83</v>
      </c>
      <c r="M868" s="16">
        <f t="shared" si="494"/>
        <v>2.92403107113655</v>
      </c>
      <c r="N868" s="11">
        <v>0.97</v>
      </c>
      <c r="O868" s="11">
        <v>2.11</v>
      </c>
      <c r="P868" s="8">
        <f t="shared" si="495"/>
        <v>3.0467</v>
      </c>
      <c r="Q868" s="9">
        <v>1.15</v>
      </c>
      <c r="R868" s="17">
        <f t="shared" si="496"/>
        <v>58551.4587320212</v>
      </c>
      <c r="Y868" s="11">
        <v>2171</v>
      </c>
      <c r="Z868" s="11">
        <v>0.65</v>
      </c>
      <c r="AA868" s="12">
        <v>1.35</v>
      </c>
      <c r="AB868" s="13">
        <f t="shared" si="497"/>
        <v>1905.0525</v>
      </c>
      <c r="AC868" s="11">
        <v>3</v>
      </c>
      <c r="AD868" s="11">
        <v>446</v>
      </c>
      <c r="AE868" s="11">
        <v>0.83</v>
      </c>
      <c r="AF868" s="16">
        <f t="shared" si="498"/>
        <v>2.92403107113655</v>
      </c>
      <c r="AG868" s="11">
        <v>0.97</v>
      </c>
      <c r="AH868" s="11">
        <v>2.11</v>
      </c>
      <c r="AI868" s="8">
        <f t="shared" si="499"/>
        <v>3.0467</v>
      </c>
      <c r="AJ868" s="9">
        <v>1.15</v>
      </c>
      <c r="AK868" s="17">
        <f t="shared" si="500"/>
        <v>58551.4587320212</v>
      </c>
    </row>
    <row r="869" s="1" customFormat="1" customHeight="1" spans="6:37">
      <c r="F869" s="11">
        <v>2171</v>
      </c>
      <c r="G869" s="11">
        <v>0.65</v>
      </c>
      <c r="H869" s="12">
        <v>1.35</v>
      </c>
      <c r="I869" s="13">
        <f t="shared" si="493"/>
        <v>1905.0525</v>
      </c>
      <c r="J869" s="11">
        <v>3</v>
      </c>
      <c r="K869" s="11">
        <v>446</v>
      </c>
      <c r="L869" s="11">
        <v>0.83</v>
      </c>
      <c r="M869" s="16">
        <f t="shared" si="494"/>
        <v>2.92403107113655</v>
      </c>
      <c r="N869" s="11">
        <v>0.97</v>
      </c>
      <c r="O869" s="11">
        <v>2.11</v>
      </c>
      <c r="P869" s="8">
        <f t="shared" si="495"/>
        <v>3.0467</v>
      </c>
      <c r="Q869" s="9">
        <v>1.15</v>
      </c>
      <c r="R869" s="17">
        <f t="shared" si="496"/>
        <v>58551.4587320212</v>
      </c>
      <c r="Y869" s="11">
        <v>2171</v>
      </c>
      <c r="Z869" s="11">
        <v>0.65</v>
      </c>
      <c r="AA869" s="12">
        <v>1.35</v>
      </c>
      <c r="AB869" s="13">
        <f t="shared" si="497"/>
        <v>1905.0525</v>
      </c>
      <c r="AC869" s="11">
        <v>3</v>
      </c>
      <c r="AD869" s="11">
        <v>446</v>
      </c>
      <c r="AE869" s="11">
        <v>0.83</v>
      </c>
      <c r="AF869" s="16">
        <f t="shared" si="498"/>
        <v>2.92403107113655</v>
      </c>
      <c r="AG869" s="11">
        <v>0.97</v>
      </c>
      <c r="AH869" s="11">
        <v>2.11</v>
      </c>
      <c r="AI869" s="8">
        <f t="shared" si="499"/>
        <v>3.0467</v>
      </c>
      <c r="AJ869" s="9">
        <v>1.15</v>
      </c>
      <c r="AK869" s="17">
        <f t="shared" si="500"/>
        <v>58551.4587320212</v>
      </c>
    </row>
    <row r="870" s="1" customFormat="1" customHeight="1" spans="6:37">
      <c r="F870" s="11">
        <v>2171</v>
      </c>
      <c r="G870" s="11">
        <v>0.65</v>
      </c>
      <c r="H870" s="12">
        <v>1.35</v>
      </c>
      <c r="I870" s="13">
        <f t="shared" si="493"/>
        <v>1905.0525</v>
      </c>
      <c r="J870" s="11">
        <v>3</v>
      </c>
      <c r="K870" s="11">
        <v>196</v>
      </c>
      <c r="L870" s="11">
        <v>0.83</v>
      </c>
      <c r="M870" s="16">
        <f t="shared" si="494"/>
        <v>2.36551912568306</v>
      </c>
      <c r="N870" s="11">
        <v>0.97</v>
      </c>
      <c r="O870" s="11">
        <v>2.11</v>
      </c>
      <c r="P870" s="8">
        <f t="shared" si="495"/>
        <v>3.0467</v>
      </c>
      <c r="Q870" s="9">
        <v>0.9</v>
      </c>
      <c r="R870" s="17">
        <f t="shared" si="496"/>
        <v>37070.3655889386</v>
      </c>
      <c r="Y870" s="11">
        <v>2171</v>
      </c>
      <c r="Z870" s="11">
        <v>0.65</v>
      </c>
      <c r="AA870" s="12">
        <v>1.35</v>
      </c>
      <c r="AB870" s="13">
        <f t="shared" si="497"/>
        <v>1905.0525</v>
      </c>
      <c r="AC870" s="11">
        <v>3</v>
      </c>
      <c r="AD870" s="11">
        <v>196</v>
      </c>
      <c r="AE870" s="11">
        <v>0.83</v>
      </c>
      <c r="AF870" s="16">
        <f t="shared" si="498"/>
        <v>2.36551912568306</v>
      </c>
      <c r="AG870" s="11">
        <v>0.97</v>
      </c>
      <c r="AH870" s="11">
        <v>2.11</v>
      </c>
      <c r="AI870" s="8">
        <f t="shared" si="499"/>
        <v>3.0467</v>
      </c>
      <c r="AJ870" s="9">
        <v>0.9</v>
      </c>
      <c r="AK870" s="17">
        <f t="shared" si="500"/>
        <v>37070.3655889386</v>
      </c>
    </row>
    <row r="871" s="1" customFormat="1" customHeight="1" spans="6:37">
      <c r="F871" s="11">
        <v>2171</v>
      </c>
      <c r="G871" s="11">
        <v>0.65</v>
      </c>
      <c r="H871" s="12">
        <v>1.35</v>
      </c>
      <c r="I871" s="13">
        <f t="shared" si="493"/>
        <v>1905.0525</v>
      </c>
      <c r="J871" s="11">
        <v>3</v>
      </c>
      <c r="K871" s="11">
        <v>196</v>
      </c>
      <c r="L871" s="11">
        <v>0.83</v>
      </c>
      <c r="M871" s="16">
        <f t="shared" si="494"/>
        <v>2.36551912568306</v>
      </c>
      <c r="N871" s="11">
        <v>0.97</v>
      </c>
      <c r="O871" s="11">
        <v>2.11</v>
      </c>
      <c r="P871" s="8">
        <f t="shared" si="495"/>
        <v>3.0467</v>
      </c>
      <c r="Q871" s="9">
        <v>0.9</v>
      </c>
      <c r="R871" s="17">
        <f t="shared" si="496"/>
        <v>37070.3655889386</v>
      </c>
      <c r="Y871" s="11">
        <v>2171</v>
      </c>
      <c r="Z871" s="11">
        <v>0.65</v>
      </c>
      <c r="AA871" s="12">
        <v>1.35</v>
      </c>
      <c r="AB871" s="13">
        <f t="shared" si="497"/>
        <v>1905.0525</v>
      </c>
      <c r="AC871" s="11">
        <v>3</v>
      </c>
      <c r="AD871" s="11">
        <v>196</v>
      </c>
      <c r="AE871" s="11">
        <v>0.83</v>
      </c>
      <c r="AF871" s="16">
        <f t="shared" si="498"/>
        <v>2.36551912568306</v>
      </c>
      <c r="AG871" s="11">
        <v>0.97</v>
      </c>
      <c r="AH871" s="11">
        <v>2.11</v>
      </c>
      <c r="AI871" s="8">
        <f t="shared" si="499"/>
        <v>3.0467</v>
      </c>
      <c r="AJ871" s="9">
        <v>0.9</v>
      </c>
      <c r="AK871" s="17">
        <f t="shared" si="500"/>
        <v>37070.3655889386</v>
      </c>
    </row>
    <row r="872" s="1" customFormat="1" customHeight="1" spans="6:37">
      <c r="F872" s="11">
        <v>2171</v>
      </c>
      <c r="G872" s="11">
        <v>0.65</v>
      </c>
      <c r="H872" s="12">
        <v>1.35</v>
      </c>
      <c r="I872" s="13">
        <f t="shared" si="493"/>
        <v>1905.0525</v>
      </c>
      <c r="J872" s="11">
        <v>3</v>
      </c>
      <c r="K872" s="11">
        <v>196</v>
      </c>
      <c r="L872" s="11">
        <v>0.83</v>
      </c>
      <c r="M872" s="16">
        <f t="shared" si="494"/>
        <v>2.36551912568306</v>
      </c>
      <c r="N872" s="11">
        <v>0.97</v>
      </c>
      <c r="O872" s="11">
        <v>2.11</v>
      </c>
      <c r="P872" s="8">
        <f t="shared" si="495"/>
        <v>3.0467</v>
      </c>
      <c r="Q872" s="9">
        <v>0.9</v>
      </c>
      <c r="R872" s="17">
        <f t="shared" si="496"/>
        <v>37070.3655889386</v>
      </c>
      <c r="Y872" s="11">
        <v>2171</v>
      </c>
      <c r="Z872" s="11">
        <v>0.65</v>
      </c>
      <c r="AA872" s="12">
        <v>1.35</v>
      </c>
      <c r="AB872" s="13">
        <f t="shared" si="497"/>
        <v>1905.0525</v>
      </c>
      <c r="AC872" s="11">
        <v>3</v>
      </c>
      <c r="AD872" s="11">
        <v>196</v>
      </c>
      <c r="AE872" s="11">
        <v>0.83</v>
      </c>
      <c r="AF872" s="16">
        <f t="shared" si="498"/>
        <v>2.36551912568306</v>
      </c>
      <c r="AG872" s="11">
        <v>0.97</v>
      </c>
      <c r="AH872" s="11">
        <v>2.11</v>
      </c>
      <c r="AI872" s="8">
        <f t="shared" si="499"/>
        <v>3.0467</v>
      </c>
      <c r="AJ872" s="9">
        <v>0.9</v>
      </c>
      <c r="AK872" s="17">
        <f t="shared" si="500"/>
        <v>37070.3655889386</v>
      </c>
    </row>
    <row r="873" s="1" customFormat="1" customHeight="1" spans="6:37">
      <c r="F873" s="11">
        <v>2171</v>
      </c>
      <c r="G873" s="11">
        <v>0.65</v>
      </c>
      <c r="H873" s="12">
        <v>1.35</v>
      </c>
      <c r="I873" s="13">
        <f t="shared" si="493"/>
        <v>1905.0525</v>
      </c>
      <c r="J873" s="11">
        <v>3</v>
      </c>
      <c r="K873" s="11">
        <v>196</v>
      </c>
      <c r="L873" s="11">
        <v>0.83</v>
      </c>
      <c r="M873" s="16">
        <f t="shared" si="494"/>
        <v>2.36551912568306</v>
      </c>
      <c r="N873" s="11">
        <v>0.97</v>
      </c>
      <c r="O873" s="11">
        <v>2.11</v>
      </c>
      <c r="P873" s="8">
        <f t="shared" si="495"/>
        <v>3.0467</v>
      </c>
      <c r="Q873" s="9">
        <v>0.9</v>
      </c>
      <c r="R873" s="17">
        <f t="shared" si="496"/>
        <v>37070.3655889386</v>
      </c>
      <c r="Y873" s="11">
        <v>2171</v>
      </c>
      <c r="Z873" s="11">
        <v>0.65</v>
      </c>
      <c r="AA873" s="12">
        <v>1.35</v>
      </c>
      <c r="AB873" s="13">
        <f t="shared" si="497"/>
        <v>1905.0525</v>
      </c>
      <c r="AC873" s="11">
        <v>3</v>
      </c>
      <c r="AD873" s="11">
        <v>196</v>
      </c>
      <c r="AE873" s="11">
        <v>0.83</v>
      </c>
      <c r="AF873" s="16">
        <f t="shared" si="498"/>
        <v>2.36551912568306</v>
      </c>
      <c r="AG873" s="11">
        <v>0.97</v>
      </c>
      <c r="AH873" s="11">
        <v>2.11</v>
      </c>
      <c r="AI873" s="8">
        <f t="shared" si="499"/>
        <v>3.0467</v>
      </c>
      <c r="AJ873" s="9">
        <v>0.9</v>
      </c>
      <c r="AK873" s="17">
        <f t="shared" si="500"/>
        <v>37070.3655889386</v>
      </c>
    </row>
    <row r="874" s="1" customFormat="1" customHeight="1" spans="6:37">
      <c r="F874" s="20" t="s">
        <v>43</v>
      </c>
      <c r="G874" s="21"/>
      <c r="H874" s="21"/>
      <c r="I874" s="21"/>
      <c r="J874" s="21"/>
      <c r="K874" s="21"/>
      <c r="L874" s="21"/>
      <c r="M874" s="22">
        <f>SUM(R865:R873)</f>
        <v>441038.75601586</v>
      </c>
      <c r="N874" s="22"/>
      <c r="O874" s="22"/>
      <c r="P874" s="22"/>
      <c r="Q874" s="22"/>
      <c r="R874" s="22"/>
      <c r="Y874" s="20" t="s">
        <v>43</v>
      </c>
      <c r="Z874" s="21"/>
      <c r="AA874" s="21"/>
      <c r="AB874" s="21"/>
      <c r="AC874" s="21"/>
      <c r="AD874" s="21"/>
      <c r="AE874" s="21"/>
      <c r="AF874" s="22">
        <f>SUM(AK865:AK873)</f>
        <v>441038.75601586</v>
      </c>
      <c r="AG874" s="22"/>
      <c r="AH874" s="22"/>
      <c r="AI874" s="22"/>
      <c r="AJ874" s="22"/>
      <c r="AK874" s="22"/>
    </row>
    <row r="875" s="1" customFormat="1" customHeight="1" spans="6:37">
      <c r="F875" s="21"/>
      <c r="G875" s="21"/>
      <c r="H875" s="21"/>
      <c r="I875" s="21"/>
      <c r="J875" s="21"/>
      <c r="K875" s="21"/>
      <c r="L875" s="21"/>
      <c r="M875" s="22"/>
      <c r="N875" s="22"/>
      <c r="O875" s="22"/>
      <c r="P875" s="22"/>
      <c r="Q875" s="22"/>
      <c r="R875" s="22"/>
      <c r="Y875" s="21"/>
      <c r="Z875" s="21"/>
      <c r="AA875" s="21"/>
      <c r="AB875" s="21"/>
      <c r="AC875" s="21"/>
      <c r="AD875" s="21"/>
      <c r="AE875" s="21"/>
      <c r="AF875" s="22"/>
      <c r="AG875" s="22"/>
      <c r="AH875" s="22"/>
      <c r="AI875" s="22"/>
      <c r="AJ875" s="22"/>
      <c r="AK875" s="22"/>
    </row>
    <row r="876" s="1" customFormat="1" customHeight="1" spans="6:37">
      <c r="F876" s="3" t="s">
        <v>44</v>
      </c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Y876" s="3" t="s">
        <v>44</v>
      </c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</row>
    <row r="877" s="1" customFormat="1" customHeight="1" spans="6:37">
      <c r="F877" s="4" t="s">
        <v>3</v>
      </c>
      <c r="G877" s="5"/>
      <c r="H877" s="5"/>
      <c r="I877" s="6"/>
      <c r="J877" s="7" t="s">
        <v>4</v>
      </c>
      <c r="K877" s="7"/>
      <c r="L877" s="7"/>
      <c r="M877" s="7"/>
      <c r="N877" s="8" t="s">
        <v>5</v>
      </c>
      <c r="O877" s="8"/>
      <c r="P877" s="8"/>
      <c r="Q877" s="9" t="s">
        <v>6</v>
      </c>
      <c r="R877" s="10" t="s">
        <v>7</v>
      </c>
      <c r="Y877" s="4" t="s">
        <v>3</v>
      </c>
      <c r="Z877" s="5"/>
      <c r="AA877" s="5"/>
      <c r="AB877" s="6"/>
      <c r="AC877" s="7" t="s">
        <v>4</v>
      </c>
      <c r="AD877" s="7"/>
      <c r="AE877" s="7"/>
      <c r="AF877" s="7"/>
      <c r="AG877" s="8" t="s">
        <v>5</v>
      </c>
      <c r="AH877" s="8"/>
      <c r="AI877" s="8"/>
      <c r="AJ877" s="9" t="s">
        <v>6</v>
      </c>
      <c r="AK877" s="10" t="s">
        <v>7</v>
      </c>
    </row>
    <row r="878" s="1" customFormat="1" customHeight="1" spans="6:37">
      <c r="F878" s="11" t="s">
        <v>45</v>
      </c>
      <c r="G878" s="11" t="s">
        <v>14</v>
      </c>
      <c r="H878" s="12" t="s">
        <v>15</v>
      </c>
      <c r="I878" s="13" t="s">
        <v>3</v>
      </c>
      <c r="J878" s="11" t="s">
        <v>16</v>
      </c>
      <c r="K878" s="11" t="s">
        <v>17</v>
      </c>
      <c r="L878" s="11" t="s">
        <v>18</v>
      </c>
      <c r="M878" s="7" t="s">
        <v>19</v>
      </c>
      <c r="N878" s="11" t="s">
        <v>20</v>
      </c>
      <c r="O878" s="11" t="s">
        <v>21</v>
      </c>
      <c r="P878" s="8" t="s">
        <v>22</v>
      </c>
      <c r="Q878" s="9" t="s">
        <v>23</v>
      </c>
      <c r="R878" s="14"/>
      <c r="Y878" s="11" t="s">
        <v>45</v>
      </c>
      <c r="Z878" s="11" t="s">
        <v>14</v>
      </c>
      <c r="AA878" s="12" t="s">
        <v>15</v>
      </c>
      <c r="AB878" s="13" t="s">
        <v>3</v>
      </c>
      <c r="AC878" s="11" t="s">
        <v>16</v>
      </c>
      <c r="AD878" s="11" t="s">
        <v>17</v>
      </c>
      <c r="AE878" s="11" t="s">
        <v>18</v>
      </c>
      <c r="AF878" s="7" t="s">
        <v>19</v>
      </c>
      <c r="AG878" s="11" t="s">
        <v>20</v>
      </c>
      <c r="AH878" s="11" t="s">
        <v>21</v>
      </c>
      <c r="AI878" s="8" t="s">
        <v>22</v>
      </c>
      <c r="AJ878" s="9" t="s">
        <v>23</v>
      </c>
      <c r="AK878" s="14"/>
    </row>
    <row r="879" s="1" customFormat="1" customHeight="1" spans="6:37">
      <c r="F879" s="11">
        <v>35331</v>
      </c>
      <c r="G879" s="11">
        <v>0.0847</v>
      </c>
      <c r="H879" s="12">
        <v>1.35</v>
      </c>
      <c r="I879" s="13">
        <f t="shared" ref="I879:I881" si="501">F879*G879*H879</f>
        <v>4039.923195</v>
      </c>
      <c r="J879" s="11">
        <v>3</v>
      </c>
      <c r="K879" s="11">
        <v>450</v>
      </c>
      <c r="L879" s="11">
        <v>1.43</v>
      </c>
      <c r="M879" s="16">
        <f t="shared" ref="M879:M881" si="502">1+6*K879/(K879+2000)+L879</f>
        <v>3.53204081632653</v>
      </c>
      <c r="N879" s="11">
        <v>0.85</v>
      </c>
      <c r="O879" s="11">
        <v>1.72</v>
      </c>
      <c r="P879" s="8">
        <f t="shared" ref="P879:P881" si="503">1+N879*O879</f>
        <v>2.462</v>
      </c>
      <c r="Q879" s="9">
        <v>1.15</v>
      </c>
      <c r="R879" s="17">
        <f t="shared" ref="R879:R881" si="504">I879*J879*Q879*P879*M879</f>
        <v>121200.933807217</v>
      </c>
      <c r="Y879" s="11">
        <v>39240</v>
      </c>
      <c r="Z879" s="11">
        <v>0.0847</v>
      </c>
      <c r="AA879" s="12">
        <v>1.35</v>
      </c>
      <c r="AB879" s="13">
        <f t="shared" ref="AB879:AB881" si="505">Y879*Z879*AA879</f>
        <v>4486.8978</v>
      </c>
      <c r="AC879" s="11">
        <v>3</v>
      </c>
      <c r="AD879" s="11">
        <v>450</v>
      </c>
      <c r="AE879" s="11">
        <v>1.43</v>
      </c>
      <c r="AF879" s="16">
        <f t="shared" ref="AF879:AF881" si="506">1+6*AD879/(AD879+2000)+AE879</f>
        <v>3.53204081632653</v>
      </c>
      <c r="AG879" s="11">
        <v>0.85</v>
      </c>
      <c r="AH879" s="11">
        <v>1.72</v>
      </c>
      <c r="AI879" s="8">
        <f t="shared" ref="AI879:AI881" si="507">1+AG879*AH879</f>
        <v>2.462</v>
      </c>
      <c r="AJ879" s="9">
        <v>1.15</v>
      </c>
      <c r="AK879" s="17">
        <f t="shared" ref="AK879:AK881" si="508">AB879*AC879*AJ879*AI879*AF879</f>
        <v>134610.530202802</v>
      </c>
    </row>
    <row r="880" s="1" customFormat="1" customHeight="1" spans="6:37">
      <c r="F880" s="11">
        <v>35331</v>
      </c>
      <c r="G880" s="11">
        <v>0.0847</v>
      </c>
      <c r="H880" s="12">
        <v>1.35</v>
      </c>
      <c r="I880" s="13">
        <f t="shared" si="501"/>
        <v>4039.923195</v>
      </c>
      <c r="J880" s="11">
        <v>3</v>
      </c>
      <c r="K880" s="11">
        <v>450</v>
      </c>
      <c r="L880" s="11">
        <v>1.43</v>
      </c>
      <c r="M880" s="16">
        <f t="shared" si="502"/>
        <v>3.53204081632653</v>
      </c>
      <c r="N880" s="11">
        <v>0.85</v>
      </c>
      <c r="O880" s="11">
        <v>1.72</v>
      </c>
      <c r="P880" s="8">
        <f t="shared" si="503"/>
        <v>2.462</v>
      </c>
      <c r="Q880" s="9">
        <v>1.15</v>
      </c>
      <c r="R880" s="17">
        <f t="shared" si="504"/>
        <v>121200.933807217</v>
      </c>
      <c r="Y880" s="11">
        <v>39240</v>
      </c>
      <c r="Z880" s="11">
        <v>0.0847</v>
      </c>
      <c r="AA880" s="12">
        <v>1.35</v>
      </c>
      <c r="AB880" s="13">
        <f t="shared" si="505"/>
        <v>4486.8978</v>
      </c>
      <c r="AC880" s="11">
        <v>3</v>
      </c>
      <c r="AD880" s="11">
        <v>450</v>
      </c>
      <c r="AE880" s="11">
        <v>1.43</v>
      </c>
      <c r="AF880" s="16">
        <f t="shared" si="506"/>
        <v>3.53204081632653</v>
      </c>
      <c r="AG880" s="11">
        <v>0.85</v>
      </c>
      <c r="AH880" s="11">
        <v>1.72</v>
      </c>
      <c r="AI880" s="8">
        <f t="shared" si="507"/>
        <v>2.462</v>
      </c>
      <c r="AJ880" s="9">
        <v>1.15</v>
      </c>
      <c r="AK880" s="17">
        <f t="shared" si="508"/>
        <v>134610.530202802</v>
      </c>
    </row>
    <row r="881" s="1" customFormat="1" customHeight="1" spans="6:37">
      <c r="F881" s="11">
        <v>35331</v>
      </c>
      <c r="G881" s="11">
        <v>0.0847</v>
      </c>
      <c r="H881" s="12">
        <v>1.35</v>
      </c>
      <c r="I881" s="13">
        <f t="shared" si="501"/>
        <v>4039.923195</v>
      </c>
      <c r="J881" s="11">
        <v>3</v>
      </c>
      <c r="K881" s="11">
        <v>200</v>
      </c>
      <c r="L881" s="11">
        <v>1.43</v>
      </c>
      <c r="M881" s="16">
        <f t="shared" si="502"/>
        <v>2.97545454545455</v>
      </c>
      <c r="N881" s="11">
        <v>0.85</v>
      </c>
      <c r="O881" s="11">
        <v>1.72</v>
      </c>
      <c r="P881" s="8">
        <f t="shared" si="503"/>
        <v>2.462</v>
      </c>
      <c r="Q881" s="9">
        <v>0.9</v>
      </c>
      <c r="R881" s="17">
        <f t="shared" si="504"/>
        <v>79905.7885147345</v>
      </c>
      <c r="Y881" s="11">
        <v>39240</v>
      </c>
      <c r="Z881" s="11">
        <v>0.0847</v>
      </c>
      <c r="AA881" s="12">
        <v>1.35</v>
      </c>
      <c r="AB881" s="13">
        <f t="shared" si="505"/>
        <v>4486.8978</v>
      </c>
      <c r="AC881" s="11">
        <v>3</v>
      </c>
      <c r="AD881" s="11">
        <v>200</v>
      </c>
      <c r="AE881" s="11">
        <v>1.43</v>
      </c>
      <c r="AF881" s="16">
        <f t="shared" si="506"/>
        <v>2.97545454545455</v>
      </c>
      <c r="AG881" s="11">
        <v>0.85</v>
      </c>
      <c r="AH881" s="11">
        <v>1.72</v>
      </c>
      <c r="AI881" s="8">
        <f t="shared" si="507"/>
        <v>2.462</v>
      </c>
      <c r="AJ881" s="9">
        <v>0.9</v>
      </c>
      <c r="AK881" s="17">
        <f t="shared" si="508"/>
        <v>88746.5155619196</v>
      </c>
    </row>
    <row r="882" s="1" customFormat="1" customHeight="1" spans="6:37">
      <c r="F882" s="36" t="s">
        <v>44</v>
      </c>
      <c r="G882" s="37"/>
      <c r="H882" s="37"/>
      <c r="I882" s="37"/>
      <c r="J882" s="37"/>
      <c r="K882" s="37"/>
      <c r="L882" s="37"/>
      <c r="M882" s="22">
        <f>SUM(R879:R881)</f>
        <v>322307.656129169</v>
      </c>
      <c r="N882" s="22"/>
      <c r="O882" s="22"/>
      <c r="P882" s="22"/>
      <c r="Q882" s="22"/>
      <c r="R882" s="22"/>
      <c r="Y882" s="36" t="s">
        <v>44</v>
      </c>
      <c r="Z882" s="37"/>
      <c r="AA882" s="37"/>
      <c r="AB882" s="37"/>
      <c r="AC882" s="37"/>
      <c r="AD882" s="37"/>
      <c r="AE882" s="37"/>
      <c r="AF882" s="22">
        <f>SUM(AK879:AK881)</f>
        <v>357967.575967524</v>
      </c>
      <c r="AG882" s="22"/>
      <c r="AH882" s="22"/>
      <c r="AI882" s="22"/>
      <c r="AJ882" s="22"/>
      <c r="AK882" s="22"/>
    </row>
    <row r="883" s="1" customFormat="1" customHeight="1" spans="6:37">
      <c r="F883" s="37"/>
      <c r="G883" s="37"/>
      <c r="H883" s="37"/>
      <c r="I883" s="37"/>
      <c r="J883" s="37"/>
      <c r="K883" s="37"/>
      <c r="L883" s="37"/>
      <c r="M883" s="22"/>
      <c r="N883" s="22"/>
      <c r="O883" s="22"/>
      <c r="P883" s="22"/>
      <c r="Q883" s="22"/>
      <c r="R883" s="22"/>
      <c r="Y883" s="37"/>
      <c r="Z883" s="37"/>
      <c r="AA883" s="37"/>
      <c r="AB883" s="37"/>
      <c r="AC883" s="37"/>
      <c r="AD883" s="37"/>
      <c r="AE883" s="37"/>
      <c r="AF883" s="22"/>
      <c r="AG883" s="22"/>
      <c r="AH883" s="22"/>
      <c r="AI883" s="22"/>
      <c r="AJ883" s="22"/>
      <c r="AK883" s="22"/>
    </row>
    <row r="884" s="1" customFormat="1" customHeight="1" spans="6:37">
      <c r="F884" s="34" t="s">
        <v>24</v>
      </c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Y884" s="34" t="s">
        <v>24</v>
      </c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</row>
    <row r="885" s="1" customFormat="1" customHeight="1" spans="6:37">
      <c r="F885" s="13" t="s">
        <v>3</v>
      </c>
      <c r="G885" s="13"/>
      <c r="H885" s="13"/>
      <c r="I885" s="13"/>
      <c r="J885" s="13"/>
      <c r="K885" s="8" t="s">
        <v>46</v>
      </c>
      <c r="L885" s="8"/>
      <c r="M885" s="8"/>
      <c r="N885" s="8"/>
      <c r="O885" s="9" t="s">
        <v>31</v>
      </c>
      <c r="P885" s="9"/>
      <c r="Q885" s="38" t="s">
        <v>7</v>
      </c>
      <c r="Y885" s="13" t="s">
        <v>3</v>
      </c>
      <c r="Z885" s="13"/>
      <c r="AA885" s="13"/>
      <c r="AB885" s="13"/>
      <c r="AC885" s="13"/>
      <c r="AD885" s="8" t="s">
        <v>46</v>
      </c>
      <c r="AE885" s="8"/>
      <c r="AF885" s="8"/>
      <c r="AG885" s="8"/>
      <c r="AH885" s="9" t="s">
        <v>31</v>
      </c>
      <c r="AI885" s="9"/>
      <c r="AJ885" s="38" t="s">
        <v>7</v>
      </c>
    </row>
    <row r="886" s="1" customFormat="1" customHeight="1" spans="6:37">
      <c r="F886" s="13" t="s">
        <v>47</v>
      </c>
      <c r="G886" s="13" t="s">
        <v>48</v>
      </c>
      <c r="H886" s="13" t="s">
        <v>49</v>
      </c>
      <c r="I886" s="13" t="s">
        <v>50</v>
      </c>
      <c r="J886" s="13" t="s">
        <v>3</v>
      </c>
      <c r="K886" s="8" t="s">
        <v>51</v>
      </c>
      <c r="L886" s="8" t="s">
        <v>21</v>
      </c>
      <c r="M886" s="8" t="s">
        <v>20</v>
      </c>
      <c r="N886" s="39" t="s">
        <v>22</v>
      </c>
      <c r="O886" s="9" t="s">
        <v>52</v>
      </c>
      <c r="P886" s="9" t="s">
        <v>53</v>
      </c>
      <c r="Q886" s="38"/>
      <c r="Y886" s="13" t="s">
        <v>47</v>
      </c>
      <c r="Z886" s="13" t="s">
        <v>48</v>
      </c>
      <c r="AA886" s="13" t="s">
        <v>49</v>
      </c>
      <c r="AB886" s="13" t="s">
        <v>50</v>
      </c>
      <c r="AC886" s="13" t="s">
        <v>3</v>
      </c>
      <c r="AD886" s="8" t="s">
        <v>51</v>
      </c>
      <c r="AE886" s="8" t="s">
        <v>21</v>
      </c>
      <c r="AF886" s="8" t="s">
        <v>20</v>
      </c>
      <c r="AG886" s="39" t="s">
        <v>22</v>
      </c>
      <c r="AH886" s="9" t="s">
        <v>52</v>
      </c>
      <c r="AI886" s="9" t="s">
        <v>53</v>
      </c>
      <c r="AJ886" s="38"/>
    </row>
    <row r="887" s="1" customFormat="1" customHeight="1" spans="6:37">
      <c r="F887" s="11">
        <v>2704</v>
      </c>
      <c r="G887" s="12">
        <v>1.05</v>
      </c>
      <c r="H887" s="11">
        <v>1</v>
      </c>
      <c r="I887" s="11">
        <v>0</v>
      </c>
      <c r="J887" s="13">
        <f t="shared" ref="J887:J901" si="509">F887*G887*H887+I887</f>
        <v>2839.2</v>
      </c>
      <c r="K887" s="11">
        <v>1</v>
      </c>
      <c r="L887" s="11">
        <v>2.38</v>
      </c>
      <c r="M887" s="11">
        <v>1</v>
      </c>
      <c r="N887" s="39">
        <f t="shared" ref="N887:N901" si="510">L887*M887+1</f>
        <v>3.38</v>
      </c>
      <c r="O887" s="11">
        <v>1.15</v>
      </c>
      <c r="P887" s="9">
        <v>0.5</v>
      </c>
      <c r="Q887" s="40">
        <f t="shared" ref="Q887:Q901" si="511">J887*K887*N887*O887*P887</f>
        <v>5517.9852</v>
      </c>
      <c r="Y887" s="11">
        <v>2704</v>
      </c>
      <c r="Z887" s="12">
        <v>1.05</v>
      </c>
      <c r="AA887" s="11">
        <v>1</v>
      </c>
      <c r="AB887" s="11">
        <v>0</v>
      </c>
      <c r="AC887" s="13">
        <f t="shared" ref="AC887:AC901" si="512">Y887*Z887*AA887+AB887</f>
        <v>2839.2</v>
      </c>
      <c r="AD887" s="11">
        <v>1</v>
      </c>
      <c r="AE887" s="11">
        <v>2.38</v>
      </c>
      <c r="AF887" s="11">
        <v>1</v>
      </c>
      <c r="AG887" s="39">
        <f t="shared" ref="AG887:AG901" si="513">AE887*AF887+1</f>
        <v>3.38</v>
      </c>
      <c r="AH887" s="11">
        <v>1.15</v>
      </c>
      <c r="AI887" s="9">
        <v>0.5</v>
      </c>
      <c r="AJ887" s="40">
        <f t="shared" ref="AJ887:AJ901" si="514">AC887*AD887*AG887*AH887*AI887</f>
        <v>5517.9852</v>
      </c>
    </row>
    <row r="888" s="1" customFormat="1" customHeight="1" spans="6:37">
      <c r="F888" s="11">
        <v>2704</v>
      </c>
      <c r="G888" s="12">
        <v>1.06</v>
      </c>
      <c r="H888" s="11">
        <v>1</v>
      </c>
      <c r="I888" s="11">
        <v>0</v>
      </c>
      <c r="J888" s="13">
        <f t="shared" si="509"/>
        <v>2866.24</v>
      </c>
      <c r="K888" s="11">
        <v>1</v>
      </c>
      <c r="L888" s="11">
        <v>2.38</v>
      </c>
      <c r="M888" s="11">
        <v>1</v>
      </c>
      <c r="N888" s="39">
        <f t="shared" si="510"/>
        <v>3.38</v>
      </c>
      <c r="O888" s="11">
        <v>1.15</v>
      </c>
      <c r="P888" s="9">
        <v>0.5</v>
      </c>
      <c r="Q888" s="40">
        <f t="shared" si="511"/>
        <v>5570.53744</v>
      </c>
      <c r="Y888" s="11">
        <v>2704</v>
      </c>
      <c r="Z888" s="12">
        <v>1.06</v>
      </c>
      <c r="AA888" s="11">
        <v>1</v>
      </c>
      <c r="AB888" s="11">
        <v>0</v>
      </c>
      <c r="AC888" s="13">
        <f t="shared" si="512"/>
        <v>2866.24</v>
      </c>
      <c r="AD888" s="11">
        <v>1</v>
      </c>
      <c r="AE888" s="11">
        <v>2.38</v>
      </c>
      <c r="AF888" s="11">
        <v>1</v>
      </c>
      <c r="AG888" s="39">
        <f t="shared" si="513"/>
        <v>3.38</v>
      </c>
      <c r="AH888" s="11">
        <v>1.15</v>
      </c>
      <c r="AI888" s="9">
        <v>0.5</v>
      </c>
      <c r="AJ888" s="40">
        <f t="shared" si="514"/>
        <v>5570.53744</v>
      </c>
    </row>
    <row r="889" s="1" customFormat="1" customHeight="1" spans="6:37">
      <c r="F889" s="11">
        <v>2704</v>
      </c>
      <c r="G889" s="12">
        <v>1.31</v>
      </c>
      <c r="H889" s="11">
        <v>1</v>
      </c>
      <c r="I889" s="11">
        <v>0</v>
      </c>
      <c r="J889" s="13">
        <f t="shared" si="509"/>
        <v>3542.24</v>
      </c>
      <c r="K889" s="11">
        <v>1</v>
      </c>
      <c r="L889" s="11">
        <v>2.38</v>
      </c>
      <c r="M889" s="11">
        <v>1</v>
      </c>
      <c r="N889" s="39">
        <f t="shared" si="510"/>
        <v>3.38</v>
      </c>
      <c r="O889" s="11">
        <v>1.15</v>
      </c>
      <c r="P889" s="9">
        <v>0.5</v>
      </c>
      <c r="Q889" s="40">
        <f t="shared" si="511"/>
        <v>6884.34344</v>
      </c>
      <c r="Y889" s="11">
        <v>2704</v>
      </c>
      <c r="Z889" s="12">
        <v>1.31</v>
      </c>
      <c r="AA889" s="11">
        <v>1</v>
      </c>
      <c r="AB889" s="11">
        <v>0</v>
      </c>
      <c r="AC889" s="13">
        <f t="shared" si="512"/>
        <v>3542.24</v>
      </c>
      <c r="AD889" s="11">
        <v>1</v>
      </c>
      <c r="AE889" s="11">
        <v>2.38</v>
      </c>
      <c r="AF889" s="11">
        <v>1</v>
      </c>
      <c r="AG889" s="39">
        <f t="shared" si="513"/>
        <v>3.38</v>
      </c>
      <c r="AH889" s="11">
        <v>1.15</v>
      </c>
      <c r="AI889" s="9">
        <v>0.5</v>
      </c>
      <c r="AJ889" s="40">
        <f t="shared" si="514"/>
        <v>6884.34344</v>
      </c>
    </row>
    <row r="890" s="1" customFormat="1" customHeight="1" spans="6:37">
      <c r="F890" s="11">
        <v>2704</v>
      </c>
      <c r="G890" s="12">
        <v>0.75</v>
      </c>
      <c r="H890" s="11">
        <v>1</v>
      </c>
      <c r="I890" s="11">
        <v>0</v>
      </c>
      <c r="J890" s="13">
        <f t="shared" si="509"/>
        <v>2028</v>
      </c>
      <c r="K890" s="11">
        <v>1</v>
      </c>
      <c r="L890" s="11">
        <v>2.38</v>
      </c>
      <c r="M890" s="11">
        <v>1</v>
      </c>
      <c r="N890" s="39">
        <f t="shared" si="510"/>
        <v>3.38</v>
      </c>
      <c r="O890" s="11">
        <v>1.15</v>
      </c>
      <c r="P890" s="9">
        <v>0.5</v>
      </c>
      <c r="Q890" s="40">
        <f t="shared" si="511"/>
        <v>3941.418</v>
      </c>
      <c r="Y890" s="11">
        <v>2704</v>
      </c>
      <c r="Z890" s="12">
        <v>0.75</v>
      </c>
      <c r="AA890" s="11">
        <v>1</v>
      </c>
      <c r="AB890" s="11">
        <v>0</v>
      </c>
      <c r="AC890" s="13">
        <f t="shared" si="512"/>
        <v>2028</v>
      </c>
      <c r="AD890" s="11">
        <v>1</v>
      </c>
      <c r="AE890" s="11">
        <v>2.38</v>
      </c>
      <c r="AF890" s="11">
        <v>1</v>
      </c>
      <c r="AG890" s="39">
        <f t="shared" si="513"/>
        <v>3.38</v>
      </c>
      <c r="AH890" s="11">
        <v>1.15</v>
      </c>
      <c r="AI890" s="9">
        <v>0.5</v>
      </c>
      <c r="AJ890" s="40">
        <f t="shared" si="514"/>
        <v>3941.418</v>
      </c>
    </row>
    <row r="891" s="1" customFormat="1" customHeight="1" spans="6:37">
      <c r="F891" s="11">
        <v>2704</v>
      </c>
      <c r="G891" s="12">
        <v>0.75</v>
      </c>
      <c r="H891" s="11">
        <v>1</v>
      </c>
      <c r="I891" s="11">
        <v>0</v>
      </c>
      <c r="J891" s="13">
        <f t="shared" si="509"/>
        <v>2028</v>
      </c>
      <c r="K891" s="11">
        <v>1</v>
      </c>
      <c r="L891" s="11">
        <v>2.38</v>
      </c>
      <c r="M891" s="11">
        <v>1</v>
      </c>
      <c r="N891" s="39">
        <f t="shared" si="510"/>
        <v>3.38</v>
      </c>
      <c r="O891" s="11">
        <v>1.15</v>
      </c>
      <c r="P891" s="9">
        <v>0.5</v>
      </c>
      <c r="Q891" s="40">
        <f t="shared" si="511"/>
        <v>3941.418</v>
      </c>
      <c r="Y891" s="11">
        <v>2704</v>
      </c>
      <c r="Z891" s="12">
        <v>0.75</v>
      </c>
      <c r="AA891" s="11">
        <v>1</v>
      </c>
      <c r="AB891" s="11">
        <v>0</v>
      </c>
      <c r="AC891" s="13">
        <f t="shared" si="512"/>
        <v>2028</v>
      </c>
      <c r="AD891" s="11">
        <v>1</v>
      </c>
      <c r="AE891" s="11">
        <v>2.38</v>
      </c>
      <c r="AF891" s="11">
        <v>1</v>
      </c>
      <c r="AG891" s="39">
        <f t="shared" si="513"/>
        <v>3.38</v>
      </c>
      <c r="AH891" s="11">
        <v>1.15</v>
      </c>
      <c r="AI891" s="9">
        <v>0.5</v>
      </c>
      <c r="AJ891" s="40">
        <f t="shared" si="514"/>
        <v>3941.418</v>
      </c>
    </row>
    <row r="892" s="1" customFormat="1" customHeight="1" spans="6:37">
      <c r="F892" s="11">
        <v>2704</v>
      </c>
      <c r="G892" s="12">
        <v>1.8</v>
      </c>
      <c r="H892" s="11">
        <v>1</v>
      </c>
      <c r="I892" s="11">
        <v>0</v>
      </c>
      <c r="J892" s="13">
        <f t="shared" si="509"/>
        <v>4867.2</v>
      </c>
      <c r="K892" s="11">
        <v>1</v>
      </c>
      <c r="L892" s="11">
        <v>2.38</v>
      </c>
      <c r="M892" s="11">
        <v>1</v>
      </c>
      <c r="N892" s="39">
        <f t="shared" si="510"/>
        <v>3.38</v>
      </c>
      <c r="O892" s="11">
        <v>1.15</v>
      </c>
      <c r="P892" s="9">
        <v>0.5</v>
      </c>
      <c r="Q892" s="40">
        <f t="shared" si="511"/>
        <v>9459.4032</v>
      </c>
      <c r="Y892" s="11">
        <v>2704</v>
      </c>
      <c r="Z892" s="12">
        <v>1.8</v>
      </c>
      <c r="AA892" s="11">
        <v>1</v>
      </c>
      <c r="AB892" s="11">
        <v>0</v>
      </c>
      <c r="AC892" s="13">
        <f t="shared" si="512"/>
        <v>4867.2</v>
      </c>
      <c r="AD892" s="11">
        <v>1</v>
      </c>
      <c r="AE892" s="11">
        <v>2.38</v>
      </c>
      <c r="AF892" s="11">
        <v>1</v>
      </c>
      <c r="AG892" s="39">
        <f t="shared" si="513"/>
        <v>3.38</v>
      </c>
      <c r="AH892" s="11">
        <v>1.15</v>
      </c>
      <c r="AI892" s="9">
        <v>0.5</v>
      </c>
      <c r="AJ892" s="40">
        <f t="shared" si="514"/>
        <v>9459.4032</v>
      </c>
    </row>
    <row r="893" s="1" customFormat="1" customHeight="1" spans="6:37">
      <c r="F893" s="11">
        <v>2704</v>
      </c>
      <c r="G893" s="12">
        <v>1.05</v>
      </c>
      <c r="H893" s="11">
        <v>1</v>
      </c>
      <c r="I893" s="11">
        <v>0</v>
      </c>
      <c r="J893" s="13">
        <f t="shared" si="509"/>
        <v>2839.2</v>
      </c>
      <c r="K893" s="11">
        <v>1</v>
      </c>
      <c r="L893" s="11">
        <v>2.38</v>
      </c>
      <c r="M893" s="11">
        <v>1</v>
      </c>
      <c r="N893" s="39">
        <f t="shared" si="510"/>
        <v>3.38</v>
      </c>
      <c r="O893" s="11">
        <v>1.15</v>
      </c>
      <c r="P893" s="9">
        <v>0.5</v>
      </c>
      <c r="Q893" s="40">
        <f t="shared" si="511"/>
        <v>5517.9852</v>
      </c>
      <c r="Y893" s="11">
        <v>2704</v>
      </c>
      <c r="Z893" s="12">
        <v>1.05</v>
      </c>
      <c r="AA893" s="11">
        <v>1</v>
      </c>
      <c r="AB893" s="11">
        <v>0</v>
      </c>
      <c r="AC893" s="13">
        <f t="shared" si="512"/>
        <v>2839.2</v>
      </c>
      <c r="AD893" s="11">
        <v>1</v>
      </c>
      <c r="AE893" s="11">
        <v>2.38</v>
      </c>
      <c r="AF893" s="11">
        <v>1</v>
      </c>
      <c r="AG893" s="39">
        <f t="shared" si="513"/>
        <v>3.38</v>
      </c>
      <c r="AH893" s="11">
        <v>1.15</v>
      </c>
      <c r="AI893" s="9">
        <v>0.5</v>
      </c>
      <c r="AJ893" s="40">
        <f t="shared" si="514"/>
        <v>5517.9852</v>
      </c>
    </row>
    <row r="894" s="1" customFormat="1" customHeight="1" spans="6:37">
      <c r="F894" s="11">
        <v>2704</v>
      </c>
      <c r="G894" s="12">
        <v>1.06</v>
      </c>
      <c r="H894" s="11">
        <v>1</v>
      </c>
      <c r="I894" s="11">
        <v>0</v>
      </c>
      <c r="J894" s="13">
        <f t="shared" si="509"/>
        <v>2866.24</v>
      </c>
      <c r="K894" s="11">
        <v>1</v>
      </c>
      <c r="L894" s="11">
        <v>2.38</v>
      </c>
      <c r="M894" s="11">
        <v>1</v>
      </c>
      <c r="N894" s="39">
        <f t="shared" si="510"/>
        <v>3.38</v>
      </c>
      <c r="O894" s="11">
        <v>1.15</v>
      </c>
      <c r="P894" s="9">
        <v>0.5</v>
      </c>
      <c r="Q894" s="40">
        <f t="shared" si="511"/>
        <v>5570.53744</v>
      </c>
      <c r="Y894" s="11">
        <v>2704</v>
      </c>
      <c r="Z894" s="12">
        <v>1.06</v>
      </c>
      <c r="AA894" s="11">
        <v>1</v>
      </c>
      <c r="AB894" s="11">
        <v>0</v>
      </c>
      <c r="AC894" s="13">
        <f t="shared" si="512"/>
        <v>2866.24</v>
      </c>
      <c r="AD894" s="11">
        <v>1</v>
      </c>
      <c r="AE894" s="11">
        <v>2.38</v>
      </c>
      <c r="AF894" s="11">
        <v>1</v>
      </c>
      <c r="AG894" s="39">
        <f t="shared" si="513"/>
        <v>3.38</v>
      </c>
      <c r="AH894" s="11">
        <v>1.15</v>
      </c>
      <c r="AI894" s="9">
        <v>0.5</v>
      </c>
      <c r="AJ894" s="40">
        <f t="shared" si="514"/>
        <v>5570.53744</v>
      </c>
    </row>
    <row r="895" s="1" customFormat="1" customHeight="1" spans="6:37">
      <c r="F895" s="11">
        <v>2704</v>
      </c>
      <c r="G895" s="12">
        <v>1.31</v>
      </c>
      <c r="H895" s="11">
        <v>1</v>
      </c>
      <c r="I895" s="11">
        <v>0</v>
      </c>
      <c r="J895" s="13">
        <f t="shared" si="509"/>
        <v>3542.24</v>
      </c>
      <c r="K895" s="11">
        <v>1</v>
      </c>
      <c r="L895" s="11">
        <v>2.38</v>
      </c>
      <c r="M895" s="11">
        <v>1</v>
      </c>
      <c r="N895" s="39">
        <f t="shared" si="510"/>
        <v>3.38</v>
      </c>
      <c r="O895" s="11">
        <v>1.15</v>
      </c>
      <c r="P895" s="9">
        <v>0.5</v>
      </c>
      <c r="Q895" s="40">
        <f t="shared" si="511"/>
        <v>6884.34344</v>
      </c>
      <c r="Y895" s="11">
        <v>2704</v>
      </c>
      <c r="Z895" s="12">
        <v>1.31</v>
      </c>
      <c r="AA895" s="11">
        <v>1</v>
      </c>
      <c r="AB895" s="11">
        <v>0</v>
      </c>
      <c r="AC895" s="13">
        <f t="shared" si="512"/>
        <v>3542.24</v>
      </c>
      <c r="AD895" s="11">
        <v>1</v>
      </c>
      <c r="AE895" s="11">
        <v>2.38</v>
      </c>
      <c r="AF895" s="11">
        <v>1</v>
      </c>
      <c r="AG895" s="39">
        <f t="shared" si="513"/>
        <v>3.38</v>
      </c>
      <c r="AH895" s="11">
        <v>1.15</v>
      </c>
      <c r="AI895" s="9">
        <v>0.5</v>
      </c>
      <c r="AJ895" s="40">
        <f t="shared" si="514"/>
        <v>6884.34344</v>
      </c>
    </row>
    <row r="896" s="1" customFormat="1" customHeight="1" spans="6:37">
      <c r="F896" s="11">
        <v>2704</v>
      </c>
      <c r="G896" s="12">
        <v>0.75</v>
      </c>
      <c r="H896" s="11">
        <v>1</v>
      </c>
      <c r="I896" s="11">
        <v>0</v>
      </c>
      <c r="J896" s="13">
        <f t="shared" si="509"/>
        <v>2028</v>
      </c>
      <c r="K896" s="11">
        <v>1</v>
      </c>
      <c r="L896" s="11">
        <v>2.38</v>
      </c>
      <c r="M896" s="11">
        <v>1</v>
      </c>
      <c r="N896" s="39">
        <f t="shared" si="510"/>
        <v>3.38</v>
      </c>
      <c r="O896" s="11">
        <v>1.15</v>
      </c>
      <c r="P896" s="9">
        <v>0.5</v>
      </c>
      <c r="Q896" s="40">
        <f t="shared" si="511"/>
        <v>3941.418</v>
      </c>
      <c r="Y896" s="11">
        <v>2704</v>
      </c>
      <c r="Z896" s="12">
        <v>0.75</v>
      </c>
      <c r="AA896" s="11">
        <v>1</v>
      </c>
      <c r="AB896" s="11">
        <v>0</v>
      </c>
      <c r="AC896" s="13">
        <f t="shared" si="512"/>
        <v>2028</v>
      </c>
      <c r="AD896" s="11">
        <v>1</v>
      </c>
      <c r="AE896" s="11">
        <v>2.38</v>
      </c>
      <c r="AF896" s="11">
        <v>1</v>
      </c>
      <c r="AG896" s="39">
        <f t="shared" si="513"/>
        <v>3.38</v>
      </c>
      <c r="AH896" s="11">
        <v>1.15</v>
      </c>
      <c r="AI896" s="9">
        <v>0.5</v>
      </c>
      <c r="AJ896" s="40">
        <f t="shared" si="514"/>
        <v>3941.418</v>
      </c>
    </row>
    <row r="897" s="1" customFormat="1" customHeight="1" spans="6:36">
      <c r="F897" s="11">
        <v>2704</v>
      </c>
      <c r="G897" s="12">
        <v>0.75</v>
      </c>
      <c r="H897" s="11">
        <v>1</v>
      </c>
      <c r="I897" s="11">
        <v>0</v>
      </c>
      <c r="J897" s="13">
        <f t="shared" si="509"/>
        <v>2028</v>
      </c>
      <c r="K897" s="11">
        <v>1</v>
      </c>
      <c r="L897" s="11">
        <v>2.38</v>
      </c>
      <c r="M897" s="11">
        <v>1</v>
      </c>
      <c r="N897" s="39">
        <f t="shared" si="510"/>
        <v>3.38</v>
      </c>
      <c r="O897" s="11">
        <v>1.15</v>
      </c>
      <c r="P897" s="9">
        <v>0.5</v>
      </c>
      <c r="Q897" s="40">
        <f t="shared" si="511"/>
        <v>3941.418</v>
      </c>
      <c r="Y897" s="11">
        <v>2704</v>
      </c>
      <c r="Z897" s="12">
        <v>0.75</v>
      </c>
      <c r="AA897" s="11">
        <v>1</v>
      </c>
      <c r="AB897" s="11">
        <v>0</v>
      </c>
      <c r="AC897" s="13">
        <f t="shared" si="512"/>
        <v>2028</v>
      </c>
      <c r="AD897" s="11">
        <v>1</v>
      </c>
      <c r="AE897" s="11">
        <v>2.38</v>
      </c>
      <c r="AF897" s="11">
        <v>1</v>
      </c>
      <c r="AG897" s="39">
        <f t="shared" si="513"/>
        <v>3.38</v>
      </c>
      <c r="AH897" s="11">
        <v>1.15</v>
      </c>
      <c r="AI897" s="9">
        <v>0.5</v>
      </c>
      <c r="AJ897" s="40">
        <f t="shared" si="514"/>
        <v>3941.418</v>
      </c>
    </row>
    <row r="898" s="1" customFormat="1" customHeight="1" spans="6:36">
      <c r="F898" s="11">
        <v>2704</v>
      </c>
      <c r="G898" s="12">
        <v>1.8</v>
      </c>
      <c r="H898" s="11">
        <v>1</v>
      </c>
      <c r="I898" s="11">
        <v>0</v>
      </c>
      <c r="J898" s="13">
        <f t="shared" si="509"/>
        <v>4867.2</v>
      </c>
      <c r="K898" s="11">
        <v>1</v>
      </c>
      <c r="L898" s="11">
        <v>2.38</v>
      </c>
      <c r="M898" s="11">
        <v>1</v>
      </c>
      <c r="N898" s="39">
        <f t="shared" si="510"/>
        <v>3.38</v>
      </c>
      <c r="O898" s="11">
        <v>1.15</v>
      </c>
      <c r="P898" s="9">
        <v>0.5</v>
      </c>
      <c r="Q898" s="40">
        <f t="shared" si="511"/>
        <v>9459.4032</v>
      </c>
      <c r="Y898" s="11">
        <v>2704</v>
      </c>
      <c r="Z898" s="12">
        <v>1.8</v>
      </c>
      <c r="AA898" s="11">
        <v>1</v>
      </c>
      <c r="AB898" s="11">
        <v>0</v>
      </c>
      <c r="AC898" s="13">
        <f t="shared" si="512"/>
        <v>4867.2</v>
      </c>
      <c r="AD898" s="11">
        <v>1</v>
      </c>
      <c r="AE898" s="11">
        <v>2.38</v>
      </c>
      <c r="AF898" s="11">
        <v>1</v>
      </c>
      <c r="AG898" s="39">
        <f t="shared" si="513"/>
        <v>3.38</v>
      </c>
      <c r="AH898" s="11">
        <v>1.15</v>
      </c>
      <c r="AI898" s="9">
        <v>0.5</v>
      </c>
      <c r="AJ898" s="40">
        <f t="shared" si="514"/>
        <v>9459.4032</v>
      </c>
    </row>
    <row r="899" s="1" customFormat="1" customHeight="1" spans="6:36">
      <c r="F899" s="11">
        <v>2704</v>
      </c>
      <c r="G899" s="12">
        <v>3.21</v>
      </c>
      <c r="H899" s="11">
        <v>1</v>
      </c>
      <c r="I899" s="11">
        <v>0</v>
      </c>
      <c r="J899" s="13">
        <f t="shared" si="509"/>
        <v>8679.84</v>
      </c>
      <c r="K899" s="11">
        <v>1</v>
      </c>
      <c r="L899" s="11">
        <v>2.38</v>
      </c>
      <c r="M899" s="11">
        <v>1</v>
      </c>
      <c r="N899" s="39">
        <f t="shared" si="510"/>
        <v>3.38</v>
      </c>
      <c r="O899" s="11">
        <v>1.15</v>
      </c>
      <c r="P899" s="9">
        <v>0.5</v>
      </c>
      <c r="Q899" s="40">
        <f t="shared" si="511"/>
        <v>16869.26904</v>
      </c>
      <c r="Y899" s="11">
        <v>2704</v>
      </c>
      <c r="Z899" s="12">
        <v>3.21</v>
      </c>
      <c r="AA899" s="11">
        <v>1</v>
      </c>
      <c r="AB899" s="11">
        <v>0</v>
      </c>
      <c r="AC899" s="13">
        <f t="shared" si="512"/>
        <v>8679.84</v>
      </c>
      <c r="AD899" s="11">
        <v>1</v>
      </c>
      <c r="AE899" s="11">
        <v>2.38</v>
      </c>
      <c r="AF899" s="11">
        <v>1</v>
      </c>
      <c r="AG899" s="39">
        <f t="shared" si="513"/>
        <v>3.38</v>
      </c>
      <c r="AH899" s="11">
        <v>1.15</v>
      </c>
      <c r="AI899" s="9">
        <v>0.5</v>
      </c>
      <c r="AJ899" s="40">
        <f t="shared" si="514"/>
        <v>16869.26904</v>
      </c>
    </row>
    <row r="900" s="1" customFormat="1" customHeight="1" spans="6:36">
      <c r="F900" s="11">
        <v>2704</v>
      </c>
      <c r="G900" s="12">
        <v>3.21</v>
      </c>
      <c r="H900" s="11">
        <v>1</v>
      </c>
      <c r="I900" s="11">
        <v>0</v>
      </c>
      <c r="J900" s="13">
        <f t="shared" si="509"/>
        <v>8679.84</v>
      </c>
      <c r="K900" s="11">
        <v>1</v>
      </c>
      <c r="L900" s="11">
        <v>2.38</v>
      </c>
      <c r="M900" s="11">
        <v>1</v>
      </c>
      <c r="N900" s="39">
        <f t="shared" si="510"/>
        <v>3.38</v>
      </c>
      <c r="O900" s="11">
        <v>1.15</v>
      </c>
      <c r="P900" s="9">
        <v>0.5</v>
      </c>
      <c r="Q900" s="40">
        <f t="shared" si="511"/>
        <v>16869.26904</v>
      </c>
      <c r="Y900" s="11">
        <v>2704</v>
      </c>
      <c r="Z900" s="12">
        <v>3.21</v>
      </c>
      <c r="AA900" s="11">
        <v>1</v>
      </c>
      <c r="AB900" s="11">
        <v>0</v>
      </c>
      <c r="AC900" s="13">
        <f t="shared" si="512"/>
        <v>8679.84</v>
      </c>
      <c r="AD900" s="11">
        <v>1</v>
      </c>
      <c r="AE900" s="11">
        <v>2.38</v>
      </c>
      <c r="AF900" s="11">
        <v>1</v>
      </c>
      <c r="AG900" s="39">
        <f t="shared" si="513"/>
        <v>3.38</v>
      </c>
      <c r="AH900" s="11">
        <v>1.15</v>
      </c>
      <c r="AI900" s="9">
        <v>0.5</v>
      </c>
      <c r="AJ900" s="40">
        <f t="shared" si="514"/>
        <v>16869.26904</v>
      </c>
    </row>
    <row r="901" s="1" customFormat="1" customHeight="1" spans="6:36">
      <c r="F901" s="11">
        <v>2704</v>
      </c>
      <c r="G901" s="12">
        <v>0</v>
      </c>
      <c r="H901" s="11">
        <v>1</v>
      </c>
      <c r="I901" s="11">
        <v>0</v>
      </c>
      <c r="J901" s="13">
        <f t="shared" si="509"/>
        <v>0</v>
      </c>
      <c r="K901" s="11">
        <v>1</v>
      </c>
      <c r="L901" s="11">
        <v>2.38</v>
      </c>
      <c r="M901" s="11">
        <v>1</v>
      </c>
      <c r="N901" s="39">
        <f t="shared" si="510"/>
        <v>3.38</v>
      </c>
      <c r="O901" s="11">
        <v>1.15</v>
      </c>
      <c r="P901" s="9">
        <v>0.5</v>
      </c>
      <c r="Q901" s="40">
        <f t="shared" si="511"/>
        <v>0</v>
      </c>
      <c r="Y901" s="11">
        <v>2704</v>
      </c>
      <c r="Z901" s="12">
        <v>0</v>
      </c>
      <c r="AA901" s="11">
        <v>1</v>
      </c>
      <c r="AB901" s="11">
        <v>0</v>
      </c>
      <c r="AC901" s="13">
        <f t="shared" si="512"/>
        <v>0</v>
      </c>
      <c r="AD901" s="11">
        <v>1</v>
      </c>
      <c r="AE901" s="11">
        <v>2.38</v>
      </c>
      <c r="AF901" s="11">
        <v>1</v>
      </c>
      <c r="AG901" s="39">
        <f t="shared" si="513"/>
        <v>3.38</v>
      </c>
      <c r="AH901" s="11">
        <v>1.15</v>
      </c>
      <c r="AI901" s="9">
        <v>0.5</v>
      </c>
      <c r="AJ901" s="40">
        <f t="shared" si="514"/>
        <v>0</v>
      </c>
    </row>
    <row r="902" s="1" customFormat="1" customHeight="1" spans="6:36">
      <c r="F902" s="41" t="s">
        <v>24</v>
      </c>
      <c r="G902" s="42"/>
      <c r="H902" s="42"/>
      <c r="I902" s="42"/>
      <c r="J902" s="42"/>
      <c r="K902" s="42"/>
      <c r="L902" s="42"/>
      <c r="M902" s="43">
        <f>SUM(Q887:Q901)</f>
        <v>104368.74864</v>
      </c>
      <c r="N902" s="43"/>
      <c r="O902" s="43"/>
      <c r="P902" s="43"/>
      <c r="Q902" s="43"/>
      <c r="Y902" s="41" t="s">
        <v>24</v>
      </c>
      <c r="Z902" s="42"/>
      <c r="AA902" s="42"/>
      <c r="AB902" s="42"/>
      <c r="AC902" s="42"/>
      <c r="AD902" s="42"/>
      <c r="AE902" s="42"/>
      <c r="AF902" s="43">
        <f>SUM(AJ887:AJ901)</f>
        <v>104368.74864</v>
      </c>
      <c r="AG902" s="43"/>
      <c r="AH902" s="43"/>
      <c r="AI902" s="43"/>
      <c r="AJ902" s="43"/>
    </row>
    <row r="903" s="1" customFormat="1" customHeight="1" spans="6:36">
      <c r="F903" s="42"/>
      <c r="G903" s="42"/>
      <c r="H903" s="42"/>
      <c r="I903" s="42"/>
      <c r="J903" s="42"/>
      <c r="K903" s="42"/>
      <c r="L903" s="42"/>
      <c r="M903" s="43"/>
      <c r="N903" s="43"/>
      <c r="O903" s="43"/>
      <c r="P903" s="43"/>
      <c r="Q903" s="43"/>
      <c r="Y903" s="42"/>
      <c r="Z903" s="42"/>
      <c r="AA903" s="42"/>
      <c r="AB903" s="42"/>
      <c r="AC903" s="42"/>
      <c r="AD903" s="42"/>
      <c r="AE903" s="42"/>
      <c r="AF903" s="43"/>
      <c r="AG903" s="43"/>
      <c r="AH903" s="43"/>
      <c r="AI903" s="43"/>
      <c r="AJ903" s="43"/>
    </row>
    <row r="904" s="1" customFormat="1" customHeight="1" spans="6:36">
      <c r="F904" s="42"/>
      <c r="G904" s="42"/>
      <c r="H904" s="42"/>
      <c r="I904" s="42"/>
      <c r="J904" s="42"/>
      <c r="K904" s="42"/>
      <c r="L904" s="42"/>
      <c r="M904" s="43"/>
      <c r="N904" s="43"/>
      <c r="O904" s="43"/>
      <c r="P904" s="43"/>
      <c r="Q904" s="43"/>
      <c r="Y904" s="42"/>
      <c r="Z904" s="42"/>
      <c r="AA904" s="42"/>
      <c r="AB904" s="42"/>
      <c r="AC904" s="42"/>
      <c r="AD904" s="42"/>
      <c r="AE904" s="42"/>
      <c r="AF904" s="43"/>
      <c r="AG904" s="43"/>
      <c r="AH904" s="43"/>
      <c r="AI904" s="43"/>
      <c r="AJ904" s="43"/>
    </row>
    <row r="905" s="1" customFormat="1" customHeight="1" spans="6:36">
      <c r="F905" s="34" t="s">
        <v>25</v>
      </c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Y905" s="34" t="s">
        <v>25</v>
      </c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</row>
    <row r="906" s="1" customFormat="1" customHeight="1" spans="6:36">
      <c r="F906" s="13" t="s">
        <v>3</v>
      </c>
      <c r="G906" s="13"/>
      <c r="H906" s="13"/>
      <c r="I906" s="13"/>
      <c r="J906" s="13"/>
      <c r="K906" s="8" t="s">
        <v>46</v>
      </c>
      <c r="L906" s="8"/>
      <c r="M906" s="8"/>
      <c r="N906" s="8"/>
      <c r="O906" s="9" t="s">
        <v>31</v>
      </c>
      <c r="P906" s="9"/>
      <c r="Q906" s="38" t="s">
        <v>7</v>
      </c>
      <c r="Y906" s="13" t="s">
        <v>3</v>
      </c>
      <c r="Z906" s="13"/>
      <c r="AA906" s="13"/>
      <c r="AB906" s="13"/>
      <c r="AC906" s="13"/>
      <c r="AD906" s="8" t="s">
        <v>46</v>
      </c>
      <c r="AE906" s="8"/>
      <c r="AF906" s="8"/>
      <c r="AG906" s="8"/>
      <c r="AH906" s="9" t="s">
        <v>31</v>
      </c>
      <c r="AI906" s="9"/>
      <c r="AJ906" s="38" t="s">
        <v>7</v>
      </c>
    </row>
    <row r="907" s="1" customFormat="1" customHeight="1" spans="6:36">
      <c r="F907" s="13" t="s">
        <v>47</v>
      </c>
      <c r="G907" s="13" t="s">
        <v>48</v>
      </c>
      <c r="H907" s="13" t="s">
        <v>49</v>
      </c>
      <c r="I907" s="13" t="s">
        <v>50</v>
      </c>
      <c r="J907" s="13" t="s">
        <v>3</v>
      </c>
      <c r="K907" s="8" t="s">
        <v>51</v>
      </c>
      <c r="L907" s="8" t="s">
        <v>21</v>
      </c>
      <c r="M907" s="8" t="s">
        <v>20</v>
      </c>
      <c r="N907" s="39" t="s">
        <v>22</v>
      </c>
      <c r="O907" s="9" t="s">
        <v>52</v>
      </c>
      <c r="P907" s="9" t="s">
        <v>53</v>
      </c>
      <c r="Q907" s="38"/>
      <c r="Y907" s="13" t="s">
        <v>47</v>
      </c>
      <c r="Z907" s="13" t="s">
        <v>48</v>
      </c>
      <c r="AA907" s="13" t="s">
        <v>49</v>
      </c>
      <c r="AB907" s="13" t="s">
        <v>50</v>
      </c>
      <c r="AC907" s="13" t="s">
        <v>3</v>
      </c>
      <c r="AD907" s="8" t="s">
        <v>51</v>
      </c>
      <c r="AE907" s="8" t="s">
        <v>21</v>
      </c>
      <c r="AF907" s="8" t="s">
        <v>20</v>
      </c>
      <c r="AG907" s="39" t="s">
        <v>22</v>
      </c>
      <c r="AH907" s="9" t="s">
        <v>52</v>
      </c>
      <c r="AI907" s="9" t="s">
        <v>53</v>
      </c>
      <c r="AJ907" s="38"/>
    </row>
    <row r="908" s="1" customFormat="1" customHeight="1" spans="6:36">
      <c r="F908" s="11">
        <v>2171</v>
      </c>
      <c r="G908" s="12">
        <v>1.728</v>
      </c>
      <c r="H908" s="11">
        <v>1</v>
      </c>
      <c r="I908" s="11">
        <v>0</v>
      </c>
      <c r="J908" s="13">
        <f t="shared" ref="J908:J918" si="515">F908*G908*H908+I908</f>
        <v>3751.488</v>
      </c>
      <c r="K908" s="11">
        <v>1</v>
      </c>
      <c r="L908" s="11">
        <v>2.11</v>
      </c>
      <c r="M908" s="11">
        <v>0.97</v>
      </c>
      <c r="N908" s="39">
        <f t="shared" ref="N908:N918" si="516">L908*M908+1</f>
        <v>3.0467</v>
      </c>
      <c r="O908" s="11">
        <v>1.15</v>
      </c>
      <c r="P908" s="9">
        <v>0.5</v>
      </c>
      <c r="Q908" s="40">
        <f t="shared" ref="Q908:Q918" si="517">J908*K908*N908*O908*P908</f>
        <v>6572.05363152</v>
      </c>
      <c r="Y908" s="11">
        <v>2171</v>
      </c>
      <c r="Z908" s="12">
        <v>1.728</v>
      </c>
      <c r="AA908" s="11">
        <v>1</v>
      </c>
      <c r="AB908" s="11">
        <v>0</v>
      </c>
      <c r="AC908" s="13">
        <f t="shared" ref="AC908:AC918" si="518">Y908*Z908*AA908+AB908</f>
        <v>3751.488</v>
      </c>
      <c r="AD908" s="11">
        <v>1</v>
      </c>
      <c r="AE908" s="11">
        <v>2.11</v>
      </c>
      <c r="AF908" s="11">
        <v>0.97</v>
      </c>
      <c r="AG908" s="39">
        <f t="shared" ref="AG908:AG918" si="519">AE908*AF908+1</f>
        <v>3.0467</v>
      </c>
      <c r="AH908" s="11">
        <v>1.15</v>
      </c>
      <c r="AI908" s="9">
        <v>0.5</v>
      </c>
      <c r="AJ908" s="40">
        <f t="shared" ref="AJ908:AJ918" si="520">AC908*AD908*AG908*AH908*AI908</f>
        <v>6572.05363152</v>
      </c>
    </row>
    <row r="909" s="1" customFormat="1" customHeight="1" spans="6:36">
      <c r="F909" s="11">
        <v>2171</v>
      </c>
      <c r="G909" s="12">
        <v>1.728</v>
      </c>
      <c r="H909" s="11">
        <v>1</v>
      </c>
      <c r="I909" s="11">
        <v>0</v>
      </c>
      <c r="J909" s="13">
        <f t="shared" si="515"/>
        <v>3751.488</v>
      </c>
      <c r="K909" s="11">
        <v>1</v>
      </c>
      <c r="L909" s="11">
        <v>2.11</v>
      </c>
      <c r="M909" s="11">
        <v>0.97</v>
      </c>
      <c r="N909" s="39">
        <f t="shared" si="516"/>
        <v>3.0467</v>
      </c>
      <c r="O909" s="11">
        <v>1.15</v>
      </c>
      <c r="P909" s="9">
        <v>0.5</v>
      </c>
      <c r="Q909" s="40">
        <f t="shared" si="517"/>
        <v>6572.05363152</v>
      </c>
      <c r="Y909" s="11">
        <v>2171</v>
      </c>
      <c r="Z909" s="12">
        <v>1.728</v>
      </c>
      <c r="AA909" s="11">
        <v>1</v>
      </c>
      <c r="AB909" s="11">
        <v>0</v>
      </c>
      <c r="AC909" s="13">
        <f t="shared" si="518"/>
        <v>3751.488</v>
      </c>
      <c r="AD909" s="11">
        <v>1</v>
      </c>
      <c r="AE909" s="11">
        <v>2.11</v>
      </c>
      <c r="AF909" s="11">
        <v>0.97</v>
      </c>
      <c r="AG909" s="39">
        <f t="shared" si="519"/>
        <v>3.0467</v>
      </c>
      <c r="AH909" s="11">
        <v>1.15</v>
      </c>
      <c r="AI909" s="9">
        <v>0.5</v>
      </c>
      <c r="AJ909" s="40">
        <f t="shared" si="520"/>
        <v>6572.05363152</v>
      </c>
    </row>
    <row r="910" s="1" customFormat="1" customHeight="1" spans="6:36">
      <c r="F910" s="11">
        <v>2171</v>
      </c>
      <c r="G910" s="12">
        <v>1.728</v>
      </c>
      <c r="H910" s="11">
        <v>1</v>
      </c>
      <c r="I910" s="11">
        <v>0</v>
      </c>
      <c r="J910" s="13">
        <f t="shared" si="515"/>
        <v>3751.488</v>
      </c>
      <c r="K910" s="11">
        <v>1</v>
      </c>
      <c r="L910" s="11">
        <v>2.11</v>
      </c>
      <c r="M910" s="11">
        <v>0.97</v>
      </c>
      <c r="N910" s="39">
        <f t="shared" si="516"/>
        <v>3.0467</v>
      </c>
      <c r="O910" s="11">
        <v>1.15</v>
      </c>
      <c r="P910" s="9">
        <v>0.5</v>
      </c>
      <c r="Q910" s="40">
        <f t="shared" si="517"/>
        <v>6572.05363152</v>
      </c>
      <c r="Y910" s="11">
        <v>2171</v>
      </c>
      <c r="Z910" s="12">
        <v>1.728</v>
      </c>
      <c r="AA910" s="11">
        <v>1</v>
      </c>
      <c r="AB910" s="11">
        <v>0</v>
      </c>
      <c r="AC910" s="13">
        <f t="shared" si="518"/>
        <v>3751.488</v>
      </c>
      <c r="AD910" s="11">
        <v>1</v>
      </c>
      <c r="AE910" s="11">
        <v>2.11</v>
      </c>
      <c r="AF910" s="11">
        <v>0.97</v>
      </c>
      <c r="AG910" s="39">
        <f t="shared" si="519"/>
        <v>3.0467</v>
      </c>
      <c r="AH910" s="11">
        <v>1.15</v>
      </c>
      <c r="AI910" s="9">
        <v>0.5</v>
      </c>
      <c r="AJ910" s="40">
        <f t="shared" si="520"/>
        <v>6572.05363152</v>
      </c>
    </row>
    <row r="911" s="1" customFormat="1" customHeight="1" spans="6:36">
      <c r="F911" s="11">
        <v>2171</v>
      </c>
      <c r="G911" s="12">
        <v>1.728</v>
      </c>
      <c r="H911" s="11">
        <v>1</v>
      </c>
      <c r="I911" s="11">
        <v>0</v>
      </c>
      <c r="J911" s="13">
        <f t="shared" si="515"/>
        <v>3751.488</v>
      </c>
      <c r="K911" s="11">
        <v>1</v>
      </c>
      <c r="L911" s="11">
        <v>2.11</v>
      </c>
      <c r="M911" s="11">
        <v>0.97</v>
      </c>
      <c r="N911" s="39">
        <f t="shared" si="516"/>
        <v>3.0467</v>
      </c>
      <c r="O911" s="11">
        <v>1.15</v>
      </c>
      <c r="P911" s="9">
        <v>0.5</v>
      </c>
      <c r="Q911" s="40">
        <f t="shared" si="517"/>
        <v>6572.05363152</v>
      </c>
      <c r="Y911" s="11">
        <v>2171</v>
      </c>
      <c r="Z911" s="12">
        <v>1.728</v>
      </c>
      <c r="AA911" s="11">
        <v>1</v>
      </c>
      <c r="AB911" s="11">
        <v>0</v>
      </c>
      <c r="AC911" s="13">
        <f t="shared" si="518"/>
        <v>3751.488</v>
      </c>
      <c r="AD911" s="11">
        <v>1</v>
      </c>
      <c r="AE911" s="11">
        <v>2.11</v>
      </c>
      <c r="AF911" s="11">
        <v>0.97</v>
      </c>
      <c r="AG911" s="39">
        <f t="shared" si="519"/>
        <v>3.0467</v>
      </c>
      <c r="AH911" s="11">
        <v>1.15</v>
      </c>
      <c r="AI911" s="9">
        <v>0.5</v>
      </c>
      <c r="AJ911" s="40">
        <f t="shared" si="520"/>
        <v>6572.05363152</v>
      </c>
    </row>
    <row r="912" s="1" customFormat="1" customHeight="1" spans="6:36">
      <c r="F912" s="11">
        <v>2171</v>
      </c>
      <c r="G912" s="12">
        <v>1.728</v>
      </c>
      <c r="H912" s="11">
        <v>1</v>
      </c>
      <c r="I912" s="11">
        <v>0</v>
      </c>
      <c r="J912" s="13">
        <f t="shared" si="515"/>
        <v>3751.488</v>
      </c>
      <c r="K912" s="11">
        <v>1</v>
      </c>
      <c r="L912" s="11">
        <v>2.11</v>
      </c>
      <c r="M912" s="11">
        <v>0.97</v>
      </c>
      <c r="N912" s="39">
        <f t="shared" si="516"/>
        <v>3.0467</v>
      </c>
      <c r="O912" s="11">
        <v>1.15</v>
      </c>
      <c r="P912" s="9">
        <v>0.5</v>
      </c>
      <c r="Q912" s="40">
        <f t="shared" si="517"/>
        <v>6572.05363152</v>
      </c>
      <c r="Y912" s="11">
        <v>2171</v>
      </c>
      <c r="Z912" s="12">
        <v>1.728</v>
      </c>
      <c r="AA912" s="11">
        <v>1</v>
      </c>
      <c r="AB912" s="11">
        <v>0</v>
      </c>
      <c r="AC912" s="13">
        <f t="shared" si="518"/>
        <v>3751.488</v>
      </c>
      <c r="AD912" s="11">
        <v>1</v>
      </c>
      <c r="AE912" s="11">
        <v>2.11</v>
      </c>
      <c r="AF912" s="11">
        <v>0.97</v>
      </c>
      <c r="AG912" s="39">
        <f t="shared" si="519"/>
        <v>3.0467</v>
      </c>
      <c r="AH912" s="11">
        <v>1.15</v>
      </c>
      <c r="AI912" s="9">
        <v>0.5</v>
      </c>
      <c r="AJ912" s="40">
        <f t="shared" si="520"/>
        <v>6572.05363152</v>
      </c>
    </row>
    <row r="913" s="1" customFormat="1" customHeight="1" spans="6:36">
      <c r="F913" s="11">
        <v>2171</v>
      </c>
      <c r="G913" s="12">
        <v>1.728</v>
      </c>
      <c r="H913" s="11">
        <v>1</v>
      </c>
      <c r="I913" s="11">
        <v>0</v>
      </c>
      <c r="J913" s="13">
        <f t="shared" si="515"/>
        <v>3751.488</v>
      </c>
      <c r="K913" s="11">
        <v>1</v>
      </c>
      <c r="L913" s="11">
        <v>2.11</v>
      </c>
      <c r="M913" s="11">
        <v>0.97</v>
      </c>
      <c r="N913" s="39">
        <f t="shared" si="516"/>
        <v>3.0467</v>
      </c>
      <c r="O913" s="11">
        <v>0.9</v>
      </c>
      <c r="P913" s="9">
        <v>0.5</v>
      </c>
      <c r="Q913" s="40">
        <f t="shared" si="517"/>
        <v>5143.34632032</v>
      </c>
      <c r="Y913" s="11">
        <v>2171</v>
      </c>
      <c r="Z913" s="12">
        <v>1.728</v>
      </c>
      <c r="AA913" s="11">
        <v>1</v>
      </c>
      <c r="AB913" s="11">
        <v>0</v>
      </c>
      <c r="AC913" s="13">
        <f t="shared" si="518"/>
        <v>3751.488</v>
      </c>
      <c r="AD913" s="11">
        <v>1</v>
      </c>
      <c r="AE913" s="11">
        <v>2.11</v>
      </c>
      <c r="AF913" s="11">
        <v>0.97</v>
      </c>
      <c r="AG913" s="39">
        <f t="shared" si="519"/>
        <v>3.0467</v>
      </c>
      <c r="AH913" s="11">
        <v>0.9</v>
      </c>
      <c r="AI913" s="9">
        <v>0.5</v>
      </c>
      <c r="AJ913" s="40">
        <f t="shared" si="520"/>
        <v>5143.34632032</v>
      </c>
    </row>
    <row r="914" s="1" customFormat="1" customHeight="1" spans="6:36">
      <c r="F914" s="11">
        <v>2171</v>
      </c>
      <c r="G914" s="12">
        <v>1.728</v>
      </c>
      <c r="H914" s="11">
        <v>1</v>
      </c>
      <c r="I914" s="11">
        <v>0</v>
      </c>
      <c r="J914" s="13">
        <f t="shared" si="515"/>
        <v>3751.488</v>
      </c>
      <c r="K914" s="11">
        <v>1</v>
      </c>
      <c r="L914" s="11">
        <v>2.11</v>
      </c>
      <c r="M914" s="11">
        <v>0.97</v>
      </c>
      <c r="N914" s="39">
        <f t="shared" si="516"/>
        <v>3.0467</v>
      </c>
      <c r="O914" s="11">
        <v>0.9</v>
      </c>
      <c r="P914" s="9">
        <v>0.5</v>
      </c>
      <c r="Q914" s="40">
        <f t="shared" si="517"/>
        <v>5143.34632032</v>
      </c>
      <c r="Y914" s="11">
        <v>2171</v>
      </c>
      <c r="Z914" s="12">
        <v>1.728</v>
      </c>
      <c r="AA914" s="11">
        <v>1</v>
      </c>
      <c r="AB914" s="11">
        <v>0</v>
      </c>
      <c r="AC914" s="13">
        <f t="shared" si="518"/>
        <v>3751.488</v>
      </c>
      <c r="AD914" s="11">
        <v>1</v>
      </c>
      <c r="AE914" s="11">
        <v>2.11</v>
      </c>
      <c r="AF914" s="11">
        <v>0.97</v>
      </c>
      <c r="AG914" s="39">
        <f t="shared" si="519"/>
        <v>3.0467</v>
      </c>
      <c r="AH914" s="11">
        <v>0.9</v>
      </c>
      <c r="AI914" s="9">
        <v>0.5</v>
      </c>
      <c r="AJ914" s="40">
        <f t="shared" si="520"/>
        <v>5143.34632032</v>
      </c>
    </row>
    <row r="915" s="1" customFormat="1" customHeight="1" spans="6:36">
      <c r="F915" s="11">
        <v>2171</v>
      </c>
      <c r="G915" s="12">
        <v>1.728</v>
      </c>
      <c r="H915" s="11">
        <v>1</v>
      </c>
      <c r="I915" s="11">
        <v>0</v>
      </c>
      <c r="J915" s="13">
        <f t="shared" si="515"/>
        <v>3751.488</v>
      </c>
      <c r="K915" s="11">
        <v>1</v>
      </c>
      <c r="L915" s="11">
        <v>2.11</v>
      </c>
      <c r="M915" s="11">
        <v>0.97</v>
      </c>
      <c r="N915" s="39">
        <f t="shared" si="516"/>
        <v>3.0467</v>
      </c>
      <c r="O915" s="11">
        <v>0.9</v>
      </c>
      <c r="P915" s="9">
        <v>0.5</v>
      </c>
      <c r="Q915" s="40">
        <f t="shared" si="517"/>
        <v>5143.34632032</v>
      </c>
      <c r="Y915" s="11">
        <v>2171</v>
      </c>
      <c r="Z915" s="12">
        <v>1.728</v>
      </c>
      <c r="AA915" s="11">
        <v>1</v>
      </c>
      <c r="AB915" s="11">
        <v>0</v>
      </c>
      <c r="AC915" s="13">
        <f t="shared" si="518"/>
        <v>3751.488</v>
      </c>
      <c r="AD915" s="11">
        <v>1</v>
      </c>
      <c r="AE915" s="11">
        <v>2.11</v>
      </c>
      <c r="AF915" s="11">
        <v>0.97</v>
      </c>
      <c r="AG915" s="39">
        <f t="shared" si="519"/>
        <v>3.0467</v>
      </c>
      <c r="AH915" s="11">
        <v>0.9</v>
      </c>
      <c r="AI915" s="9">
        <v>0.5</v>
      </c>
      <c r="AJ915" s="40">
        <f t="shared" si="520"/>
        <v>5143.34632032</v>
      </c>
    </row>
    <row r="916" s="1" customFormat="1" customHeight="1" spans="6:36">
      <c r="F916" s="11">
        <v>2171</v>
      </c>
      <c r="G916" s="12">
        <v>1.728</v>
      </c>
      <c r="H916" s="11">
        <v>1</v>
      </c>
      <c r="I916" s="11">
        <v>0</v>
      </c>
      <c r="J916" s="13">
        <f t="shared" si="515"/>
        <v>3751.488</v>
      </c>
      <c r="K916" s="11">
        <v>1</v>
      </c>
      <c r="L916" s="11">
        <v>2.11</v>
      </c>
      <c r="M916" s="11">
        <v>0.97</v>
      </c>
      <c r="N916" s="39">
        <f t="shared" si="516"/>
        <v>3.0467</v>
      </c>
      <c r="O916" s="11">
        <v>0.9</v>
      </c>
      <c r="P916" s="9">
        <v>0.5</v>
      </c>
      <c r="Q916" s="40">
        <f t="shared" si="517"/>
        <v>5143.34632032</v>
      </c>
      <c r="Y916" s="11">
        <v>2171</v>
      </c>
      <c r="Z916" s="12">
        <v>1.728</v>
      </c>
      <c r="AA916" s="11">
        <v>1</v>
      </c>
      <c r="AB916" s="11">
        <v>0</v>
      </c>
      <c r="AC916" s="13">
        <f t="shared" si="518"/>
        <v>3751.488</v>
      </c>
      <c r="AD916" s="11">
        <v>1</v>
      </c>
      <c r="AE916" s="11">
        <v>2.11</v>
      </c>
      <c r="AF916" s="11">
        <v>0.97</v>
      </c>
      <c r="AG916" s="39">
        <f t="shared" si="519"/>
        <v>3.0467</v>
      </c>
      <c r="AH916" s="11">
        <v>0.9</v>
      </c>
      <c r="AI916" s="9">
        <v>0.5</v>
      </c>
      <c r="AJ916" s="40">
        <f t="shared" si="520"/>
        <v>5143.34632032</v>
      </c>
    </row>
    <row r="917" s="1" customFormat="1" customHeight="1" spans="6:36">
      <c r="F917" s="11">
        <v>2171</v>
      </c>
      <c r="G917" s="12">
        <v>1.55</v>
      </c>
      <c r="H917" s="11">
        <v>1</v>
      </c>
      <c r="I917" s="11">
        <v>0</v>
      </c>
      <c r="J917" s="13">
        <f t="shared" si="515"/>
        <v>3365.05</v>
      </c>
      <c r="K917" s="11">
        <v>1</v>
      </c>
      <c r="L917" s="11">
        <v>2.11</v>
      </c>
      <c r="M917" s="11">
        <v>0.97</v>
      </c>
      <c r="N917" s="39">
        <f t="shared" si="516"/>
        <v>3.0467</v>
      </c>
      <c r="O917" s="11">
        <v>0.9</v>
      </c>
      <c r="P917" s="9">
        <v>0.5</v>
      </c>
      <c r="Q917" s="40">
        <f t="shared" si="517"/>
        <v>4613.53402575</v>
      </c>
      <c r="Y917" s="11">
        <v>2171</v>
      </c>
      <c r="Z917" s="12">
        <v>1.55</v>
      </c>
      <c r="AA917" s="11">
        <v>1</v>
      </c>
      <c r="AB917" s="11">
        <v>0</v>
      </c>
      <c r="AC917" s="13">
        <f t="shared" si="518"/>
        <v>3365.05</v>
      </c>
      <c r="AD917" s="11">
        <v>1</v>
      </c>
      <c r="AE917" s="11">
        <v>2.11</v>
      </c>
      <c r="AF917" s="11">
        <v>0.97</v>
      </c>
      <c r="AG917" s="39">
        <f t="shared" si="519"/>
        <v>3.0467</v>
      </c>
      <c r="AH917" s="11">
        <v>0.9</v>
      </c>
      <c r="AI917" s="9">
        <v>0.5</v>
      </c>
      <c r="AJ917" s="40">
        <f t="shared" si="520"/>
        <v>4613.53402575</v>
      </c>
    </row>
    <row r="918" s="1" customFormat="1" customHeight="1" spans="6:36">
      <c r="F918" s="11">
        <v>2171</v>
      </c>
      <c r="G918" s="12">
        <v>12.18</v>
      </c>
      <c r="H918" s="11">
        <v>1</v>
      </c>
      <c r="I918" s="11">
        <v>0</v>
      </c>
      <c r="J918" s="13">
        <f t="shared" si="515"/>
        <v>26442.78</v>
      </c>
      <c r="K918" s="11">
        <v>1</v>
      </c>
      <c r="L918" s="11">
        <v>2.11</v>
      </c>
      <c r="M918" s="11">
        <v>0.97</v>
      </c>
      <c r="N918" s="39">
        <f t="shared" si="516"/>
        <v>3.0467</v>
      </c>
      <c r="O918" s="11">
        <v>0.9</v>
      </c>
      <c r="P918" s="9">
        <v>0.5</v>
      </c>
      <c r="Q918" s="40">
        <f t="shared" si="517"/>
        <v>36253.4480217</v>
      </c>
      <c r="Y918" s="11">
        <v>2171</v>
      </c>
      <c r="Z918" s="12">
        <v>12.18</v>
      </c>
      <c r="AA918" s="11">
        <v>1</v>
      </c>
      <c r="AB918" s="11">
        <v>0</v>
      </c>
      <c r="AC918" s="13">
        <f t="shared" si="518"/>
        <v>26442.78</v>
      </c>
      <c r="AD918" s="11">
        <v>1</v>
      </c>
      <c r="AE918" s="11">
        <v>2.11</v>
      </c>
      <c r="AF918" s="11">
        <v>0.97</v>
      </c>
      <c r="AG918" s="39">
        <f t="shared" si="519"/>
        <v>3.0467</v>
      </c>
      <c r="AH918" s="11">
        <v>0.9</v>
      </c>
      <c r="AI918" s="9">
        <v>0.5</v>
      </c>
      <c r="AJ918" s="40">
        <f t="shared" si="520"/>
        <v>36253.4480217</v>
      </c>
    </row>
    <row r="919" s="1" customFormat="1" customHeight="1" spans="6:36">
      <c r="F919" s="41" t="s">
        <v>25</v>
      </c>
      <c r="G919" s="42"/>
      <c r="H919" s="42"/>
      <c r="I919" s="42"/>
      <c r="J919" s="42"/>
      <c r="K919" s="42"/>
      <c r="L919" s="42"/>
      <c r="M919" s="43">
        <f>SUM(Q908:Q918)</f>
        <v>94300.63548633</v>
      </c>
      <c r="N919" s="43"/>
      <c r="O919" s="43"/>
      <c r="P919" s="43"/>
      <c r="Q919" s="43"/>
      <c r="Y919" s="41" t="s">
        <v>25</v>
      </c>
      <c r="Z919" s="42"/>
      <c r="AA919" s="42"/>
      <c r="AB919" s="42"/>
      <c r="AC919" s="42"/>
      <c r="AD919" s="42"/>
      <c r="AE919" s="42"/>
      <c r="AF919" s="43">
        <f>SUM(AJ908:AJ918)</f>
        <v>94300.63548633</v>
      </c>
      <c r="AG919" s="43"/>
      <c r="AH919" s="43"/>
      <c r="AI919" s="43"/>
      <c r="AJ919" s="43"/>
    </row>
    <row r="920" s="1" customFormat="1" customHeight="1" spans="6:36">
      <c r="F920" s="42"/>
      <c r="G920" s="42"/>
      <c r="H920" s="42"/>
      <c r="I920" s="42"/>
      <c r="J920" s="42"/>
      <c r="K920" s="42"/>
      <c r="L920" s="42"/>
      <c r="M920" s="43"/>
      <c r="N920" s="43"/>
      <c r="O920" s="43"/>
      <c r="P920" s="43"/>
      <c r="Q920" s="43"/>
      <c r="Y920" s="42"/>
      <c r="Z920" s="42"/>
      <c r="AA920" s="42"/>
      <c r="AB920" s="42"/>
      <c r="AC920" s="42"/>
      <c r="AD920" s="42"/>
      <c r="AE920" s="42"/>
      <c r="AF920" s="43"/>
      <c r="AG920" s="43"/>
      <c r="AH920" s="43"/>
      <c r="AI920" s="43"/>
      <c r="AJ920" s="43"/>
    </row>
    <row r="921" s="1" customFormat="1" customHeight="1" spans="6:36">
      <c r="F921" s="42"/>
      <c r="G921" s="42"/>
      <c r="H921" s="42"/>
      <c r="I921" s="42"/>
      <c r="J921" s="42"/>
      <c r="K921" s="42"/>
      <c r="L921" s="42"/>
      <c r="M921" s="43"/>
      <c r="N921" s="43"/>
      <c r="O921" s="43"/>
      <c r="P921" s="43"/>
      <c r="Q921" s="43"/>
      <c r="Y921" s="42"/>
      <c r="Z921" s="42"/>
      <c r="AA921" s="42"/>
      <c r="AB921" s="42"/>
      <c r="AC921" s="42"/>
      <c r="AD921" s="42"/>
      <c r="AE921" s="42"/>
      <c r="AF921" s="43"/>
      <c r="AG921" s="43"/>
      <c r="AH921" s="43"/>
      <c r="AI921" s="43"/>
      <c r="AJ921" s="43"/>
    </row>
    <row r="922" s="1" customFormat="1" customHeight="1" spans="6:36">
      <c r="F922" s="34" t="s">
        <v>26</v>
      </c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Y922" s="34" t="s">
        <v>26</v>
      </c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</row>
    <row r="923" s="1" customFormat="1" customHeight="1" spans="6:36">
      <c r="F923" s="13" t="s">
        <v>3</v>
      </c>
      <c r="G923" s="13"/>
      <c r="H923" s="13"/>
      <c r="I923" s="13"/>
      <c r="J923" s="13"/>
      <c r="K923" s="8" t="s">
        <v>46</v>
      </c>
      <c r="L923" s="8"/>
      <c r="M923" s="8"/>
      <c r="N923" s="8"/>
      <c r="O923" s="9" t="s">
        <v>31</v>
      </c>
      <c r="P923" s="9"/>
      <c r="Q923" s="38" t="s">
        <v>7</v>
      </c>
      <c r="Y923" s="13" t="s">
        <v>3</v>
      </c>
      <c r="Z923" s="13"/>
      <c r="AA923" s="13"/>
      <c r="AB923" s="13"/>
      <c r="AC923" s="13"/>
      <c r="AD923" s="8" t="s">
        <v>46</v>
      </c>
      <c r="AE923" s="8"/>
      <c r="AF923" s="8"/>
      <c r="AG923" s="8"/>
      <c r="AH923" s="9" t="s">
        <v>31</v>
      </c>
      <c r="AI923" s="9"/>
      <c r="AJ923" s="38" t="s">
        <v>7</v>
      </c>
    </row>
    <row r="924" s="1" customFormat="1" customHeight="1" spans="6:36">
      <c r="F924" s="13" t="s">
        <v>47</v>
      </c>
      <c r="G924" s="13" t="s">
        <v>48</v>
      </c>
      <c r="H924" s="13" t="s">
        <v>49</v>
      </c>
      <c r="I924" s="13" t="s">
        <v>50</v>
      </c>
      <c r="J924" s="13" t="s">
        <v>3</v>
      </c>
      <c r="K924" s="8" t="s">
        <v>51</v>
      </c>
      <c r="L924" s="8" t="s">
        <v>21</v>
      </c>
      <c r="M924" s="8" t="s">
        <v>20</v>
      </c>
      <c r="N924" s="39" t="s">
        <v>22</v>
      </c>
      <c r="O924" s="9" t="s">
        <v>52</v>
      </c>
      <c r="P924" s="9" t="s">
        <v>53</v>
      </c>
      <c r="Q924" s="38"/>
      <c r="Y924" s="13" t="s">
        <v>47</v>
      </c>
      <c r="Z924" s="13" t="s">
        <v>48</v>
      </c>
      <c r="AA924" s="13" t="s">
        <v>49</v>
      </c>
      <c r="AB924" s="13" t="s">
        <v>50</v>
      </c>
      <c r="AC924" s="13" t="s">
        <v>3</v>
      </c>
      <c r="AD924" s="8" t="s">
        <v>51</v>
      </c>
      <c r="AE924" s="8" t="s">
        <v>21</v>
      </c>
      <c r="AF924" s="8" t="s">
        <v>20</v>
      </c>
      <c r="AG924" s="39" t="s">
        <v>22</v>
      </c>
      <c r="AH924" s="9" t="s">
        <v>52</v>
      </c>
      <c r="AI924" s="9" t="s">
        <v>53</v>
      </c>
      <c r="AJ924" s="38"/>
    </row>
    <row r="925" s="1" customFormat="1" customHeight="1" spans="6:36">
      <c r="F925" s="11">
        <v>35331</v>
      </c>
      <c r="G925" s="12">
        <v>0.168</v>
      </c>
      <c r="H925" s="11">
        <v>1</v>
      </c>
      <c r="I925" s="11">
        <v>0</v>
      </c>
      <c r="J925" s="13">
        <f t="shared" ref="J925:J934" si="521">F925*G925*H925+I925</f>
        <v>5935.608</v>
      </c>
      <c r="K925" s="11">
        <v>1</v>
      </c>
      <c r="L925" s="11">
        <v>1.58</v>
      </c>
      <c r="M925" s="11">
        <v>0.76</v>
      </c>
      <c r="N925" s="39">
        <f t="shared" ref="N925:N934" si="522">L925*M925+1</f>
        <v>2.2008</v>
      </c>
      <c r="O925" s="11">
        <v>0.9</v>
      </c>
      <c r="P925" s="9">
        <v>0.5</v>
      </c>
      <c r="Q925" s="40">
        <f t="shared" ref="Q925:Q934" si="523">J925*K925*N925*O925*P925</f>
        <v>5878.38873888</v>
      </c>
      <c r="Y925" s="11">
        <v>39240</v>
      </c>
      <c r="Z925" s="12">
        <v>0.168</v>
      </c>
      <c r="AA925" s="11">
        <v>1</v>
      </c>
      <c r="AB925" s="11">
        <v>0</v>
      </c>
      <c r="AC925" s="13">
        <f t="shared" ref="AC925:AC934" si="524">Y925*Z925*AA925+AB925</f>
        <v>6592.32</v>
      </c>
      <c r="AD925" s="11">
        <v>1</v>
      </c>
      <c r="AE925" s="11">
        <v>1.58</v>
      </c>
      <c r="AF925" s="11">
        <v>0.76</v>
      </c>
      <c r="AG925" s="39">
        <f t="shared" ref="AG925:AG934" si="525">AE925*AF925+1</f>
        <v>2.2008</v>
      </c>
      <c r="AH925" s="11">
        <v>0.9</v>
      </c>
      <c r="AI925" s="9">
        <v>0.5</v>
      </c>
      <c r="AJ925" s="40">
        <f t="shared" ref="AJ925:AJ934" si="526">AC925*AD925*AG925*AH925*AI925</f>
        <v>6528.7700352</v>
      </c>
    </row>
    <row r="926" s="1" customFormat="1" customHeight="1" spans="6:36">
      <c r="F926" s="11">
        <v>35331</v>
      </c>
      <c r="G926" s="12">
        <v>0.168</v>
      </c>
      <c r="H926" s="11">
        <v>1</v>
      </c>
      <c r="I926" s="11">
        <v>0</v>
      </c>
      <c r="J926" s="13">
        <f t="shared" si="521"/>
        <v>5935.608</v>
      </c>
      <c r="K926" s="11">
        <v>1</v>
      </c>
      <c r="L926" s="11">
        <v>1.58</v>
      </c>
      <c r="M926" s="11">
        <v>0.76</v>
      </c>
      <c r="N926" s="39">
        <f t="shared" si="522"/>
        <v>2.2008</v>
      </c>
      <c r="O926" s="11">
        <v>0.9</v>
      </c>
      <c r="P926" s="9">
        <v>0.5</v>
      </c>
      <c r="Q926" s="40">
        <f t="shared" si="523"/>
        <v>5878.38873888</v>
      </c>
      <c r="Y926" s="11">
        <v>39240</v>
      </c>
      <c r="Z926" s="12">
        <v>0.168</v>
      </c>
      <c r="AA926" s="11">
        <v>1</v>
      </c>
      <c r="AB926" s="11">
        <v>0</v>
      </c>
      <c r="AC926" s="13">
        <f t="shared" si="524"/>
        <v>6592.32</v>
      </c>
      <c r="AD926" s="11">
        <v>1</v>
      </c>
      <c r="AE926" s="11">
        <v>1.58</v>
      </c>
      <c r="AF926" s="11">
        <v>0.76</v>
      </c>
      <c r="AG926" s="39">
        <f t="shared" si="525"/>
        <v>2.2008</v>
      </c>
      <c r="AH926" s="11">
        <v>0.9</v>
      </c>
      <c r="AI926" s="9">
        <v>0.5</v>
      </c>
      <c r="AJ926" s="40">
        <f t="shared" si="526"/>
        <v>6528.7700352</v>
      </c>
    </row>
    <row r="927" s="1" customFormat="1" customHeight="1" spans="6:36">
      <c r="F927" s="11">
        <v>35331</v>
      </c>
      <c r="G927" s="12">
        <v>0.168</v>
      </c>
      <c r="H927" s="11">
        <v>1</v>
      </c>
      <c r="I927" s="11">
        <v>0</v>
      </c>
      <c r="J927" s="13">
        <f t="shared" si="521"/>
        <v>5935.608</v>
      </c>
      <c r="K927" s="11">
        <v>1</v>
      </c>
      <c r="L927" s="11">
        <v>1.58</v>
      </c>
      <c r="M927" s="11">
        <v>0.76</v>
      </c>
      <c r="N927" s="39">
        <f t="shared" si="522"/>
        <v>2.2008</v>
      </c>
      <c r="O927" s="11">
        <v>0.9</v>
      </c>
      <c r="P927" s="9">
        <v>0.5</v>
      </c>
      <c r="Q927" s="40">
        <f t="shared" si="523"/>
        <v>5878.38873888</v>
      </c>
      <c r="Y927" s="11">
        <v>39240</v>
      </c>
      <c r="Z927" s="12">
        <v>0.168</v>
      </c>
      <c r="AA927" s="11">
        <v>1</v>
      </c>
      <c r="AB927" s="11">
        <v>0</v>
      </c>
      <c r="AC927" s="13">
        <f t="shared" si="524"/>
        <v>6592.32</v>
      </c>
      <c r="AD927" s="11">
        <v>1</v>
      </c>
      <c r="AE927" s="11">
        <v>1.58</v>
      </c>
      <c r="AF927" s="11">
        <v>0.76</v>
      </c>
      <c r="AG927" s="39">
        <f t="shared" si="525"/>
        <v>2.2008</v>
      </c>
      <c r="AH927" s="11">
        <v>0.9</v>
      </c>
      <c r="AI927" s="9">
        <v>0.5</v>
      </c>
      <c r="AJ927" s="40">
        <f t="shared" si="526"/>
        <v>6528.7700352</v>
      </c>
    </row>
    <row r="928" s="1" customFormat="1" customHeight="1" spans="6:36">
      <c r="F928" s="11">
        <v>35331</v>
      </c>
      <c r="G928" s="12">
        <v>0.168</v>
      </c>
      <c r="H928" s="11">
        <v>1</v>
      </c>
      <c r="I928" s="11">
        <v>0</v>
      </c>
      <c r="J928" s="13">
        <f t="shared" si="521"/>
        <v>5935.608</v>
      </c>
      <c r="K928" s="11">
        <v>1</v>
      </c>
      <c r="L928" s="11">
        <v>1.58</v>
      </c>
      <c r="M928" s="11">
        <v>0.76</v>
      </c>
      <c r="N928" s="39">
        <f t="shared" si="522"/>
        <v>2.2008</v>
      </c>
      <c r="O928" s="11">
        <v>0.9</v>
      </c>
      <c r="P928" s="9">
        <v>0.5</v>
      </c>
      <c r="Q928" s="40">
        <f t="shared" si="523"/>
        <v>5878.38873888</v>
      </c>
      <c r="Y928" s="11">
        <v>39240</v>
      </c>
      <c r="Z928" s="12">
        <v>0.168</v>
      </c>
      <c r="AA928" s="11">
        <v>1</v>
      </c>
      <c r="AB928" s="11">
        <v>0</v>
      </c>
      <c r="AC928" s="13">
        <f t="shared" si="524"/>
        <v>6592.32</v>
      </c>
      <c r="AD928" s="11">
        <v>1</v>
      </c>
      <c r="AE928" s="11">
        <v>1.58</v>
      </c>
      <c r="AF928" s="11">
        <v>0.76</v>
      </c>
      <c r="AG928" s="39">
        <f t="shared" si="525"/>
        <v>2.2008</v>
      </c>
      <c r="AH928" s="11">
        <v>0.9</v>
      </c>
      <c r="AI928" s="9">
        <v>0.5</v>
      </c>
      <c r="AJ928" s="40">
        <f t="shared" si="526"/>
        <v>6528.7700352</v>
      </c>
    </row>
    <row r="929" s="1" customFormat="1" customHeight="1" spans="6:36">
      <c r="F929" s="11">
        <v>35331</v>
      </c>
      <c r="G929" s="12">
        <v>0.168</v>
      </c>
      <c r="H929" s="11">
        <v>1</v>
      </c>
      <c r="I929" s="11">
        <v>0</v>
      </c>
      <c r="J929" s="13">
        <f t="shared" si="521"/>
        <v>5935.608</v>
      </c>
      <c r="K929" s="11">
        <v>1</v>
      </c>
      <c r="L929" s="11">
        <v>1.58</v>
      </c>
      <c r="M929" s="11">
        <v>0.76</v>
      </c>
      <c r="N929" s="39">
        <f t="shared" si="522"/>
        <v>2.2008</v>
      </c>
      <c r="O929" s="11">
        <v>0.9</v>
      </c>
      <c r="P929" s="9">
        <v>0.5</v>
      </c>
      <c r="Q929" s="40">
        <f t="shared" si="523"/>
        <v>5878.38873888</v>
      </c>
      <c r="Y929" s="11">
        <v>39240</v>
      </c>
      <c r="Z929" s="12">
        <v>0.168</v>
      </c>
      <c r="AA929" s="11">
        <v>1</v>
      </c>
      <c r="AB929" s="11">
        <v>0</v>
      </c>
      <c r="AC929" s="13">
        <f t="shared" si="524"/>
        <v>6592.32</v>
      </c>
      <c r="AD929" s="11">
        <v>1</v>
      </c>
      <c r="AE929" s="11">
        <v>1.58</v>
      </c>
      <c r="AF929" s="11">
        <v>0.76</v>
      </c>
      <c r="AG929" s="39">
        <f t="shared" si="525"/>
        <v>2.2008</v>
      </c>
      <c r="AH929" s="11">
        <v>0.9</v>
      </c>
      <c r="AI929" s="9">
        <v>0.5</v>
      </c>
      <c r="AJ929" s="40">
        <f t="shared" si="526"/>
        <v>6528.7700352</v>
      </c>
    </row>
    <row r="930" s="1" customFormat="1" customHeight="1" spans="6:36">
      <c r="F930" s="11">
        <v>35331</v>
      </c>
      <c r="G930" s="12">
        <v>0.168</v>
      </c>
      <c r="H930" s="11">
        <v>1</v>
      </c>
      <c r="I930" s="11">
        <v>0</v>
      </c>
      <c r="J930" s="13">
        <f t="shared" si="521"/>
        <v>5935.608</v>
      </c>
      <c r="K930" s="11">
        <v>1</v>
      </c>
      <c r="L930" s="11">
        <v>1.58</v>
      </c>
      <c r="M930" s="11">
        <v>0.76</v>
      </c>
      <c r="N930" s="39">
        <f t="shared" si="522"/>
        <v>2.2008</v>
      </c>
      <c r="O930" s="11">
        <v>0.9</v>
      </c>
      <c r="P930" s="9">
        <v>0.5</v>
      </c>
      <c r="Q930" s="40">
        <f t="shared" si="523"/>
        <v>5878.38873888</v>
      </c>
      <c r="Y930" s="11">
        <v>39240</v>
      </c>
      <c r="Z930" s="12">
        <v>0.168</v>
      </c>
      <c r="AA930" s="11">
        <v>1</v>
      </c>
      <c r="AB930" s="11">
        <v>0</v>
      </c>
      <c r="AC930" s="13">
        <f t="shared" si="524"/>
        <v>6592.32</v>
      </c>
      <c r="AD930" s="11">
        <v>1</v>
      </c>
      <c r="AE930" s="11">
        <v>1.58</v>
      </c>
      <c r="AF930" s="11">
        <v>0.76</v>
      </c>
      <c r="AG930" s="39">
        <f t="shared" si="525"/>
        <v>2.2008</v>
      </c>
      <c r="AH930" s="11">
        <v>0.9</v>
      </c>
      <c r="AI930" s="9">
        <v>0.5</v>
      </c>
      <c r="AJ930" s="40">
        <f t="shared" si="526"/>
        <v>6528.7700352</v>
      </c>
    </row>
    <row r="931" s="1" customFormat="1" customHeight="1" spans="6:36">
      <c r="F931" s="11">
        <v>35331</v>
      </c>
      <c r="G931" s="12">
        <v>0.168</v>
      </c>
      <c r="H931" s="11">
        <v>1</v>
      </c>
      <c r="I931" s="11">
        <v>0</v>
      </c>
      <c r="J931" s="13">
        <f t="shared" si="521"/>
        <v>5935.608</v>
      </c>
      <c r="K931" s="11">
        <v>1</v>
      </c>
      <c r="L931" s="11">
        <v>1.58</v>
      </c>
      <c r="M931" s="11">
        <v>0.76</v>
      </c>
      <c r="N931" s="39">
        <f t="shared" si="522"/>
        <v>2.2008</v>
      </c>
      <c r="O931" s="11">
        <v>0.9</v>
      </c>
      <c r="P931" s="9">
        <v>0.5</v>
      </c>
      <c r="Q931" s="40">
        <f t="shared" si="523"/>
        <v>5878.38873888</v>
      </c>
      <c r="Y931" s="11">
        <v>39240</v>
      </c>
      <c r="Z931" s="12">
        <v>0.168</v>
      </c>
      <c r="AA931" s="11">
        <v>1</v>
      </c>
      <c r="AB931" s="11">
        <v>0</v>
      </c>
      <c r="AC931" s="13">
        <f t="shared" si="524"/>
        <v>6592.32</v>
      </c>
      <c r="AD931" s="11">
        <v>1</v>
      </c>
      <c r="AE931" s="11">
        <v>1.58</v>
      </c>
      <c r="AF931" s="11">
        <v>0.76</v>
      </c>
      <c r="AG931" s="39">
        <f t="shared" si="525"/>
        <v>2.2008</v>
      </c>
      <c r="AH931" s="11">
        <v>0.9</v>
      </c>
      <c r="AI931" s="9">
        <v>0.5</v>
      </c>
      <c r="AJ931" s="40">
        <f t="shared" si="526"/>
        <v>6528.7700352</v>
      </c>
    </row>
    <row r="932" s="1" customFormat="1" customHeight="1" spans="6:36">
      <c r="F932" s="11">
        <v>35331</v>
      </c>
      <c r="G932" s="12">
        <v>0.168</v>
      </c>
      <c r="H932" s="11">
        <v>1</v>
      </c>
      <c r="I932" s="11">
        <v>0</v>
      </c>
      <c r="J932" s="13">
        <f t="shared" si="521"/>
        <v>5935.608</v>
      </c>
      <c r="K932" s="11">
        <v>1</v>
      </c>
      <c r="L932" s="11">
        <v>1.58</v>
      </c>
      <c r="M932" s="11">
        <v>0.76</v>
      </c>
      <c r="N932" s="39">
        <f t="shared" si="522"/>
        <v>2.2008</v>
      </c>
      <c r="O932" s="11">
        <v>0.9</v>
      </c>
      <c r="P932" s="9">
        <v>0.5</v>
      </c>
      <c r="Q932" s="40">
        <f t="shared" si="523"/>
        <v>5878.38873888</v>
      </c>
      <c r="Y932" s="11">
        <v>39240</v>
      </c>
      <c r="Z932" s="12">
        <v>0.168</v>
      </c>
      <c r="AA932" s="11">
        <v>1</v>
      </c>
      <c r="AB932" s="11">
        <v>0</v>
      </c>
      <c r="AC932" s="13">
        <f t="shared" si="524"/>
        <v>6592.32</v>
      </c>
      <c r="AD932" s="11">
        <v>1</v>
      </c>
      <c r="AE932" s="11">
        <v>1.58</v>
      </c>
      <c r="AF932" s="11">
        <v>0.76</v>
      </c>
      <c r="AG932" s="39">
        <f t="shared" si="525"/>
        <v>2.2008</v>
      </c>
      <c r="AH932" s="11">
        <v>0.9</v>
      </c>
      <c r="AI932" s="9">
        <v>0.5</v>
      </c>
      <c r="AJ932" s="40">
        <f t="shared" si="526"/>
        <v>6528.7700352</v>
      </c>
    </row>
    <row r="933" s="1" customFormat="1" customHeight="1" spans="6:36">
      <c r="F933" s="11">
        <v>35331</v>
      </c>
      <c r="G933" s="12">
        <v>0.3</v>
      </c>
      <c r="H933" s="11">
        <v>1</v>
      </c>
      <c r="I933" s="11">
        <v>0</v>
      </c>
      <c r="J933" s="13">
        <f t="shared" si="521"/>
        <v>10599.3</v>
      </c>
      <c r="K933" s="11">
        <v>1</v>
      </c>
      <c r="L933" s="11">
        <v>1.58</v>
      </c>
      <c r="M933" s="11">
        <v>0.76</v>
      </c>
      <c r="N933" s="39">
        <f t="shared" si="522"/>
        <v>2.2008</v>
      </c>
      <c r="O933" s="11">
        <v>0.9</v>
      </c>
      <c r="P933" s="9">
        <v>0.5</v>
      </c>
      <c r="Q933" s="40">
        <f t="shared" si="523"/>
        <v>10497.122748</v>
      </c>
      <c r="Y933" s="11">
        <v>39240</v>
      </c>
      <c r="Z933" s="12">
        <v>0.3</v>
      </c>
      <c r="AA933" s="11">
        <v>1</v>
      </c>
      <c r="AB933" s="11">
        <v>0</v>
      </c>
      <c r="AC933" s="13">
        <f t="shared" si="524"/>
        <v>11772</v>
      </c>
      <c r="AD933" s="11">
        <v>1</v>
      </c>
      <c r="AE933" s="11">
        <v>1.58</v>
      </c>
      <c r="AF933" s="11">
        <v>0.76</v>
      </c>
      <c r="AG933" s="39">
        <f t="shared" si="525"/>
        <v>2.2008</v>
      </c>
      <c r="AH933" s="11">
        <v>0.9</v>
      </c>
      <c r="AI933" s="9">
        <v>0.5</v>
      </c>
      <c r="AJ933" s="40">
        <f t="shared" si="526"/>
        <v>11658.51792</v>
      </c>
    </row>
    <row r="934" s="1" customFormat="1" customHeight="1" spans="6:36">
      <c r="F934" s="11">
        <v>35331</v>
      </c>
      <c r="G934" s="12">
        <v>0.58</v>
      </c>
      <c r="H934" s="11">
        <v>1</v>
      </c>
      <c r="I934" s="11">
        <v>0</v>
      </c>
      <c r="J934" s="13">
        <f t="shared" si="521"/>
        <v>20491.98</v>
      </c>
      <c r="K934" s="11">
        <v>1</v>
      </c>
      <c r="L934" s="11">
        <v>1.58</v>
      </c>
      <c r="M934" s="11">
        <v>0.76</v>
      </c>
      <c r="N934" s="39">
        <f t="shared" si="522"/>
        <v>2.2008</v>
      </c>
      <c r="O934" s="11">
        <v>0.9</v>
      </c>
      <c r="P934" s="9">
        <v>0.5</v>
      </c>
      <c r="Q934" s="40">
        <f t="shared" si="523"/>
        <v>20294.4373128</v>
      </c>
      <c r="Y934" s="11">
        <v>39240</v>
      </c>
      <c r="Z934" s="12">
        <v>0.58</v>
      </c>
      <c r="AA934" s="11">
        <v>1</v>
      </c>
      <c r="AB934" s="11">
        <v>0</v>
      </c>
      <c r="AC934" s="13">
        <f t="shared" si="524"/>
        <v>22759.2</v>
      </c>
      <c r="AD934" s="11">
        <v>1</v>
      </c>
      <c r="AE934" s="11">
        <v>1.58</v>
      </c>
      <c r="AF934" s="11">
        <v>0.76</v>
      </c>
      <c r="AG934" s="39">
        <f t="shared" si="525"/>
        <v>2.2008</v>
      </c>
      <c r="AH934" s="11">
        <v>0.9</v>
      </c>
      <c r="AI934" s="9">
        <v>0.5</v>
      </c>
      <c r="AJ934" s="40">
        <f t="shared" si="526"/>
        <v>22539.801312</v>
      </c>
    </row>
    <row r="935" s="1" customFormat="1" customHeight="1" spans="6:36">
      <c r="F935" s="44" t="s">
        <v>26</v>
      </c>
      <c r="G935" s="45"/>
      <c r="H935" s="45"/>
      <c r="I935" s="45"/>
      <c r="J935" s="45"/>
      <c r="K935" s="45"/>
      <c r="L935" s="45"/>
      <c r="M935" s="43">
        <f>SUM(Q925:Q934)</f>
        <v>77818.66997184</v>
      </c>
      <c r="N935" s="43"/>
      <c r="O935" s="43"/>
      <c r="P935" s="43"/>
      <c r="Q935" s="43"/>
      <c r="Y935" s="44" t="s">
        <v>26</v>
      </c>
      <c r="Z935" s="45"/>
      <c r="AA935" s="45"/>
      <c r="AB935" s="45"/>
      <c r="AC935" s="45"/>
      <c r="AD935" s="45"/>
      <c r="AE935" s="45"/>
      <c r="AF935" s="43">
        <f>SUM(AJ925:AJ934)</f>
        <v>86428.4795136</v>
      </c>
      <c r="AG935" s="43"/>
      <c r="AH935" s="43"/>
      <c r="AI935" s="43"/>
      <c r="AJ935" s="43"/>
    </row>
    <row r="936" s="1" customFormat="1" customHeight="1" spans="6:36">
      <c r="F936" s="45"/>
      <c r="G936" s="45"/>
      <c r="H936" s="45"/>
      <c r="I936" s="45"/>
      <c r="J936" s="45"/>
      <c r="K936" s="45"/>
      <c r="L936" s="45"/>
      <c r="M936" s="43"/>
      <c r="N936" s="43"/>
      <c r="O936" s="43"/>
      <c r="P936" s="43"/>
      <c r="Q936" s="43"/>
      <c r="Y936" s="45"/>
      <c r="Z936" s="45"/>
      <c r="AA936" s="45"/>
      <c r="AB936" s="45"/>
      <c r="AC936" s="45"/>
      <c r="AD936" s="45"/>
      <c r="AE936" s="45"/>
      <c r="AF936" s="43"/>
      <c r="AG936" s="43"/>
      <c r="AH936" s="43"/>
      <c r="AI936" s="43"/>
      <c r="AJ936" s="43"/>
    </row>
    <row r="937" s="1" customFormat="1" customHeight="1" spans="6:36">
      <c r="F937" s="45"/>
      <c r="G937" s="45"/>
      <c r="H937" s="45"/>
      <c r="I937" s="45"/>
      <c r="J937" s="45"/>
      <c r="K937" s="45"/>
      <c r="L937" s="45"/>
      <c r="M937" s="43"/>
      <c r="N937" s="43"/>
      <c r="O937" s="43"/>
      <c r="P937" s="43"/>
      <c r="Q937" s="43"/>
      <c r="Y937" s="45"/>
      <c r="Z937" s="45"/>
      <c r="AA937" s="45"/>
      <c r="AB937" s="45"/>
      <c r="AC937" s="45"/>
      <c r="AD937" s="45"/>
      <c r="AE937" s="45"/>
      <c r="AF937" s="43"/>
      <c r="AG937" s="43"/>
      <c r="AH937" s="43"/>
      <c r="AI937" s="43"/>
      <c r="AJ937" s="43"/>
    </row>
  </sheetData>
  <mergeCells count="1513">
    <mergeCell ref="F1:R1"/>
    <mergeCell ref="Y1:AK1"/>
    <mergeCell ref="F2:I2"/>
    <mergeCell ref="J2:M2"/>
    <mergeCell ref="N2:P2"/>
    <mergeCell ref="Y2:AB2"/>
    <mergeCell ref="AC2:AF2"/>
    <mergeCell ref="AG2:AI2"/>
    <mergeCell ref="F10:S10"/>
    <mergeCell ref="Y10:AL10"/>
    <mergeCell ref="G11:J11"/>
    <mergeCell ref="K11:M11"/>
    <mergeCell ref="N11:P11"/>
    <mergeCell ref="Z11:AC11"/>
    <mergeCell ref="AD11:AF11"/>
    <mergeCell ref="AG11:AI11"/>
    <mergeCell ref="F19:S19"/>
    <mergeCell ref="Y19:AL19"/>
    <mergeCell ref="G20:J20"/>
    <mergeCell ref="K20:M20"/>
    <mergeCell ref="N20:P20"/>
    <mergeCell ref="Z20:AC20"/>
    <mergeCell ref="AD20:AF20"/>
    <mergeCell ref="AG20:AI20"/>
    <mergeCell ref="F28:R28"/>
    <mergeCell ref="Y28:AK28"/>
    <mergeCell ref="F29:I29"/>
    <mergeCell ref="J29:M29"/>
    <mergeCell ref="N29:P29"/>
    <mergeCell ref="Y29:AB29"/>
    <mergeCell ref="AC29:AF29"/>
    <mergeCell ref="AG29:AI29"/>
    <mergeCell ref="F42:R42"/>
    <mergeCell ref="Y42:AK42"/>
    <mergeCell ref="F43:I43"/>
    <mergeCell ref="J43:M43"/>
    <mergeCell ref="N43:P43"/>
    <mergeCell ref="Y43:AB43"/>
    <mergeCell ref="AC43:AF43"/>
    <mergeCell ref="AG43:AI43"/>
    <mergeCell ref="F50:Q50"/>
    <mergeCell ref="Y50:AJ50"/>
    <mergeCell ref="F51:J51"/>
    <mergeCell ref="K51:N51"/>
    <mergeCell ref="O51:P51"/>
    <mergeCell ref="Y51:AC51"/>
    <mergeCell ref="AD51:AG51"/>
    <mergeCell ref="AH51:AI51"/>
    <mergeCell ref="F71:Q71"/>
    <mergeCell ref="Y71:AJ71"/>
    <mergeCell ref="F72:J72"/>
    <mergeCell ref="K72:N72"/>
    <mergeCell ref="O72:P72"/>
    <mergeCell ref="Y72:AC72"/>
    <mergeCell ref="AD72:AG72"/>
    <mergeCell ref="AH72:AI72"/>
    <mergeCell ref="F88:Q88"/>
    <mergeCell ref="Y88:AJ88"/>
    <mergeCell ref="F89:J89"/>
    <mergeCell ref="K89:N89"/>
    <mergeCell ref="O89:P89"/>
    <mergeCell ref="Y89:AC89"/>
    <mergeCell ref="AD89:AG89"/>
    <mergeCell ref="AH89:AI89"/>
    <mergeCell ref="F105:R105"/>
    <mergeCell ref="Y105:AK105"/>
    <mergeCell ref="F106:I106"/>
    <mergeCell ref="J106:M106"/>
    <mergeCell ref="N106:P106"/>
    <mergeCell ref="Y106:AB106"/>
    <mergeCell ref="AC106:AF106"/>
    <mergeCell ref="AG106:AI106"/>
    <mergeCell ref="F114:S114"/>
    <mergeCell ref="Y114:AL114"/>
    <mergeCell ref="G115:J115"/>
    <mergeCell ref="K115:M115"/>
    <mergeCell ref="N115:P115"/>
    <mergeCell ref="Z115:AC115"/>
    <mergeCell ref="AD115:AF115"/>
    <mergeCell ref="AG115:AI115"/>
    <mergeCell ref="F123:S123"/>
    <mergeCell ref="Y123:AL123"/>
    <mergeCell ref="G124:J124"/>
    <mergeCell ref="K124:M124"/>
    <mergeCell ref="N124:P124"/>
    <mergeCell ref="Z124:AC124"/>
    <mergeCell ref="AD124:AF124"/>
    <mergeCell ref="AG124:AI124"/>
    <mergeCell ref="F132:R132"/>
    <mergeCell ref="Y132:AK132"/>
    <mergeCell ref="F133:I133"/>
    <mergeCell ref="J133:M133"/>
    <mergeCell ref="N133:P133"/>
    <mergeCell ref="Y133:AB133"/>
    <mergeCell ref="AC133:AF133"/>
    <mergeCell ref="AG133:AI133"/>
    <mergeCell ref="F146:R146"/>
    <mergeCell ref="Y146:AK146"/>
    <mergeCell ref="F147:I147"/>
    <mergeCell ref="J147:M147"/>
    <mergeCell ref="N147:P147"/>
    <mergeCell ref="Y147:AB147"/>
    <mergeCell ref="AC147:AF147"/>
    <mergeCell ref="AG147:AI147"/>
    <mergeCell ref="F154:Q154"/>
    <mergeCell ref="Y154:AJ154"/>
    <mergeCell ref="F155:J155"/>
    <mergeCell ref="K155:N155"/>
    <mergeCell ref="O155:P155"/>
    <mergeCell ref="Y155:AC155"/>
    <mergeCell ref="AD155:AG155"/>
    <mergeCell ref="AH155:AI155"/>
    <mergeCell ref="F175:Q175"/>
    <mergeCell ref="Y175:AJ175"/>
    <mergeCell ref="F176:J176"/>
    <mergeCell ref="K176:N176"/>
    <mergeCell ref="O176:P176"/>
    <mergeCell ref="Y176:AC176"/>
    <mergeCell ref="AD176:AG176"/>
    <mergeCell ref="AH176:AI176"/>
    <mergeCell ref="F192:Q192"/>
    <mergeCell ref="Y192:AJ192"/>
    <mergeCell ref="F193:J193"/>
    <mergeCell ref="K193:N193"/>
    <mergeCell ref="O193:P193"/>
    <mergeCell ref="Y193:AC193"/>
    <mergeCell ref="AD193:AG193"/>
    <mergeCell ref="AH193:AI193"/>
    <mergeCell ref="F209:R209"/>
    <mergeCell ref="Y209:AK209"/>
    <mergeCell ref="F210:I210"/>
    <mergeCell ref="J210:M210"/>
    <mergeCell ref="N210:P210"/>
    <mergeCell ref="Y210:AB210"/>
    <mergeCell ref="AC210:AF210"/>
    <mergeCell ref="AG210:AI210"/>
    <mergeCell ref="F218:S218"/>
    <mergeCell ref="Y218:AL218"/>
    <mergeCell ref="G219:J219"/>
    <mergeCell ref="K219:M219"/>
    <mergeCell ref="N219:P219"/>
    <mergeCell ref="Z219:AC219"/>
    <mergeCell ref="AD219:AF219"/>
    <mergeCell ref="AG219:AI219"/>
    <mergeCell ref="F227:S227"/>
    <mergeCell ref="Y227:AL227"/>
    <mergeCell ref="G228:J228"/>
    <mergeCell ref="K228:M228"/>
    <mergeCell ref="N228:P228"/>
    <mergeCell ref="Z228:AC228"/>
    <mergeCell ref="AD228:AF228"/>
    <mergeCell ref="AG228:AI228"/>
    <mergeCell ref="F236:R236"/>
    <mergeCell ref="Y236:AK236"/>
    <mergeCell ref="F237:I237"/>
    <mergeCell ref="J237:M237"/>
    <mergeCell ref="N237:P237"/>
    <mergeCell ref="Y237:AB237"/>
    <mergeCell ref="AC237:AF237"/>
    <mergeCell ref="AG237:AI237"/>
    <mergeCell ref="F250:R250"/>
    <mergeCell ref="Y250:AK250"/>
    <mergeCell ref="F251:I251"/>
    <mergeCell ref="J251:M251"/>
    <mergeCell ref="N251:P251"/>
    <mergeCell ref="Y251:AB251"/>
    <mergeCell ref="AC251:AF251"/>
    <mergeCell ref="AG251:AI251"/>
    <mergeCell ref="F258:Q258"/>
    <mergeCell ref="Y258:AJ258"/>
    <mergeCell ref="F259:J259"/>
    <mergeCell ref="K259:N259"/>
    <mergeCell ref="O259:P259"/>
    <mergeCell ref="Y259:AC259"/>
    <mergeCell ref="AD259:AG259"/>
    <mergeCell ref="AH259:AI259"/>
    <mergeCell ref="F279:Q279"/>
    <mergeCell ref="Y279:AJ279"/>
    <mergeCell ref="F280:J280"/>
    <mergeCell ref="K280:N280"/>
    <mergeCell ref="O280:P280"/>
    <mergeCell ref="Y280:AC280"/>
    <mergeCell ref="AD280:AG280"/>
    <mergeCell ref="AH280:AI280"/>
    <mergeCell ref="F296:Q296"/>
    <mergeCell ref="Y296:AJ296"/>
    <mergeCell ref="F297:J297"/>
    <mergeCell ref="K297:N297"/>
    <mergeCell ref="O297:P297"/>
    <mergeCell ref="Y297:AC297"/>
    <mergeCell ref="AD297:AG297"/>
    <mergeCell ref="AH297:AI297"/>
    <mergeCell ref="F313:R313"/>
    <mergeCell ref="Y313:AK313"/>
    <mergeCell ref="F314:I314"/>
    <mergeCell ref="J314:M314"/>
    <mergeCell ref="N314:P314"/>
    <mergeCell ref="Y314:AB314"/>
    <mergeCell ref="AC314:AF314"/>
    <mergeCell ref="AG314:AI314"/>
    <mergeCell ref="F322:S322"/>
    <mergeCell ref="Y322:AL322"/>
    <mergeCell ref="G323:J323"/>
    <mergeCell ref="K323:M323"/>
    <mergeCell ref="N323:P323"/>
    <mergeCell ref="Z323:AC323"/>
    <mergeCell ref="AD323:AF323"/>
    <mergeCell ref="AG323:AI323"/>
    <mergeCell ref="F331:S331"/>
    <mergeCell ref="Y331:AL331"/>
    <mergeCell ref="G332:J332"/>
    <mergeCell ref="K332:M332"/>
    <mergeCell ref="N332:P332"/>
    <mergeCell ref="Z332:AC332"/>
    <mergeCell ref="AD332:AF332"/>
    <mergeCell ref="AG332:AI332"/>
    <mergeCell ref="F340:R340"/>
    <mergeCell ref="Y340:AK340"/>
    <mergeCell ref="F341:I341"/>
    <mergeCell ref="J341:M341"/>
    <mergeCell ref="N341:P341"/>
    <mergeCell ref="Y341:AB341"/>
    <mergeCell ref="AC341:AF341"/>
    <mergeCell ref="AG341:AI341"/>
    <mergeCell ref="F354:R354"/>
    <mergeCell ref="Y354:AK354"/>
    <mergeCell ref="F355:I355"/>
    <mergeCell ref="J355:M355"/>
    <mergeCell ref="N355:P355"/>
    <mergeCell ref="Y355:AB355"/>
    <mergeCell ref="AC355:AF355"/>
    <mergeCell ref="AG355:AI355"/>
    <mergeCell ref="F362:Q362"/>
    <mergeCell ref="Y362:AJ362"/>
    <mergeCell ref="F363:J363"/>
    <mergeCell ref="K363:N363"/>
    <mergeCell ref="O363:P363"/>
    <mergeCell ref="Y363:AC363"/>
    <mergeCell ref="AD363:AG363"/>
    <mergeCell ref="AH363:AI363"/>
    <mergeCell ref="F383:Q383"/>
    <mergeCell ref="Y383:AJ383"/>
    <mergeCell ref="F384:J384"/>
    <mergeCell ref="K384:N384"/>
    <mergeCell ref="O384:P384"/>
    <mergeCell ref="Y384:AC384"/>
    <mergeCell ref="AD384:AG384"/>
    <mergeCell ref="AH384:AI384"/>
    <mergeCell ref="F400:Q400"/>
    <mergeCell ref="Y400:AJ400"/>
    <mergeCell ref="F401:J401"/>
    <mergeCell ref="K401:N401"/>
    <mergeCell ref="O401:P401"/>
    <mergeCell ref="Y401:AC401"/>
    <mergeCell ref="AD401:AG401"/>
    <mergeCell ref="AH401:AI401"/>
    <mergeCell ref="F417:R417"/>
    <mergeCell ref="F418:I418"/>
    <mergeCell ref="J418:M418"/>
    <mergeCell ref="N418:P418"/>
    <mergeCell ref="F426:S426"/>
    <mergeCell ref="G427:J427"/>
    <mergeCell ref="K427:M427"/>
    <mergeCell ref="N427:P427"/>
    <mergeCell ref="F435:S435"/>
    <mergeCell ref="G436:J436"/>
    <mergeCell ref="K436:M436"/>
    <mergeCell ref="N436:P436"/>
    <mergeCell ref="F444:R444"/>
    <mergeCell ref="F445:I445"/>
    <mergeCell ref="J445:M445"/>
    <mergeCell ref="N445:P445"/>
    <mergeCell ref="F458:R458"/>
    <mergeCell ref="F459:I459"/>
    <mergeCell ref="J459:M459"/>
    <mergeCell ref="N459:P459"/>
    <mergeCell ref="F466:Q466"/>
    <mergeCell ref="F467:J467"/>
    <mergeCell ref="K467:N467"/>
    <mergeCell ref="O467:P467"/>
    <mergeCell ref="F487:Q487"/>
    <mergeCell ref="F488:J488"/>
    <mergeCell ref="K488:N488"/>
    <mergeCell ref="O488:P488"/>
    <mergeCell ref="F504:Q504"/>
    <mergeCell ref="F505:J505"/>
    <mergeCell ref="K505:N505"/>
    <mergeCell ref="O505:P505"/>
    <mergeCell ref="F521:R521"/>
    <mergeCell ref="Y521:AK521"/>
    <mergeCell ref="F522:I522"/>
    <mergeCell ref="J522:M522"/>
    <mergeCell ref="N522:P522"/>
    <mergeCell ref="Y522:AB522"/>
    <mergeCell ref="AC522:AF522"/>
    <mergeCell ref="AG522:AI522"/>
    <mergeCell ref="F530:S530"/>
    <mergeCell ref="Y530:AL530"/>
    <mergeCell ref="G531:J531"/>
    <mergeCell ref="K531:M531"/>
    <mergeCell ref="N531:P531"/>
    <mergeCell ref="Z531:AC531"/>
    <mergeCell ref="AD531:AF531"/>
    <mergeCell ref="AG531:AI531"/>
    <mergeCell ref="F539:S539"/>
    <mergeCell ref="Y539:AL539"/>
    <mergeCell ref="G540:J540"/>
    <mergeCell ref="K540:M540"/>
    <mergeCell ref="N540:P540"/>
    <mergeCell ref="Z540:AC540"/>
    <mergeCell ref="AD540:AF540"/>
    <mergeCell ref="AG540:AI540"/>
    <mergeCell ref="F548:R548"/>
    <mergeCell ref="Y548:AK548"/>
    <mergeCell ref="F549:I549"/>
    <mergeCell ref="J549:M549"/>
    <mergeCell ref="N549:P549"/>
    <mergeCell ref="Y549:AB549"/>
    <mergeCell ref="AC549:AF549"/>
    <mergeCell ref="AG549:AI549"/>
    <mergeCell ref="F562:R562"/>
    <mergeCell ref="Y562:AK562"/>
    <mergeCell ref="F563:I563"/>
    <mergeCell ref="J563:M563"/>
    <mergeCell ref="N563:P563"/>
    <mergeCell ref="Y563:AB563"/>
    <mergeCell ref="AC563:AF563"/>
    <mergeCell ref="AG563:AI563"/>
    <mergeCell ref="F570:Q570"/>
    <mergeCell ref="Y570:AJ570"/>
    <mergeCell ref="F571:J571"/>
    <mergeCell ref="K571:N571"/>
    <mergeCell ref="O571:P571"/>
    <mergeCell ref="Y571:AC571"/>
    <mergeCell ref="AD571:AG571"/>
    <mergeCell ref="AH571:AI571"/>
    <mergeCell ref="F591:Q591"/>
    <mergeCell ref="Y591:AJ591"/>
    <mergeCell ref="F592:J592"/>
    <mergeCell ref="K592:N592"/>
    <mergeCell ref="O592:P592"/>
    <mergeCell ref="Y592:AC592"/>
    <mergeCell ref="AD592:AG592"/>
    <mergeCell ref="AH592:AI592"/>
    <mergeCell ref="F608:Q608"/>
    <mergeCell ref="Y608:AJ608"/>
    <mergeCell ref="F609:J609"/>
    <mergeCell ref="K609:N609"/>
    <mergeCell ref="O609:P609"/>
    <mergeCell ref="Y609:AC609"/>
    <mergeCell ref="AD609:AG609"/>
    <mergeCell ref="AH609:AI609"/>
    <mergeCell ref="F626:R626"/>
    <mergeCell ref="Y626:AK626"/>
    <mergeCell ref="F627:I627"/>
    <mergeCell ref="J627:M627"/>
    <mergeCell ref="N627:P627"/>
    <mergeCell ref="Y627:AB627"/>
    <mergeCell ref="AC627:AF627"/>
    <mergeCell ref="AG627:AI627"/>
    <mergeCell ref="F635:S635"/>
    <mergeCell ref="Y635:AL635"/>
    <mergeCell ref="G636:J636"/>
    <mergeCell ref="K636:M636"/>
    <mergeCell ref="N636:P636"/>
    <mergeCell ref="Z636:AC636"/>
    <mergeCell ref="AD636:AF636"/>
    <mergeCell ref="AG636:AI636"/>
    <mergeCell ref="F644:S644"/>
    <mergeCell ref="Y644:AL644"/>
    <mergeCell ref="G645:J645"/>
    <mergeCell ref="K645:M645"/>
    <mergeCell ref="N645:P645"/>
    <mergeCell ref="Z645:AC645"/>
    <mergeCell ref="AD645:AF645"/>
    <mergeCell ref="AG645:AI645"/>
    <mergeCell ref="F653:R653"/>
    <mergeCell ref="Y653:AK653"/>
    <mergeCell ref="F654:I654"/>
    <mergeCell ref="J654:M654"/>
    <mergeCell ref="N654:P654"/>
    <mergeCell ref="Y654:AB654"/>
    <mergeCell ref="AC654:AF654"/>
    <mergeCell ref="AG654:AI654"/>
    <mergeCell ref="F667:R667"/>
    <mergeCell ref="Y667:AK667"/>
    <mergeCell ref="F668:I668"/>
    <mergeCell ref="J668:M668"/>
    <mergeCell ref="N668:P668"/>
    <mergeCell ref="Y668:AB668"/>
    <mergeCell ref="AC668:AF668"/>
    <mergeCell ref="AG668:AI668"/>
    <mergeCell ref="F675:Q675"/>
    <mergeCell ref="Y675:AJ675"/>
    <mergeCell ref="F676:J676"/>
    <mergeCell ref="K676:N676"/>
    <mergeCell ref="O676:P676"/>
    <mergeCell ref="Y676:AC676"/>
    <mergeCell ref="AD676:AG676"/>
    <mergeCell ref="AH676:AI676"/>
    <mergeCell ref="F696:Q696"/>
    <mergeCell ref="Y696:AJ696"/>
    <mergeCell ref="F697:J697"/>
    <mergeCell ref="K697:N697"/>
    <mergeCell ref="O697:P697"/>
    <mergeCell ref="Y697:AC697"/>
    <mergeCell ref="AD697:AG697"/>
    <mergeCell ref="AH697:AI697"/>
    <mergeCell ref="F713:Q713"/>
    <mergeCell ref="Y713:AJ713"/>
    <mergeCell ref="F714:J714"/>
    <mergeCell ref="K714:N714"/>
    <mergeCell ref="O714:P714"/>
    <mergeCell ref="Y714:AC714"/>
    <mergeCell ref="AD714:AG714"/>
    <mergeCell ref="AH714:AI714"/>
    <mergeCell ref="F731:R731"/>
    <mergeCell ref="Y731:AK731"/>
    <mergeCell ref="F732:I732"/>
    <mergeCell ref="J732:M732"/>
    <mergeCell ref="N732:P732"/>
    <mergeCell ref="Y732:AB732"/>
    <mergeCell ref="AC732:AF732"/>
    <mergeCell ref="AG732:AI732"/>
    <mergeCell ref="F740:S740"/>
    <mergeCell ref="Y740:AL740"/>
    <mergeCell ref="G741:J741"/>
    <mergeCell ref="K741:M741"/>
    <mergeCell ref="N741:P741"/>
    <mergeCell ref="Z741:AC741"/>
    <mergeCell ref="AD741:AF741"/>
    <mergeCell ref="AG741:AI741"/>
    <mergeCell ref="F749:S749"/>
    <mergeCell ref="Y749:AL749"/>
    <mergeCell ref="G750:J750"/>
    <mergeCell ref="K750:M750"/>
    <mergeCell ref="N750:P750"/>
    <mergeCell ref="Z750:AC750"/>
    <mergeCell ref="AD750:AF750"/>
    <mergeCell ref="AG750:AI750"/>
    <mergeCell ref="F758:R758"/>
    <mergeCell ref="Y758:AK758"/>
    <mergeCell ref="F759:I759"/>
    <mergeCell ref="J759:M759"/>
    <mergeCell ref="N759:P759"/>
    <mergeCell ref="Y759:AB759"/>
    <mergeCell ref="AC759:AF759"/>
    <mergeCell ref="AG759:AI759"/>
    <mergeCell ref="F772:R772"/>
    <mergeCell ref="Y772:AK772"/>
    <mergeCell ref="F773:I773"/>
    <mergeCell ref="J773:M773"/>
    <mergeCell ref="N773:P773"/>
    <mergeCell ref="Y773:AB773"/>
    <mergeCell ref="AC773:AF773"/>
    <mergeCell ref="AG773:AI773"/>
    <mergeCell ref="F780:Q780"/>
    <mergeCell ref="Y780:AJ780"/>
    <mergeCell ref="F781:J781"/>
    <mergeCell ref="K781:N781"/>
    <mergeCell ref="O781:P781"/>
    <mergeCell ref="Y781:AC781"/>
    <mergeCell ref="AD781:AG781"/>
    <mergeCell ref="AH781:AI781"/>
    <mergeCell ref="F801:Q801"/>
    <mergeCell ref="Y801:AJ801"/>
    <mergeCell ref="F802:J802"/>
    <mergeCell ref="K802:N802"/>
    <mergeCell ref="O802:P802"/>
    <mergeCell ref="Y802:AC802"/>
    <mergeCell ref="AD802:AG802"/>
    <mergeCell ref="AH802:AI802"/>
    <mergeCell ref="F818:Q818"/>
    <mergeCell ref="Y818:AJ818"/>
    <mergeCell ref="F819:J819"/>
    <mergeCell ref="K819:N819"/>
    <mergeCell ref="O819:P819"/>
    <mergeCell ref="Y819:AC819"/>
    <mergeCell ref="AD819:AG819"/>
    <mergeCell ref="AH819:AI819"/>
    <mergeCell ref="F835:R835"/>
    <mergeCell ref="Y835:AK835"/>
    <mergeCell ref="F836:I836"/>
    <mergeCell ref="J836:M836"/>
    <mergeCell ref="N836:P836"/>
    <mergeCell ref="Y836:AB836"/>
    <mergeCell ref="AC836:AF836"/>
    <mergeCell ref="AG836:AI836"/>
    <mergeCell ref="F844:S844"/>
    <mergeCell ref="Y844:AL844"/>
    <mergeCell ref="G845:J845"/>
    <mergeCell ref="K845:M845"/>
    <mergeCell ref="N845:P845"/>
    <mergeCell ref="Z845:AC845"/>
    <mergeCell ref="AD845:AF845"/>
    <mergeCell ref="AG845:AI845"/>
    <mergeCell ref="F853:S853"/>
    <mergeCell ref="Y853:AL853"/>
    <mergeCell ref="G854:J854"/>
    <mergeCell ref="K854:M854"/>
    <mergeCell ref="N854:P854"/>
    <mergeCell ref="Z854:AC854"/>
    <mergeCell ref="AD854:AF854"/>
    <mergeCell ref="AG854:AI854"/>
    <mergeCell ref="F862:R862"/>
    <mergeCell ref="Y862:AK862"/>
    <mergeCell ref="F863:I863"/>
    <mergeCell ref="J863:M863"/>
    <mergeCell ref="N863:P863"/>
    <mergeCell ref="Y863:AB863"/>
    <mergeCell ref="AC863:AF863"/>
    <mergeCell ref="AG863:AI863"/>
    <mergeCell ref="F876:R876"/>
    <mergeCell ref="Y876:AK876"/>
    <mergeCell ref="F877:I877"/>
    <mergeCell ref="J877:M877"/>
    <mergeCell ref="N877:P877"/>
    <mergeCell ref="Y877:AB877"/>
    <mergeCell ref="AC877:AF877"/>
    <mergeCell ref="AG877:AI877"/>
    <mergeCell ref="F884:Q884"/>
    <mergeCell ref="Y884:AJ884"/>
    <mergeCell ref="F885:J885"/>
    <mergeCell ref="K885:N885"/>
    <mergeCell ref="O885:P885"/>
    <mergeCell ref="Y885:AC885"/>
    <mergeCell ref="AD885:AG885"/>
    <mergeCell ref="AH885:AI885"/>
    <mergeCell ref="F905:Q905"/>
    <mergeCell ref="Y905:AJ905"/>
    <mergeCell ref="F906:J906"/>
    <mergeCell ref="K906:N906"/>
    <mergeCell ref="O906:P906"/>
    <mergeCell ref="Y906:AC906"/>
    <mergeCell ref="AD906:AG906"/>
    <mergeCell ref="AH906:AI906"/>
    <mergeCell ref="F922:Q922"/>
    <mergeCell ref="Y922:AJ922"/>
    <mergeCell ref="F923:J923"/>
    <mergeCell ref="K923:N923"/>
    <mergeCell ref="O923:P923"/>
    <mergeCell ref="Y923:AC923"/>
    <mergeCell ref="AD923:AG923"/>
    <mergeCell ref="AH923:AI923"/>
    <mergeCell ref="F11:F12"/>
    <mergeCell ref="F17:F18"/>
    <mergeCell ref="F20:F21"/>
    <mergeCell ref="F26:F27"/>
    <mergeCell ref="F115:F116"/>
    <mergeCell ref="F121:F122"/>
    <mergeCell ref="F124:F125"/>
    <mergeCell ref="F130:F131"/>
    <mergeCell ref="F219:F220"/>
    <mergeCell ref="F225:F226"/>
    <mergeCell ref="F228:F229"/>
    <mergeCell ref="F234:F235"/>
    <mergeCell ref="F323:F324"/>
    <mergeCell ref="F329:F330"/>
    <mergeCell ref="F332:F333"/>
    <mergeCell ref="F338:F339"/>
    <mergeCell ref="F427:F428"/>
    <mergeCell ref="F433:F434"/>
    <mergeCell ref="F436:F437"/>
    <mergeCell ref="F442:F443"/>
    <mergeCell ref="F531:F532"/>
    <mergeCell ref="F537:F538"/>
    <mergeCell ref="F540:F541"/>
    <mergeCell ref="F546:F547"/>
    <mergeCell ref="F636:F637"/>
    <mergeCell ref="F642:F643"/>
    <mergeCell ref="F645:F646"/>
    <mergeCell ref="F651:F652"/>
    <mergeCell ref="F741:F742"/>
    <mergeCell ref="F747:F748"/>
    <mergeCell ref="F750:F751"/>
    <mergeCell ref="F756:F757"/>
    <mergeCell ref="F845:F846"/>
    <mergeCell ref="F851:F852"/>
    <mergeCell ref="F854:F855"/>
    <mergeCell ref="F860:F861"/>
    <mergeCell ref="G17:G18"/>
    <mergeCell ref="G26:G27"/>
    <mergeCell ref="G121:G122"/>
    <mergeCell ref="G130:G131"/>
    <mergeCell ref="G225:G226"/>
    <mergeCell ref="G234:G235"/>
    <mergeCell ref="G329:G330"/>
    <mergeCell ref="G338:G339"/>
    <mergeCell ref="G433:G434"/>
    <mergeCell ref="G442:G443"/>
    <mergeCell ref="G537:G538"/>
    <mergeCell ref="G546:G547"/>
    <mergeCell ref="G642:G643"/>
    <mergeCell ref="G651:G652"/>
    <mergeCell ref="G747:G748"/>
    <mergeCell ref="G756:G757"/>
    <mergeCell ref="G851:G852"/>
    <mergeCell ref="G860:G861"/>
    <mergeCell ref="H17:H18"/>
    <mergeCell ref="H26:H27"/>
    <mergeCell ref="H121:H122"/>
    <mergeCell ref="H130:H131"/>
    <mergeCell ref="H225:H226"/>
    <mergeCell ref="H234:H235"/>
    <mergeCell ref="H329:H330"/>
    <mergeCell ref="H338:H339"/>
    <mergeCell ref="H433:H434"/>
    <mergeCell ref="H442:H443"/>
    <mergeCell ref="H537:H538"/>
    <mergeCell ref="H546:H547"/>
    <mergeCell ref="H642:H643"/>
    <mergeCell ref="H651:H652"/>
    <mergeCell ref="H747:H748"/>
    <mergeCell ref="H756:H757"/>
    <mergeCell ref="H851:H852"/>
    <mergeCell ref="H860:H861"/>
    <mergeCell ref="I17:I18"/>
    <mergeCell ref="I26:I27"/>
    <mergeCell ref="I121:I122"/>
    <mergeCell ref="I130:I131"/>
    <mergeCell ref="I225:I226"/>
    <mergeCell ref="I234:I235"/>
    <mergeCell ref="I329:I330"/>
    <mergeCell ref="I338:I339"/>
    <mergeCell ref="I433:I434"/>
    <mergeCell ref="I442:I443"/>
    <mergeCell ref="I537:I538"/>
    <mergeCell ref="I546:I547"/>
    <mergeCell ref="I642:I643"/>
    <mergeCell ref="I651:I652"/>
    <mergeCell ref="I747:I748"/>
    <mergeCell ref="I756:I757"/>
    <mergeCell ref="I851:I852"/>
    <mergeCell ref="I860:I861"/>
    <mergeCell ref="J17:J18"/>
    <mergeCell ref="J26:J27"/>
    <mergeCell ref="J121:J122"/>
    <mergeCell ref="J130:J131"/>
    <mergeCell ref="J225:J226"/>
    <mergeCell ref="J234:J235"/>
    <mergeCell ref="J329:J330"/>
    <mergeCell ref="J338:J339"/>
    <mergeCell ref="J433:J434"/>
    <mergeCell ref="J442:J443"/>
    <mergeCell ref="J537:J538"/>
    <mergeCell ref="J546:J547"/>
    <mergeCell ref="J642:J643"/>
    <mergeCell ref="J651:J652"/>
    <mergeCell ref="J747:J748"/>
    <mergeCell ref="J756:J757"/>
    <mergeCell ref="J851:J852"/>
    <mergeCell ref="J860:J861"/>
    <mergeCell ref="K17:K18"/>
    <mergeCell ref="K26:K27"/>
    <mergeCell ref="K121:K122"/>
    <mergeCell ref="K130:K131"/>
    <mergeCell ref="K225:K226"/>
    <mergeCell ref="K234:K235"/>
    <mergeCell ref="K329:K330"/>
    <mergeCell ref="K338:K339"/>
    <mergeCell ref="K433:K434"/>
    <mergeCell ref="K442:K443"/>
    <mergeCell ref="K537:K538"/>
    <mergeCell ref="K546:K547"/>
    <mergeCell ref="K642:K643"/>
    <mergeCell ref="K651:K652"/>
    <mergeCell ref="K747:K748"/>
    <mergeCell ref="K756:K757"/>
    <mergeCell ref="K851:K852"/>
    <mergeCell ref="K860:K861"/>
    <mergeCell ref="L17:L18"/>
    <mergeCell ref="L26:L27"/>
    <mergeCell ref="L121:L122"/>
    <mergeCell ref="L130:L131"/>
    <mergeCell ref="L225:L226"/>
    <mergeCell ref="L234:L235"/>
    <mergeCell ref="L329:L330"/>
    <mergeCell ref="L338:L339"/>
    <mergeCell ref="L433:L434"/>
    <mergeCell ref="L442:L443"/>
    <mergeCell ref="L537:L538"/>
    <mergeCell ref="L546:L547"/>
    <mergeCell ref="L642:L643"/>
    <mergeCell ref="L651:L652"/>
    <mergeCell ref="L747:L748"/>
    <mergeCell ref="L756:L757"/>
    <mergeCell ref="L851:L852"/>
    <mergeCell ref="L860:L861"/>
    <mergeCell ref="M17:M18"/>
    <mergeCell ref="M26:M27"/>
    <mergeCell ref="M121:M122"/>
    <mergeCell ref="M130:M131"/>
    <mergeCell ref="M225:M226"/>
    <mergeCell ref="M234:M235"/>
    <mergeCell ref="M329:M330"/>
    <mergeCell ref="M338:M339"/>
    <mergeCell ref="M433:M434"/>
    <mergeCell ref="M442:M443"/>
    <mergeCell ref="M537:M538"/>
    <mergeCell ref="M546:M547"/>
    <mergeCell ref="M642:M643"/>
    <mergeCell ref="M651:M652"/>
    <mergeCell ref="M747:M748"/>
    <mergeCell ref="M756:M757"/>
    <mergeCell ref="M851:M852"/>
    <mergeCell ref="M860:M861"/>
    <mergeCell ref="N17:N18"/>
    <mergeCell ref="N26:N27"/>
    <mergeCell ref="N121:N122"/>
    <mergeCell ref="N130:N131"/>
    <mergeCell ref="N225:N226"/>
    <mergeCell ref="N234:N235"/>
    <mergeCell ref="N329:N330"/>
    <mergeCell ref="N338:N339"/>
    <mergeCell ref="N433:N434"/>
    <mergeCell ref="N442:N443"/>
    <mergeCell ref="N537:N538"/>
    <mergeCell ref="N546:N547"/>
    <mergeCell ref="N642:N643"/>
    <mergeCell ref="N651:N652"/>
    <mergeCell ref="N747:N748"/>
    <mergeCell ref="N756:N757"/>
    <mergeCell ref="N851:N852"/>
    <mergeCell ref="N860:N861"/>
    <mergeCell ref="O17:O18"/>
    <mergeCell ref="O26:O27"/>
    <mergeCell ref="O121:O122"/>
    <mergeCell ref="O130:O131"/>
    <mergeCell ref="O225:O226"/>
    <mergeCell ref="O234:O235"/>
    <mergeCell ref="O329:O330"/>
    <mergeCell ref="O338:O339"/>
    <mergeCell ref="O433:O434"/>
    <mergeCell ref="O442:O443"/>
    <mergeCell ref="O537:O538"/>
    <mergeCell ref="O546:O547"/>
    <mergeCell ref="O642:O643"/>
    <mergeCell ref="O651:O652"/>
    <mergeCell ref="O747:O748"/>
    <mergeCell ref="O756:O757"/>
    <mergeCell ref="O851:O852"/>
    <mergeCell ref="O860:O861"/>
    <mergeCell ref="P17:P18"/>
    <mergeCell ref="P26:P27"/>
    <mergeCell ref="P121:P122"/>
    <mergeCell ref="P130:P131"/>
    <mergeCell ref="P225:P226"/>
    <mergeCell ref="P234:P235"/>
    <mergeCell ref="P329:P330"/>
    <mergeCell ref="P338:P339"/>
    <mergeCell ref="P433:P434"/>
    <mergeCell ref="P442:P443"/>
    <mergeCell ref="P537:P538"/>
    <mergeCell ref="P546:P547"/>
    <mergeCell ref="P642:P643"/>
    <mergeCell ref="P651:P652"/>
    <mergeCell ref="P747:P748"/>
    <mergeCell ref="P756:P757"/>
    <mergeCell ref="P851:P852"/>
    <mergeCell ref="P860:P861"/>
    <mergeCell ref="Q17:Q18"/>
    <mergeCell ref="Q26:Q27"/>
    <mergeCell ref="Q51:Q52"/>
    <mergeCell ref="Q72:Q73"/>
    <mergeCell ref="Q89:Q90"/>
    <mergeCell ref="Q121:Q122"/>
    <mergeCell ref="Q130:Q131"/>
    <mergeCell ref="Q155:Q156"/>
    <mergeCell ref="Q176:Q177"/>
    <mergeCell ref="Q193:Q194"/>
    <mergeCell ref="Q225:Q226"/>
    <mergeCell ref="Q234:Q235"/>
    <mergeCell ref="Q259:Q260"/>
    <mergeCell ref="Q280:Q281"/>
    <mergeCell ref="Q297:Q298"/>
    <mergeCell ref="Q329:Q330"/>
    <mergeCell ref="Q338:Q339"/>
    <mergeCell ref="Q363:Q364"/>
    <mergeCell ref="Q384:Q385"/>
    <mergeCell ref="Q401:Q402"/>
    <mergeCell ref="Q433:Q434"/>
    <mergeCell ref="Q442:Q443"/>
    <mergeCell ref="Q467:Q468"/>
    <mergeCell ref="Q488:Q489"/>
    <mergeCell ref="Q505:Q506"/>
    <mergeCell ref="Q537:Q538"/>
    <mergeCell ref="Q546:Q547"/>
    <mergeCell ref="Q571:Q572"/>
    <mergeCell ref="Q592:Q593"/>
    <mergeCell ref="Q609:Q610"/>
    <mergeCell ref="Q642:Q643"/>
    <mergeCell ref="Q651:Q652"/>
    <mergeCell ref="Q676:Q677"/>
    <mergeCell ref="Q697:Q698"/>
    <mergeCell ref="Q714:Q715"/>
    <mergeCell ref="Q747:Q748"/>
    <mergeCell ref="Q756:Q757"/>
    <mergeCell ref="Q781:Q782"/>
    <mergeCell ref="Q802:Q803"/>
    <mergeCell ref="Q819:Q820"/>
    <mergeCell ref="Q851:Q852"/>
    <mergeCell ref="Q860:Q861"/>
    <mergeCell ref="Q885:Q886"/>
    <mergeCell ref="Q906:Q907"/>
    <mergeCell ref="Q923:Q924"/>
    <mergeCell ref="R2:R3"/>
    <mergeCell ref="R11:R12"/>
    <mergeCell ref="R17:R18"/>
    <mergeCell ref="R20:R21"/>
    <mergeCell ref="R26:R27"/>
    <mergeCell ref="R29:R30"/>
    <mergeCell ref="R43:R44"/>
    <mergeCell ref="R106:R107"/>
    <mergeCell ref="R115:R116"/>
    <mergeCell ref="R121:R122"/>
    <mergeCell ref="R124:R125"/>
    <mergeCell ref="R130:R131"/>
    <mergeCell ref="R133:R134"/>
    <mergeCell ref="R147:R148"/>
    <mergeCell ref="R210:R211"/>
    <mergeCell ref="R219:R220"/>
    <mergeCell ref="R225:R226"/>
    <mergeCell ref="R228:R229"/>
    <mergeCell ref="R234:R235"/>
    <mergeCell ref="R237:R238"/>
    <mergeCell ref="R251:R252"/>
    <mergeCell ref="R314:R315"/>
    <mergeCell ref="R323:R324"/>
    <mergeCell ref="R329:R330"/>
    <mergeCell ref="R332:R333"/>
    <mergeCell ref="R338:R339"/>
    <mergeCell ref="R341:R342"/>
    <mergeCell ref="R355:R356"/>
    <mergeCell ref="R418:R419"/>
    <mergeCell ref="R427:R428"/>
    <mergeCell ref="R433:R434"/>
    <mergeCell ref="R436:R437"/>
    <mergeCell ref="R442:R443"/>
    <mergeCell ref="R445:R446"/>
    <mergeCell ref="R459:R460"/>
    <mergeCell ref="R522:R523"/>
    <mergeCell ref="R531:R532"/>
    <mergeCell ref="R537:R538"/>
    <mergeCell ref="R540:R541"/>
    <mergeCell ref="R546:R547"/>
    <mergeCell ref="R549:R550"/>
    <mergeCell ref="R563:R564"/>
    <mergeCell ref="R627:R628"/>
    <mergeCell ref="R636:R637"/>
    <mergeCell ref="R642:R643"/>
    <mergeCell ref="R645:R646"/>
    <mergeCell ref="R651:R652"/>
    <mergeCell ref="R654:R655"/>
    <mergeCell ref="R668:R669"/>
    <mergeCell ref="R732:R733"/>
    <mergeCell ref="R741:R742"/>
    <mergeCell ref="R747:R748"/>
    <mergeCell ref="R750:R751"/>
    <mergeCell ref="R756:R757"/>
    <mergeCell ref="R759:R760"/>
    <mergeCell ref="R773:R774"/>
    <mergeCell ref="R836:R837"/>
    <mergeCell ref="R845:R846"/>
    <mergeCell ref="R851:R852"/>
    <mergeCell ref="R854:R855"/>
    <mergeCell ref="R860:R861"/>
    <mergeCell ref="R863:R864"/>
    <mergeCell ref="R877:R878"/>
    <mergeCell ref="S11:S12"/>
    <mergeCell ref="S17:S18"/>
    <mergeCell ref="S20:S21"/>
    <mergeCell ref="S26:S27"/>
    <mergeCell ref="S115:S116"/>
    <mergeCell ref="S121:S122"/>
    <mergeCell ref="S124:S125"/>
    <mergeCell ref="S130:S131"/>
    <mergeCell ref="S219:S220"/>
    <mergeCell ref="S225:S226"/>
    <mergeCell ref="S228:S229"/>
    <mergeCell ref="S234:S235"/>
    <mergeCell ref="S323:S324"/>
    <mergeCell ref="S329:S330"/>
    <mergeCell ref="S332:S333"/>
    <mergeCell ref="S338:S339"/>
    <mergeCell ref="S427:S428"/>
    <mergeCell ref="S433:S434"/>
    <mergeCell ref="S436:S437"/>
    <mergeCell ref="S442:S443"/>
    <mergeCell ref="S531:S532"/>
    <mergeCell ref="S537:S538"/>
    <mergeCell ref="S540:S541"/>
    <mergeCell ref="S546:S547"/>
    <mergeCell ref="S636:S637"/>
    <mergeCell ref="S642:S643"/>
    <mergeCell ref="S645:S646"/>
    <mergeCell ref="S651:S652"/>
    <mergeCell ref="S741:S742"/>
    <mergeCell ref="S747:S748"/>
    <mergeCell ref="S750:S751"/>
    <mergeCell ref="S756:S757"/>
    <mergeCell ref="S845:S846"/>
    <mergeCell ref="S851:S852"/>
    <mergeCell ref="S854:S855"/>
    <mergeCell ref="S860:S861"/>
    <mergeCell ref="Y11:Y12"/>
    <mergeCell ref="Y17:Y18"/>
    <mergeCell ref="Y20:Y21"/>
    <mergeCell ref="Y26:Y27"/>
    <mergeCell ref="Y115:Y116"/>
    <mergeCell ref="Y121:Y122"/>
    <mergeCell ref="Y124:Y125"/>
    <mergeCell ref="Y130:Y131"/>
    <mergeCell ref="Y219:Y220"/>
    <mergeCell ref="Y225:Y226"/>
    <mergeCell ref="Y228:Y229"/>
    <mergeCell ref="Y234:Y235"/>
    <mergeCell ref="Y323:Y324"/>
    <mergeCell ref="Y329:Y330"/>
    <mergeCell ref="Y332:Y333"/>
    <mergeCell ref="Y338:Y339"/>
    <mergeCell ref="Y531:Y532"/>
    <mergeCell ref="Y537:Y538"/>
    <mergeCell ref="Y540:Y541"/>
    <mergeCell ref="Y546:Y547"/>
    <mergeCell ref="Y636:Y637"/>
    <mergeCell ref="Y642:Y643"/>
    <mergeCell ref="Y645:Y646"/>
    <mergeCell ref="Y651:Y652"/>
    <mergeCell ref="Y741:Y742"/>
    <mergeCell ref="Y747:Y748"/>
    <mergeCell ref="Y750:Y751"/>
    <mergeCell ref="Y756:Y757"/>
    <mergeCell ref="Y845:Y846"/>
    <mergeCell ref="Y851:Y852"/>
    <mergeCell ref="Y854:Y855"/>
    <mergeCell ref="Y860:Y861"/>
    <mergeCell ref="Z17:Z18"/>
    <mergeCell ref="Z26:Z27"/>
    <mergeCell ref="Z121:Z122"/>
    <mergeCell ref="Z130:Z131"/>
    <mergeCell ref="Z225:Z226"/>
    <mergeCell ref="Z234:Z235"/>
    <mergeCell ref="Z329:Z330"/>
    <mergeCell ref="Z338:Z339"/>
    <mergeCell ref="Z537:Z538"/>
    <mergeCell ref="Z546:Z547"/>
    <mergeCell ref="Z642:Z643"/>
    <mergeCell ref="Z651:Z652"/>
    <mergeCell ref="Z747:Z748"/>
    <mergeCell ref="Z756:Z757"/>
    <mergeCell ref="Z851:Z852"/>
    <mergeCell ref="Z860:Z861"/>
    <mergeCell ref="AA17:AA18"/>
    <mergeCell ref="AA26:AA27"/>
    <mergeCell ref="AA121:AA122"/>
    <mergeCell ref="AA130:AA131"/>
    <mergeCell ref="AA225:AA226"/>
    <mergeCell ref="AA234:AA235"/>
    <mergeCell ref="AA329:AA330"/>
    <mergeCell ref="AA338:AA339"/>
    <mergeCell ref="AA537:AA538"/>
    <mergeCell ref="AA546:AA547"/>
    <mergeCell ref="AA642:AA643"/>
    <mergeCell ref="AA651:AA652"/>
    <mergeCell ref="AA747:AA748"/>
    <mergeCell ref="AA756:AA757"/>
    <mergeCell ref="AA851:AA852"/>
    <mergeCell ref="AA860:AA861"/>
    <mergeCell ref="AB17:AB18"/>
    <mergeCell ref="AB26:AB27"/>
    <mergeCell ref="AB121:AB122"/>
    <mergeCell ref="AB130:AB131"/>
    <mergeCell ref="AB225:AB226"/>
    <mergeCell ref="AB234:AB235"/>
    <mergeCell ref="AB329:AB330"/>
    <mergeCell ref="AB338:AB339"/>
    <mergeCell ref="AB537:AB538"/>
    <mergeCell ref="AB546:AB547"/>
    <mergeCell ref="AB642:AB643"/>
    <mergeCell ref="AB651:AB652"/>
    <mergeCell ref="AB747:AB748"/>
    <mergeCell ref="AB756:AB757"/>
    <mergeCell ref="AB851:AB852"/>
    <mergeCell ref="AB860:AB861"/>
    <mergeCell ref="AC17:AC18"/>
    <mergeCell ref="AC26:AC27"/>
    <mergeCell ref="AC121:AC122"/>
    <mergeCell ref="AC130:AC131"/>
    <mergeCell ref="AC225:AC226"/>
    <mergeCell ref="AC234:AC235"/>
    <mergeCell ref="AC329:AC330"/>
    <mergeCell ref="AC338:AC339"/>
    <mergeCell ref="AC537:AC538"/>
    <mergeCell ref="AC546:AC547"/>
    <mergeCell ref="AC642:AC643"/>
    <mergeCell ref="AC651:AC652"/>
    <mergeCell ref="AC747:AC748"/>
    <mergeCell ref="AC756:AC757"/>
    <mergeCell ref="AC851:AC852"/>
    <mergeCell ref="AC860:AC861"/>
    <mergeCell ref="AD17:AD18"/>
    <mergeCell ref="AD26:AD27"/>
    <mergeCell ref="AD121:AD122"/>
    <mergeCell ref="AD130:AD131"/>
    <mergeCell ref="AD225:AD226"/>
    <mergeCell ref="AD234:AD235"/>
    <mergeCell ref="AD329:AD330"/>
    <mergeCell ref="AD338:AD339"/>
    <mergeCell ref="AD537:AD538"/>
    <mergeCell ref="AD546:AD547"/>
    <mergeCell ref="AD642:AD643"/>
    <mergeCell ref="AD651:AD652"/>
    <mergeCell ref="AD747:AD748"/>
    <mergeCell ref="AD756:AD757"/>
    <mergeCell ref="AD851:AD852"/>
    <mergeCell ref="AD860:AD861"/>
    <mergeCell ref="AE17:AE18"/>
    <mergeCell ref="AE26:AE27"/>
    <mergeCell ref="AE121:AE122"/>
    <mergeCell ref="AE130:AE131"/>
    <mergeCell ref="AE225:AE226"/>
    <mergeCell ref="AE234:AE235"/>
    <mergeCell ref="AE329:AE330"/>
    <mergeCell ref="AE338:AE339"/>
    <mergeCell ref="AE537:AE538"/>
    <mergeCell ref="AE546:AE547"/>
    <mergeCell ref="AE642:AE643"/>
    <mergeCell ref="AE651:AE652"/>
    <mergeCell ref="AE747:AE748"/>
    <mergeCell ref="AE756:AE757"/>
    <mergeCell ref="AE851:AE852"/>
    <mergeCell ref="AE860:AE861"/>
    <mergeCell ref="AF17:AF18"/>
    <mergeCell ref="AF26:AF27"/>
    <mergeCell ref="AF121:AF122"/>
    <mergeCell ref="AF130:AF131"/>
    <mergeCell ref="AF225:AF226"/>
    <mergeCell ref="AF234:AF235"/>
    <mergeCell ref="AF329:AF330"/>
    <mergeCell ref="AF338:AF339"/>
    <mergeCell ref="AF537:AF538"/>
    <mergeCell ref="AF546:AF547"/>
    <mergeCell ref="AF642:AF643"/>
    <mergeCell ref="AF651:AF652"/>
    <mergeCell ref="AF747:AF748"/>
    <mergeCell ref="AF756:AF757"/>
    <mergeCell ref="AF851:AF852"/>
    <mergeCell ref="AF860:AF861"/>
    <mergeCell ref="AG17:AG18"/>
    <mergeCell ref="AG26:AG27"/>
    <mergeCell ref="AG121:AG122"/>
    <mergeCell ref="AG130:AG131"/>
    <mergeCell ref="AG225:AG226"/>
    <mergeCell ref="AG234:AG235"/>
    <mergeCell ref="AG329:AG330"/>
    <mergeCell ref="AG338:AG339"/>
    <mergeCell ref="AG537:AG538"/>
    <mergeCell ref="AG546:AG547"/>
    <mergeCell ref="AG642:AG643"/>
    <mergeCell ref="AG651:AG652"/>
    <mergeCell ref="AG747:AG748"/>
    <mergeCell ref="AG756:AG757"/>
    <mergeCell ref="AG851:AG852"/>
    <mergeCell ref="AG860:AG861"/>
    <mergeCell ref="AH17:AH18"/>
    <mergeCell ref="AH26:AH27"/>
    <mergeCell ref="AH121:AH122"/>
    <mergeCell ref="AH130:AH131"/>
    <mergeCell ref="AH225:AH226"/>
    <mergeCell ref="AH234:AH235"/>
    <mergeCell ref="AH329:AH330"/>
    <mergeCell ref="AH338:AH339"/>
    <mergeCell ref="AH537:AH538"/>
    <mergeCell ref="AH546:AH547"/>
    <mergeCell ref="AH642:AH643"/>
    <mergeCell ref="AH651:AH652"/>
    <mergeCell ref="AH747:AH748"/>
    <mergeCell ref="AH756:AH757"/>
    <mergeCell ref="AH851:AH852"/>
    <mergeCell ref="AH860:AH861"/>
    <mergeCell ref="AI17:AI18"/>
    <mergeCell ref="AI26:AI27"/>
    <mergeCell ref="AI121:AI122"/>
    <mergeCell ref="AI130:AI131"/>
    <mergeCell ref="AI225:AI226"/>
    <mergeCell ref="AI234:AI235"/>
    <mergeCell ref="AI329:AI330"/>
    <mergeCell ref="AI338:AI339"/>
    <mergeCell ref="AI537:AI538"/>
    <mergeCell ref="AI546:AI547"/>
    <mergeCell ref="AI642:AI643"/>
    <mergeCell ref="AI651:AI652"/>
    <mergeCell ref="AI747:AI748"/>
    <mergeCell ref="AI756:AI757"/>
    <mergeCell ref="AI851:AI852"/>
    <mergeCell ref="AI860:AI861"/>
    <mergeCell ref="AJ17:AJ18"/>
    <mergeCell ref="AJ26:AJ27"/>
    <mergeCell ref="AJ51:AJ52"/>
    <mergeCell ref="AJ72:AJ73"/>
    <mergeCell ref="AJ89:AJ90"/>
    <mergeCell ref="AJ121:AJ122"/>
    <mergeCell ref="AJ130:AJ131"/>
    <mergeCell ref="AJ155:AJ156"/>
    <mergeCell ref="AJ176:AJ177"/>
    <mergeCell ref="AJ193:AJ194"/>
    <mergeCell ref="AJ225:AJ226"/>
    <mergeCell ref="AJ234:AJ235"/>
    <mergeCell ref="AJ259:AJ260"/>
    <mergeCell ref="AJ280:AJ281"/>
    <mergeCell ref="AJ297:AJ298"/>
    <mergeCell ref="AJ329:AJ330"/>
    <mergeCell ref="AJ338:AJ339"/>
    <mergeCell ref="AJ363:AJ364"/>
    <mergeCell ref="AJ384:AJ385"/>
    <mergeCell ref="AJ401:AJ402"/>
    <mergeCell ref="AJ537:AJ538"/>
    <mergeCell ref="AJ546:AJ547"/>
    <mergeCell ref="AJ571:AJ572"/>
    <mergeCell ref="AJ592:AJ593"/>
    <mergeCell ref="AJ609:AJ610"/>
    <mergeCell ref="AJ642:AJ643"/>
    <mergeCell ref="AJ651:AJ652"/>
    <mergeCell ref="AJ676:AJ677"/>
    <mergeCell ref="AJ697:AJ698"/>
    <mergeCell ref="AJ714:AJ715"/>
    <mergeCell ref="AJ747:AJ748"/>
    <mergeCell ref="AJ756:AJ757"/>
    <mergeCell ref="AJ781:AJ782"/>
    <mergeCell ref="AJ802:AJ803"/>
    <mergeCell ref="AJ819:AJ820"/>
    <mergeCell ref="AJ851:AJ852"/>
    <mergeCell ref="AJ860:AJ861"/>
    <mergeCell ref="AJ885:AJ886"/>
    <mergeCell ref="AJ906:AJ907"/>
    <mergeCell ref="AJ923:AJ924"/>
    <mergeCell ref="AK2:AK3"/>
    <mergeCell ref="AK11:AK12"/>
    <mergeCell ref="AK17:AK18"/>
    <mergeCell ref="AK20:AK21"/>
    <mergeCell ref="AK26:AK27"/>
    <mergeCell ref="AK29:AK30"/>
    <mergeCell ref="AK43:AK44"/>
    <mergeCell ref="AK106:AK107"/>
    <mergeCell ref="AK115:AK116"/>
    <mergeCell ref="AK121:AK122"/>
    <mergeCell ref="AK124:AK125"/>
    <mergeCell ref="AK130:AK131"/>
    <mergeCell ref="AK133:AK134"/>
    <mergeCell ref="AK147:AK148"/>
    <mergeCell ref="AK210:AK211"/>
    <mergeCell ref="AK219:AK220"/>
    <mergeCell ref="AK225:AK226"/>
    <mergeCell ref="AK228:AK229"/>
    <mergeCell ref="AK234:AK235"/>
    <mergeCell ref="AK237:AK238"/>
    <mergeCell ref="AK251:AK252"/>
    <mergeCell ref="AK314:AK315"/>
    <mergeCell ref="AK323:AK324"/>
    <mergeCell ref="AK329:AK330"/>
    <mergeCell ref="AK332:AK333"/>
    <mergeCell ref="AK338:AK339"/>
    <mergeCell ref="AK341:AK342"/>
    <mergeCell ref="AK355:AK356"/>
    <mergeCell ref="AK522:AK523"/>
    <mergeCell ref="AK531:AK532"/>
    <mergeCell ref="AK537:AK538"/>
    <mergeCell ref="AK540:AK541"/>
    <mergeCell ref="AK546:AK547"/>
    <mergeCell ref="AK549:AK550"/>
    <mergeCell ref="AK563:AK564"/>
    <mergeCell ref="AK627:AK628"/>
    <mergeCell ref="AK636:AK637"/>
    <mergeCell ref="AK642:AK643"/>
    <mergeCell ref="AK645:AK646"/>
    <mergeCell ref="AK651:AK652"/>
    <mergeCell ref="AK654:AK655"/>
    <mergeCell ref="AK668:AK669"/>
    <mergeCell ref="AK732:AK733"/>
    <mergeCell ref="AK741:AK742"/>
    <mergeCell ref="AK747:AK748"/>
    <mergeCell ref="AK750:AK751"/>
    <mergeCell ref="AK756:AK757"/>
    <mergeCell ref="AK759:AK760"/>
    <mergeCell ref="AK773:AK774"/>
    <mergeCell ref="AK836:AK837"/>
    <mergeCell ref="AK845:AK846"/>
    <mergeCell ref="AK851:AK852"/>
    <mergeCell ref="AK854:AK855"/>
    <mergeCell ref="AK860:AK861"/>
    <mergeCell ref="AK863:AK864"/>
    <mergeCell ref="AK877:AK878"/>
    <mergeCell ref="AL11:AL12"/>
    <mergeCell ref="AL17:AL18"/>
    <mergeCell ref="AL20:AL21"/>
    <mergeCell ref="AL26:AL27"/>
    <mergeCell ref="AL115:AL116"/>
    <mergeCell ref="AL121:AL122"/>
    <mergeCell ref="AL124:AL125"/>
    <mergeCell ref="AL130:AL131"/>
    <mergeCell ref="AL219:AL220"/>
    <mergeCell ref="AL225:AL226"/>
    <mergeCell ref="AL228:AL229"/>
    <mergeCell ref="AL234:AL235"/>
    <mergeCell ref="AL323:AL324"/>
    <mergeCell ref="AL329:AL330"/>
    <mergeCell ref="AL332:AL333"/>
    <mergeCell ref="AL338:AL339"/>
    <mergeCell ref="AL531:AL532"/>
    <mergeCell ref="AL537:AL538"/>
    <mergeCell ref="AL540:AL541"/>
    <mergeCell ref="AL546:AL547"/>
    <mergeCell ref="AL636:AL637"/>
    <mergeCell ref="AL642:AL643"/>
    <mergeCell ref="AL645:AL646"/>
    <mergeCell ref="AL651:AL652"/>
    <mergeCell ref="AL741:AL742"/>
    <mergeCell ref="AL747:AL748"/>
    <mergeCell ref="AL750:AL751"/>
    <mergeCell ref="AL756:AL757"/>
    <mergeCell ref="AL845:AL846"/>
    <mergeCell ref="AL851:AL852"/>
    <mergeCell ref="AL854:AL855"/>
    <mergeCell ref="AL860:AL861"/>
    <mergeCell ref="A1:E2"/>
    <mergeCell ref="T1:X2"/>
    <mergeCell ref="A7:C8"/>
    <mergeCell ref="D7:E8"/>
    <mergeCell ref="T7:V8"/>
    <mergeCell ref="W7:X8"/>
    <mergeCell ref="F8:L9"/>
    <mergeCell ref="M8:R9"/>
    <mergeCell ref="Y8:AE9"/>
    <mergeCell ref="AF8:AK9"/>
    <mergeCell ref="A9:C10"/>
    <mergeCell ref="D9:E10"/>
    <mergeCell ref="T9:V10"/>
    <mergeCell ref="W9:X10"/>
    <mergeCell ref="F40:L41"/>
    <mergeCell ref="M40:R41"/>
    <mergeCell ref="Y40:AE41"/>
    <mergeCell ref="AF40:AK41"/>
    <mergeCell ref="F48:L49"/>
    <mergeCell ref="M48:R49"/>
    <mergeCell ref="Y48:AE49"/>
    <mergeCell ref="AF48:AK49"/>
    <mergeCell ref="F68:L70"/>
    <mergeCell ref="M68:Q70"/>
    <mergeCell ref="Y68:AE70"/>
    <mergeCell ref="AF68:AJ70"/>
    <mergeCell ref="F85:L87"/>
    <mergeCell ref="M85:Q87"/>
    <mergeCell ref="Y85:AE87"/>
    <mergeCell ref="AF85:AJ87"/>
    <mergeCell ref="F101:L103"/>
    <mergeCell ref="M101:Q103"/>
    <mergeCell ref="Y101:AE103"/>
    <mergeCell ref="AF101:AJ103"/>
    <mergeCell ref="A105:E106"/>
    <mergeCell ref="T105:X106"/>
    <mergeCell ref="A111:C112"/>
    <mergeCell ref="D111:E112"/>
    <mergeCell ref="T111:V112"/>
    <mergeCell ref="W111:X112"/>
    <mergeCell ref="F112:L113"/>
    <mergeCell ref="M112:R113"/>
    <mergeCell ref="Y112:AE113"/>
    <mergeCell ref="AF112:AK113"/>
    <mergeCell ref="A113:C114"/>
    <mergeCell ref="D113:E114"/>
    <mergeCell ref="T113:V114"/>
    <mergeCell ref="W113:X114"/>
    <mergeCell ref="F144:L145"/>
    <mergeCell ref="M144:R145"/>
    <mergeCell ref="Y144:AE145"/>
    <mergeCell ref="AF144:AK145"/>
    <mergeCell ref="F152:L153"/>
    <mergeCell ref="M152:R153"/>
    <mergeCell ref="Y152:AE153"/>
    <mergeCell ref="AF152:AK153"/>
    <mergeCell ref="F172:L174"/>
    <mergeCell ref="M172:Q174"/>
    <mergeCell ref="Y172:AE174"/>
    <mergeCell ref="AF172:AJ174"/>
    <mergeCell ref="F189:L191"/>
    <mergeCell ref="M189:Q191"/>
    <mergeCell ref="Y189:AE191"/>
    <mergeCell ref="AF189:AJ191"/>
    <mergeCell ref="F205:L207"/>
    <mergeCell ref="M205:Q207"/>
    <mergeCell ref="Y205:AE207"/>
    <mergeCell ref="AF205:AJ207"/>
    <mergeCell ref="A209:E210"/>
    <mergeCell ref="T209:X210"/>
    <mergeCell ref="A215:C216"/>
    <mergeCell ref="D215:E216"/>
    <mergeCell ref="T215:V216"/>
    <mergeCell ref="W215:X216"/>
    <mergeCell ref="F216:L217"/>
    <mergeCell ref="M216:R217"/>
    <mergeCell ref="Y216:AE217"/>
    <mergeCell ref="AF216:AK217"/>
    <mergeCell ref="A217:C218"/>
    <mergeCell ref="D217:E218"/>
    <mergeCell ref="T217:V218"/>
    <mergeCell ref="W217:X218"/>
    <mergeCell ref="F248:L249"/>
    <mergeCell ref="M248:R249"/>
    <mergeCell ref="Y248:AE249"/>
    <mergeCell ref="AF248:AK249"/>
    <mergeCell ref="F256:L257"/>
    <mergeCell ref="M256:R257"/>
    <mergeCell ref="Y256:AE257"/>
    <mergeCell ref="AF256:AK257"/>
    <mergeCell ref="F276:L278"/>
    <mergeCell ref="M276:Q278"/>
    <mergeCell ref="Y276:AE278"/>
    <mergeCell ref="AF276:AJ278"/>
    <mergeCell ref="F293:L295"/>
    <mergeCell ref="M293:Q295"/>
    <mergeCell ref="Y293:AE295"/>
    <mergeCell ref="AF293:AJ295"/>
    <mergeCell ref="F309:L311"/>
    <mergeCell ref="M309:Q311"/>
    <mergeCell ref="Y309:AE311"/>
    <mergeCell ref="AF309:AJ311"/>
    <mergeCell ref="A313:E314"/>
    <mergeCell ref="T313:X314"/>
    <mergeCell ref="A319:C320"/>
    <mergeCell ref="D319:E320"/>
    <mergeCell ref="T319:V320"/>
    <mergeCell ref="W319:X320"/>
    <mergeCell ref="F320:L321"/>
    <mergeCell ref="M320:R321"/>
    <mergeCell ref="Y320:AE321"/>
    <mergeCell ref="AF320:AK321"/>
    <mergeCell ref="A321:C322"/>
    <mergeCell ref="D321:E322"/>
    <mergeCell ref="T321:V322"/>
    <mergeCell ref="W321:X322"/>
    <mergeCell ref="F352:L353"/>
    <mergeCell ref="M352:R353"/>
    <mergeCell ref="Y352:AE353"/>
    <mergeCell ref="AF352:AK353"/>
    <mergeCell ref="F360:L361"/>
    <mergeCell ref="M360:R361"/>
    <mergeCell ref="Y360:AE361"/>
    <mergeCell ref="AF360:AK361"/>
    <mergeCell ref="F380:L382"/>
    <mergeCell ref="M380:Q382"/>
    <mergeCell ref="Y380:AE382"/>
    <mergeCell ref="AF380:AJ382"/>
    <mergeCell ref="F397:L399"/>
    <mergeCell ref="M397:Q399"/>
    <mergeCell ref="Y397:AE399"/>
    <mergeCell ref="AF397:AJ399"/>
    <mergeCell ref="F413:L415"/>
    <mergeCell ref="M413:Q415"/>
    <mergeCell ref="Y413:AE415"/>
    <mergeCell ref="AF413:AJ415"/>
    <mergeCell ref="A417:E418"/>
    <mergeCell ref="A423:C424"/>
    <mergeCell ref="D423:E424"/>
    <mergeCell ref="F424:L425"/>
    <mergeCell ref="M424:R425"/>
    <mergeCell ref="A425:C426"/>
    <mergeCell ref="D425:E426"/>
    <mergeCell ref="F456:L457"/>
    <mergeCell ref="M456:R457"/>
    <mergeCell ref="F464:L465"/>
    <mergeCell ref="M464:R465"/>
    <mergeCell ref="F484:L486"/>
    <mergeCell ref="M484:Q486"/>
    <mergeCell ref="F501:L503"/>
    <mergeCell ref="M501:Q503"/>
    <mergeCell ref="F517:L519"/>
    <mergeCell ref="M517:Q519"/>
    <mergeCell ref="A521:E522"/>
    <mergeCell ref="T521:X522"/>
    <mergeCell ref="A527:C528"/>
    <mergeCell ref="D527:E528"/>
    <mergeCell ref="T527:V528"/>
    <mergeCell ref="W527:X528"/>
    <mergeCell ref="F528:L529"/>
    <mergeCell ref="M528:R529"/>
    <mergeCell ref="Y528:AE529"/>
    <mergeCell ref="AF528:AK529"/>
    <mergeCell ref="A529:C530"/>
    <mergeCell ref="D529:E530"/>
    <mergeCell ref="T529:V530"/>
    <mergeCell ref="W529:X530"/>
    <mergeCell ref="F560:L561"/>
    <mergeCell ref="M560:R561"/>
    <mergeCell ref="Y560:AE561"/>
    <mergeCell ref="AF560:AK561"/>
    <mergeCell ref="F568:L569"/>
    <mergeCell ref="M568:R569"/>
    <mergeCell ref="Y568:AE569"/>
    <mergeCell ref="AF568:AK569"/>
    <mergeCell ref="F588:L590"/>
    <mergeCell ref="M588:Q590"/>
    <mergeCell ref="Y588:AE590"/>
    <mergeCell ref="AF588:AJ590"/>
    <mergeCell ref="F605:L607"/>
    <mergeCell ref="M605:Q607"/>
    <mergeCell ref="Y605:AE607"/>
    <mergeCell ref="AF605:AJ607"/>
    <mergeCell ref="F621:L623"/>
    <mergeCell ref="M621:Q623"/>
    <mergeCell ref="Y621:AE623"/>
    <mergeCell ref="AF621:AJ623"/>
    <mergeCell ref="A626:E627"/>
    <mergeCell ref="T626:X627"/>
    <mergeCell ref="A632:C633"/>
    <mergeCell ref="D632:E633"/>
    <mergeCell ref="T632:V633"/>
    <mergeCell ref="W632:X633"/>
    <mergeCell ref="F633:L634"/>
    <mergeCell ref="M633:R634"/>
    <mergeCell ref="Y633:AE634"/>
    <mergeCell ref="AF633:AK634"/>
    <mergeCell ref="A634:C635"/>
    <mergeCell ref="D634:E635"/>
    <mergeCell ref="T634:V635"/>
    <mergeCell ref="W634:X635"/>
    <mergeCell ref="F665:L666"/>
    <mergeCell ref="M665:R666"/>
    <mergeCell ref="Y665:AE666"/>
    <mergeCell ref="AF665:AK666"/>
    <mergeCell ref="F673:L674"/>
    <mergeCell ref="M673:R674"/>
    <mergeCell ref="Y673:AE674"/>
    <mergeCell ref="AF673:AK674"/>
    <mergeCell ref="F693:L695"/>
    <mergeCell ref="M693:Q695"/>
    <mergeCell ref="Y693:AE695"/>
    <mergeCell ref="AF693:AJ695"/>
    <mergeCell ref="F710:L712"/>
    <mergeCell ref="M710:Q712"/>
    <mergeCell ref="Y710:AE712"/>
    <mergeCell ref="AF710:AJ712"/>
    <mergeCell ref="F726:L728"/>
    <mergeCell ref="M726:Q728"/>
    <mergeCell ref="Y726:AE728"/>
    <mergeCell ref="AF726:AJ728"/>
    <mergeCell ref="A731:E732"/>
    <mergeCell ref="T731:X732"/>
    <mergeCell ref="A737:C738"/>
    <mergeCell ref="D737:E738"/>
    <mergeCell ref="T737:V738"/>
    <mergeCell ref="W737:X738"/>
    <mergeCell ref="F738:L739"/>
    <mergeCell ref="M738:R739"/>
    <mergeCell ref="Y738:AE739"/>
    <mergeCell ref="AF738:AK739"/>
    <mergeCell ref="A739:C740"/>
    <mergeCell ref="D739:E740"/>
    <mergeCell ref="T739:V740"/>
    <mergeCell ref="W739:X740"/>
    <mergeCell ref="F770:L771"/>
    <mergeCell ref="M770:R771"/>
    <mergeCell ref="Y770:AE771"/>
    <mergeCell ref="AF770:AK771"/>
    <mergeCell ref="F778:L779"/>
    <mergeCell ref="M778:R779"/>
    <mergeCell ref="Y778:AE779"/>
    <mergeCell ref="AF778:AK779"/>
    <mergeCell ref="F798:L800"/>
    <mergeCell ref="M798:Q800"/>
    <mergeCell ref="Y798:AE800"/>
    <mergeCell ref="AF798:AJ800"/>
    <mergeCell ref="F815:L817"/>
    <mergeCell ref="M815:Q817"/>
    <mergeCell ref="Y815:AE817"/>
    <mergeCell ref="AF815:AJ817"/>
    <mergeCell ref="F831:L833"/>
    <mergeCell ref="M831:Q833"/>
    <mergeCell ref="Y831:AE833"/>
    <mergeCell ref="AF831:AJ833"/>
    <mergeCell ref="A835:E836"/>
    <mergeCell ref="T835:X836"/>
    <mergeCell ref="A841:C842"/>
    <mergeCell ref="D841:E842"/>
    <mergeCell ref="T841:V842"/>
    <mergeCell ref="W841:X842"/>
    <mergeCell ref="F842:L843"/>
    <mergeCell ref="M842:R843"/>
    <mergeCell ref="Y842:AE843"/>
    <mergeCell ref="AF842:AK843"/>
    <mergeCell ref="A843:C844"/>
    <mergeCell ref="D843:E844"/>
    <mergeCell ref="T843:V844"/>
    <mergeCell ref="W843:X844"/>
    <mergeCell ref="F874:L875"/>
    <mergeCell ref="M874:R875"/>
    <mergeCell ref="Y874:AE875"/>
    <mergeCell ref="AF874:AK875"/>
    <mergeCell ref="F882:L883"/>
    <mergeCell ref="M882:R883"/>
    <mergeCell ref="Y882:AE883"/>
    <mergeCell ref="AF882:AK883"/>
    <mergeCell ref="F902:L904"/>
    <mergeCell ref="M902:Q904"/>
    <mergeCell ref="Y902:AE904"/>
    <mergeCell ref="AF902:AJ904"/>
    <mergeCell ref="F919:L921"/>
    <mergeCell ref="M919:Q921"/>
    <mergeCell ref="Y919:AE921"/>
    <mergeCell ref="AF919:AJ921"/>
    <mergeCell ref="F935:L937"/>
    <mergeCell ref="M935:Q937"/>
    <mergeCell ref="Y935:AE937"/>
    <mergeCell ref="AF935:AJ9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55"/>
  <sheetViews>
    <sheetView tabSelected="1" workbookViewId="0">
      <selection activeCell="B11" sqref="B11"/>
    </sheetView>
  </sheetViews>
  <sheetFormatPr defaultColWidth="25.7777777777778" defaultRowHeight="50" customHeight="1"/>
  <cols>
    <col min="1" max="16384" width="25.7777777777778" style="1" customWidth="1"/>
  </cols>
  <sheetData>
    <row r="1" s="1" customFormat="1" customHeight="1" spans="1:38">
      <c r="A1" s="2" t="s">
        <v>0</v>
      </c>
      <c r="B1" s="2"/>
      <c r="C1" s="2"/>
      <c r="D1" s="2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T1" s="2" t="s">
        <v>2</v>
      </c>
      <c r="U1" s="2"/>
      <c r="V1" s="2"/>
      <c r="W1" s="2"/>
      <c r="X1" s="2"/>
      <c r="Y1" s="3" t="s">
        <v>1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="1" customFormat="1" customHeight="1" spans="1:38">
      <c r="A2" s="2"/>
      <c r="B2" s="2"/>
      <c r="C2" s="2"/>
      <c r="D2" s="2"/>
      <c r="E2" s="2"/>
      <c r="F2" s="4" t="s">
        <v>3</v>
      </c>
      <c r="G2" s="5"/>
      <c r="H2" s="5"/>
      <c r="I2" s="6"/>
      <c r="J2" s="7" t="s">
        <v>4</v>
      </c>
      <c r="K2" s="7"/>
      <c r="L2" s="7"/>
      <c r="M2" s="7"/>
      <c r="N2" s="8" t="s">
        <v>5</v>
      </c>
      <c r="O2" s="8"/>
      <c r="P2" s="8"/>
      <c r="Q2" s="9" t="s">
        <v>6</v>
      </c>
      <c r="R2" s="10" t="s">
        <v>7</v>
      </c>
      <c r="T2" s="2"/>
      <c r="U2" s="2"/>
      <c r="V2" s="2"/>
      <c r="W2" s="2"/>
      <c r="X2" s="2"/>
      <c r="Y2" s="4" t="s">
        <v>3</v>
      </c>
      <c r="Z2" s="5"/>
      <c r="AA2" s="5"/>
      <c r="AB2" s="6"/>
      <c r="AC2" s="7" t="s">
        <v>4</v>
      </c>
      <c r="AD2" s="7"/>
      <c r="AE2" s="7"/>
      <c r="AF2" s="7"/>
      <c r="AG2" s="8" t="s">
        <v>5</v>
      </c>
      <c r="AH2" s="8"/>
      <c r="AI2" s="8"/>
      <c r="AJ2" s="9" t="s">
        <v>6</v>
      </c>
      <c r="AK2" s="10" t="s">
        <v>7</v>
      </c>
    </row>
    <row r="3" s="1" customFormat="1" customHeight="1" spans="1:38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1" t="s">
        <v>13</v>
      </c>
      <c r="G3" s="11" t="s">
        <v>14</v>
      </c>
      <c r="H3" s="12" t="s">
        <v>15</v>
      </c>
      <c r="I3" s="13" t="s">
        <v>3</v>
      </c>
      <c r="J3" s="11" t="s">
        <v>16</v>
      </c>
      <c r="K3" s="11" t="s">
        <v>17</v>
      </c>
      <c r="L3" s="11" t="s">
        <v>18</v>
      </c>
      <c r="M3" s="7" t="s">
        <v>19</v>
      </c>
      <c r="N3" s="11" t="s">
        <v>20</v>
      </c>
      <c r="O3" s="11" t="s">
        <v>21</v>
      </c>
      <c r="P3" s="8" t="s">
        <v>22</v>
      </c>
      <c r="Q3" s="9" t="s">
        <v>23</v>
      </c>
      <c r="R3" s="14"/>
      <c r="T3" s="1" t="s">
        <v>8</v>
      </c>
      <c r="U3" s="1" t="s">
        <v>9</v>
      </c>
      <c r="V3" s="1" t="s">
        <v>10</v>
      </c>
      <c r="W3" s="1" t="s">
        <v>11</v>
      </c>
      <c r="X3" s="1" t="s">
        <v>12</v>
      </c>
      <c r="Y3" s="11" t="s">
        <v>13</v>
      </c>
      <c r="Z3" s="11" t="s">
        <v>14</v>
      </c>
      <c r="AA3" s="12" t="s">
        <v>15</v>
      </c>
      <c r="AB3" s="13" t="s">
        <v>3</v>
      </c>
      <c r="AC3" s="11" t="s">
        <v>16</v>
      </c>
      <c r="AD3" s="11" t="s">
        <v>17</v>
      </c>
      <c r="AE3" s="11" t="s">
        <v>18</v>
      </c>
      <c r="AF3" s="7" t="s">
        <v>19</v>
      </c>
      <c r="AG3" s="11" t="s">
        <v>20</v>
      </c>
      <c r="AH3" s="11" t="s">
        <v>21</v>
      </c>
      <c r="AI3" s="8" t="s">
        <v>22</v>
      </c>
      <c r="AJ3" s="9" t="s">
        <v>23</v>
      </c>
      <c r="AK3" s="14"/>
    </row>
    <row r="4" s="1" customFormat="1" customHeight="1" spans="1:38">
      <c r="A4" s="15">
        <f>M8</f>
        <v>1277547.86914317</v>
      </c>
      <c r="B4" s="15">
        <f>S17+S26</f>
        <v>820359.062764037</v>
      </c>
      <c r="C4" s="15">
        <f>M40</f>
        <v>441038.75601586</v>
      </c>
      <c r="D4" s="15">
        <f>M50</f>
        <v>928819.970853068</v>
      </c>
      <c r="E4" s="15">
        <v>18</v>
      </c>
      <c r="F4" s="11">
        <f t="shared" ref="F4:F7" si="0">2704+416</f>
        <v>3120</v>
      </c>
      <c r="G4" s="11">
        <v>1.286</v>
      </c>
      <c r="H4" s="12">
        <v>1.35</v>
      </c>
      <c r="I4" s="13">
        <f t="shared" ref="I4:I7" si="1">F4*G4*H4</f>
        <v>5416.632</v>
      </c>
      <c r="J4" s="11">
        <v>3</v>
      </c>
      <c r="K4" s="11">
        <v>810</v>
      </c>
      <c r="L4" s="11">
        <v>1.39</v>
      </c>
      <c r="M4" s="16">
        <f t="shared" ref="M4:M7" si="2">1+6*K4/(K4+2000)+L4</f>
        <v>4.11953736654804</v>
      </c>
      <c r="N4" s="11">
        <v>1</v>
      </c>
      <c r="O4" s="11">
        <v>2.38</v>
      </c>
      <c r="P4" s="8">
        <f t="shared" ref="P4:P7" si="3">1+N4*O4</f>
        <v>3.38</v>
      </c>
      <c r="Q4" s="9">
        <v>1.15</v>
      </c>
      <c r="R4" s="17">
        <f t="shared" ref="R4:R7" si="4">I4*J4*Q4*P4*M4</f>
        <v>260203.763021558</v>
      </c>
      <c r="T4" s="15">
        <f>AF8</f>
        <v>1293107.74703658</v>
      </c>
      <c r="U4" s="15">
        <f>AL17+AL26</f>
        <v>925715.412787398</v>
      </c>
      <c r="V4" s="15">
        <f>AF40</f>
        <v>441038.75601586</v>
      </c>
      <c r="W4" s="15">
        <f>AF50</f>
        <v>1232771.84999255</v>
      </c>
      <c r="X4" s="15">
        <v>18</v>
      </c>
      <c r="Y4" s="11">
        <f t="shared" ref="Y4:Y7" si="5">2704+454</f>
        <v>3158</v>
      </c>
      <c r="Z4" s="11">
        <v>1.286</v>
      </c>
      <c r="AA4" s="12">
        <v>1.35</v>
      </c>
      <c r="AB4" s="13">
        <f t="shared" ref="AB4:AB7" si="6">Y4*Z4*AA4</f>
        <v>5482.6038</v>
      </c>
      <c r="AC4" s="11">
        <v>3</v>
      </c>
      <c r="AD4" s="11">
        <v>810</v>
      </c>
      <c r="AE4" s="11">
        <v>1.39</v>
      </c>
      <c r="AF4" s="16">
        <f t="shared" ref="AF4:AF7" si="7">1+6*AD4/(AD4+2000)+AE4</f>
        <v>4.11953736654804</v>
      </c>
      <c r="AG4" s="11">
        <v>1</v>
      </c>
      <c r="AH4" s="11">
        <v>2.38</v>
      </c>
      <c r="AI4" s="8">
        <f t="shared" ref="AI4:AI7" si="8">1+AG4*AH4</f>
        <v>3.38</v>
      </c>
      <c r="AJ4" s="9">
        <v>1.15</v>
      </c>
      <c r="AK4" s="17">
        <f t="shared" ref="AK4:AK7" si="9">AB4*AC4*AJ4*AI4*AF4</f>
        <v>263372.911417333</v>
      </c>
    </row>
    <row r="5" s="1" customFormat="1" customHeight="1" spans="1:38">
      <c r="A5" s="1" t="s">
        <v>24</v>
      </c>
      <c r="B5" s="1" t="s">
        <v>25</v>
      </c>
      <c r="C5" s="1" t="s">
        <v>26</v>
      </c>
      <c r="D5" s="1" t="s">
        <v>69</v>
      </c>
      <c r="F5" s="11">
        <f t="shared" si="0"/>
        <v>3120</v>
      </c>
      <c r="G5" s="11">
        <v>1.871</v>
      </c>
      <c r="H5" s="12">
        <v>1.35</v>
      </c>
      <c r="I5" s="13">
        <f t="shared" si="1"/>
        <v>7880.652</v>
      </c>
      <c r="J5" s="11">
        <v>3</v>
      </c>
      <c r="K5" s="11">
        <v>810</v>
      </c>
      <c r="L5" s="11">
        <v>1.39</v>
      </c>
      <c r="M5" s="16">
        <f t="shared" si="2"/>
        <v>4.11953736654804</v>
      </c>
      <c r="N5" s="11">
        <v>1</v>
      </c>
      <c r="O5" s="11">
        <v>2.38</v>
      </c>
      <c r="P5" s="8">
        <f t="shared" si="3"/>
        <v>3.38</v>
      </c>
      <c r="Q5" s="9">
        <v>1.15</v>
      </c>
      <c r="R5" s="17">
        <f t="shared" si="4"/>
        <v>378570.171550027</v>
      </c>
      <c r="T5" s="1" t="s">
        <v>24</v>
      </c>
      <c r="U5" s="1" t="s">
        <v>25</v>
      </c>
      <c r="V5" s="1" t="s">
        <v>26</v>
      </c>
      <c r="W5" s="1" t="s">
        <v>69</v>
      </c>
      <c r="Y5" s="11">
        <f t="shared" si="5"/>
        <v>3158</v>
      </c>
      <c r="Z5" s="11">
        <v>1.871</v>
      </c>
      <c r="AA5" s="12">
        <v>1.35</v>
      </c>
      <c r="AB5" s="13">
        <f t="shared" si="6"/>
        <v>7976.6343</v>
      </c>
      <c r="AC5" s="11">
        <v>3</v>
      </c>
      <c r="AD5" s="11">
        <v>810</v>
      </c>
      <c r="AE5" s="11">
        <v>1.39</v>
      </c>
      <c r="AF5" s="16">
        <f t="shared" si="7"/>
        <v>4.11953736654804</v>
      </c>
      <c r="AG5" s="11">
        <v>1</v>
      </c>
      <c r="AH5" s="11">
        <v>2.38</v>
      </c>
      <c r="AI5" s="8">
        <f t="shared" si="8"/>
        <v>3.38</v>
      </c>
      <c r="AJ5" s="9">
        <v>1.15</v>
      </c>
      <c r="AK5" s="17">
        <f t="shared" si="9"/>
        <v>383180.962100956</v>
      </c>
    </row>
    <row r="6" s="1" customFormat="1" customHeight="1" spans="1:38">
      <c r="A6" s="15">
        <f>M70</f>
        <v>120425.4792</v>
      </c>
      <c r="B6" s="15">
        <f>M87</f>
        <v>94300.63548633</v>
      </c>
      <c r="C6" s="1">
        <f>M103</f>
        <v>129498.175728</v>
      </c>
      <c r="D6" s="1">
        <v>1.085</v>
      </c>
      <c r="F6" s="11">
        <f t="shared" si="0"/>
        <v>3120</v>
      </c>
      <c r="G6" s="11">
        <v>1.286</v>
      </c>
      <c r="H6" s="12">
        <v>1.35</v>
      </c>
      <c r="I6" s="13">
        <f t="shared" si="1"/>
        <v>5416.632</v>
      </c>
      <c r="J6" s="11">
        <v>3</v>
      </c>
      <c r="K6" s="11">
        <v>810</v>
      </c>
      <c r="L6" s="11">
        <v>1.39</v>
      </c>
      <c r="M6" s="16">
        <f t="shared" si="2"/>
        <v>4.11953736654804</v>
      </c>
      <c r="N6" s="11">
        <v>1</v>
      </c>
      <c r="O6" s="11">
        <v>2.38</v>
      </c>
      <c r="P6" s="8">
        <f t="shared" si="3"/>
        <v>3.38</v>
      </c>
      <c r="Q6" s="9">
        <v>1.15</v>
      </c>
      <c r="R6" s="17">
        <f t="shared" si="4"/>
        <v>260203.763021558</v>
      </c>
      <c r="T6" s="15">
        <f>AF70</f>
        <v>121892.19978</v>
      </c>
      <c r="U6" s="15">
        <f>AF87</f>
        <v>94300.63548633</v>
      </c>
      <c r="V6" s="1">
        <f>AF103</f>
        <v>141387.879888</v>
      </c>
      <c r="W6" s="1">
        <v>1.085</v>
      </c>
      <c r="Y6" s="11">
        <f t="shared" si="5"/>
        <v>3158</v>
      </c>
      <c r="Z6" s="11">
        <v>1.286</v>
      </c>
      <c r="AA6" s="12">
        <v>1.35</v>
      </c>
      <c r="AB6" s="13">
        <f t="shared" si="6"/>
        <v>5482.6038</v>
      </c>
      <c r="AC6" s="11">
        <v>3</v>
      </c>
      <c r="AD6" s="11">
        <v>810</v>
      </c>
      <c r="AE6" s="11">
        <v>1.39</v>
      </c>
      <c r="AF6" s="16">
        <f t="shared" si="7"/>
        <v>4.11953736654804</v>
      </c>
      <c r="AG6" s="11">
        <v>1</v>
      </c>
      <c r="AH6" s="11">
        <v>2.38</v>
      </c>
      <c r="AI6" s="8">
        <f t="shared" si="8"/>
        <v>3.38</v>
      </c>
      <c r="AJ6" s="9">
        <v>1.15</v>
      </c>
      <c r="AK6" s="17">
        <f t="shared" si="9"/>
        <v>263372.911417333</v>
      </c>
    </row>
    <row r="7" s="1" customFormat="1" customHeight="1" spans="1:38">
      <c r="A7" s="18" t="s">
        <v>27</v>
      </c>
      <c r="B7" s="18"/>
      <c r="C7" s="18"/>
      <c r="D7" s="19" t="s">
        <v>28</v>
      </c>
      <c r="E7" s="19"/>
      <c r="F7" s="11">
        <f t="shared" si="0"/>
        <v>3120</v>
      </c>
      <c r="G7" s="11">
        <v>1.871</v>
      </c>
      <c r="H7" s="12">
        <v>1.35</v>
      </c>
      <c r="I7" s="13">
        <f t="shared" si="1"/>
        <v>7880.652</v>
      </c>
      <c r="J7" s="11">
        <v>3</v>
      </c>
      <c r="K7" s="11">
        <v>810</v>
      </c>
      <c r="L7" s="11">
        <v>1.39</v>
      </c>
      <c r="M7" s="16">
        <f t="shared" si="2"/>
        <v>4.11953736654804</v>
      </c>
      <c r="N7" s="11">
        <v>1</v>
      </c>
      <c r="O7" s="11">
        <v>2.38</v>
      </c>
      <c r="P7" s="8">
        <f t="shared" si="3"/>
        <v>3.38</v>
      </c>
      <c r="Q7" s="9">
        <v>1.15</v>
      </c>
      <c r="R7" s="17">
        <f t="shared" si="4"/>
        <v>378570.171550027</v>
      </c>
      <c r="T7" s="18" t="s">
        <v>27</v>
      </c>
      <c r="U7" s="18"/>
      <c r="V7" s="18"/>
      <c r="W7" s="19" t="s">
        <v>28</v>
      </c>
      <c r="X7" s="19"/>
      <c r="Y7" s="11">
        <f t="shared" si="5"/>
        <v>3158</v>
      </c>
      <c r="Z7" s="11">
        <v>1.871</v>
      </c>
      <c r="AA7" s="12">
        <v>1.35</v>
      </c>
      <c r="AB7" s="13">
        <f t="shared" si="6"/>
        <v>7976.6343</v>
      </c>
      <c r="AC7" s="11">
        <v>3</v>
      </c>
      <c r="AD7" s="11">
        <v>810</v>
      </c>
      <c r="AE7" s="11">
        <v>1.39</v>
      </c>
      <c r="AF7" s="16">
        <f t="shared" si="7"/>
        <v>4.11953736654804</v>
      </c>
      <c r="AG7" s="11">
        <v>1</v>
      </c>
      <c r="AH7" s="11">
        <v>2.38</v>
      </c>
      <c r="AI7" s="8">
        <f t="shared" si="8"/>
        <v>3.38</v>
      </c>
      <c r="AJ7" s="9">
        <v>1.15</v>
      </c>
      <c r="AK7" s="17">
        <f t="shared" si="9"/>
        <v>383180.962100956</v>
      </c>
    </row>
    <row r="8" s="1" customFormat="1" customHeight="1" spans="1:38">
      <c r="A8" s="18"/>
      <c r="B8" s="18"/>
      <c r="C8" s="18"/>
      <c r="D8" s="19"/>
      <c r="E8" s="19"/>
      <c r="F8" s="20" t="s">
        <v>1</v>
      </c>
      <c r="G8" s="21"/>
      <c r="H8" s="21"/>
      <c r="I8" s="21"/>
      <c r="J8" s="21"/>
      <c r="K8" s="21"/>
      <c r="L8" s="21"/>
      <c r="M8" s="22">
        <f>SUM(R4:R7)</f>
        <v>1277547.86914317</v>
      </c>
      <c r="N8" s="22"/>
      <c r="O8" s="22"/>
      <c r="P8" s="22"/>
      <c r="Q8" s="22"/>
      <c r="R8" s="22"/>
      <c r="T8" s="18"/>
      <c r="U8" s="18"/>
      <c r="V8" s="18"/>
      <c r="W8" s="19"/>
      <c r="X8" s="19"/>
      <c r="Y8" s="20" t="s">
        <v>1</v>
      </c>
      <c r="Z8" s="21"/>
      <c r="AA8" s="21"/>
      <c r="AB8" s="21"/>
      <c r="AC8" s="21"/>
      <c r="AD8" s="21"/>
      <c r="AE8" s="21"/>
      <c r="AF8" s="22">
        <f>SUM(AK4:AK7)</f>
        <v>1293107.74703658</v>
      </c>
      <c r="AG8" s="22"/>
      <c r="AH8" s="22"/>
      <c r="AI8" s="22"/>
      <c r="AJ8" s="22"/>
      <c r="AK8" s="22"/>
    </row>
    <row r="9" s="1" customFormat="1" customHeight="1" spans="1:38">
      <c r="A9" s="23">
        <f>A4*D6+B4*D6+C4*D6+D4*D6+A6+B6+C6</f>
        <v>4106750.03018643</v>
      </c>
      <c r="B9" s="23"/>
      <c r="C9" s="23"/>
      <c r="D9" s="24">
        <f>A9/E4</f>
        <v>228152.779454802</v>
      </c>
      <c r="E9" s="24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22"/>
      <c r="R9" s="22"/>
      <c r="T9" s="23">
        <f>T4*W6+U4*W6+V4*W6+W4*W6+T6+U6+V6</f>
        <v>4581088.35108247</v>
      </c>
      <c r="U9" s="23"/>
      <c r="V9" s="23"/>
      <c r="W9" s="24">
        <f>T9/X4</f>
        <v>254504.908393471</v>
      </c>
      <c r="X9" s="24"/>
      <c r="Y9" s="21"/>
      <c r="Z9" s="21"/>
      <c r="AA9" s="21"/>
      <c r="AB9" s="21"/>
      <c r="AC9" s="21"/>
      <c r="AD9" s="21"/>
      <c r="AE9" s="21"/>
      <c r="AF9" s="22"/>
      <c r="AG9" s="22"/>
      <c r="AH9" s="22"/>
      <c r="AI9" s="22"/>
      <c r="AJ9" s="22"/>
      <c r="AK9" s="22"/>
    </row>
    <row r="10" s="1" customFormat="1" customHeight="1" spans="1:38">
      <c r="A10" s="23"/>
      <c r="B10" s="23"/>
      <c r="C10" s="23"/>
      <c r="D10" s="24"/>
      <c r="E10" s="24"/>
      <c r="F10" s="3" t="s">
        <v>29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3"/>
      <c r="U10" s="23"/>
      <c r="V10" s="23"/>
      <c r="W10" s="24"/>
      <c r="X10" s="24"/>
      <c r="Y10" s="3" t="s">
        <v>29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="1" customFormat="1" customHeight="1" spans="1:38">
      <c r="A11" s="25"/>
      <c r="B11" s="25"/>
      <c r="C11" s="26"/>
      <c r="D11" s="26"/>
      <c r="E11" s="26"/>
      <c r="F11" s="27" t="s">
        <v>30</v>
      </c>
      <c r="G11" s="13" t="s">
        <v>3</v>
      </c>
      <c r="H11" s="13"/>
      <c r="I11" s="13"/>
      <c r="J11" s="13"/>
      <c r="K11" s="7" t="s">
        <v>19</v>
      </c>
      <c r="L11" s="7"/>
      <c r="M11" s="7"/>
      <c r="N11" s="8" t="s">
        <v>5</v>
      </c>
      <c r="O11" s="8"/>
      <c r="P11" s="8"/>
      <c r="Q11" s="9" t="s">
        <v>31</v>
      </c>
      <c r="R11" s="28" t="s">
        <v>7</v>
      </c>
      <c r="S11" s="11" t="s">
        <v>32</v>
      </c>
      <c r="T11" s="25"/>
      <c r="U11" s="25"/>
      <c r="V11" s="26"/>
      <c r="W11" s="26"/>
      <c r="X11" s="26"/>
      <c r="Y11" s="27" t="s">
        <v>30</v>
      </c>
      <c r="Z11" s="13" t="s">
        <v>3</v>
      </c>
      <c r="AA11" s="13"/>
      <c r="AB11" s="13"/>
      <c r="AC11" s="13"/>
      <c r="AD11" s="7" t="s">
        <v>19</v>
      </c>
      <c r="AE11" s="7"/>
      <c r="AF11" s="7"/>
      <c r="AG11" s="8" t="s">
        <v>5</v>
      </c>
      <c r="AH11" s="8"/>
      <c r="AI11" s="8"/>
      <c r="AJ11" s="9" t="s">
        <v>31</v>
      </c>
      <c r="AK11" s="28" t="s">
        <v>7</v>
      </c>
      <c r="AL11" s="11" t="s">
        <v>32</v>
      </c>
    </row>
    <row r="12" s="1" customFormat="1" customHeight="1" spans="1:38">
      <c r="A12" s="25"/>
      <c r="B12" s="25"/>
      <c r="C12" s="26"/>
      <c r="D12" s="26"/>
      <c r="E12" s="26"/>
      <c r="F12" s="29"/>
      <c r="G12" s="11" t="s">
        <v>33</v>
      </c>
      <c r="H12" s="11" t="s">
        <v>34</v>
      </c>
      <c r="I12" s="11" t="s">
        <v>15</v>
      </c>
      <c r="J12" s="13" t="s">
        <v>3</v>
      </c>
      <c r="K12" s="11" t="s">
        <v>17</v>
      </c>
      <c r="L12" s="11" t="s">
        <v>18</v>
      </c>
      <c r="M12" s="7" t="s">
        <v>19</v>
      </c>
      <c r="N12" s="11" t="s">
        <v>20</v>
      </c>
      <c r="O12" s="11" t="s">
        <v>21</v>
      </c>
      <c r="P12" s="8" t="s">
        <v>22</v>
      </c>
      <c r="Q12" s="9" t="s">
        <v>23</v>
      </c>
      <c r="R12" s="28"/>
      <c r="S12" s="11"/>
      <c r="T12" s="25"/>
      <c r="U12" s="25"/>
      <c r="V12" s="26"/>
      <c r="W12" s="26"/>
      <c r="X12" s="26"/>
      <c r="Y12" s="29"/>
      <c r="Z12" s="11" t="s">
        <v>33</v>
      </c>
      <c r="AA12" s="11" t="s">
        <v>34</v>
      </c>
      <c r="AB12" s="11" t="s">
        <v>15</v>
      </c>
      <c r="AC12" s="13" t="s">
        <v>3</v>
      </c>
      <c r="AD12" s="11" t="s">
        <v>17</v>
      </c>
      <c r="AE12" s="11" t="s">
        <v>18</v>
      </c>
      <c r="AF12" s="7" t="s">
        <v>19</v>
      </c>
      <c r="AG12" s="11" t="s">
        <v>20</v>
      </c>
      <c r="AH12" s="11" t="s">
        <v>21</v>
      </c>
      <c r="AI12" s="8" t="s">
        <v>22</v>
      </c>
      <c r="AJ12" s="9" t="s">
        <v>23</v>
      </c>
      <c r="AK12" s="28"/>
      <c r="AL12" s="11"/>
    </row>
    <row r="13" s="1" customFormat="1" customHeight="1" spans="1:38">
      <c r="A13" s="25"/>
      <c r="B13" s="25"/>
      <c r="C13" s="26"/>
      <c r="D13" s="26"/>
      <c r="E13" s="26"/>
      <c r="F13" s="11">
        <f>_xlfn.RANK.EQ(R13,R13:R16,0)</f>
        <v>3</v>
      </c>
      <c r="G13" s="11">
        <v>0</v>
      </c>
      <c r="H13" s="11">
        <v>1.8</v>
      </c>
      <c r="I13" s="12">
        <v>1.35</v>
      </c>
      <c r="J13" s="13">
        <f t="shared" ref="J13:J16" si="10">G13*H13*I13</f>
        <v>0</v>
      </c>
      <c r="K13" s="11">
        <v>810</v>
      </c>
      <c r="L13" s="11">
        <v>0</v>
      </c>
      <c r="M13" s="30">
        <f t="shared" ref="M13:M16" si="11">1+6*K13/(K13+2000)+L13</f>
        <v>2.72953736654804</v>
      </c>
      <c r="N13" s="11">
        <v>1</v>
      </c>
      <c r="O13" s="11">
        <v>2.38</v>
      </c>
      <c r="P13" s="8">
        <f t="shared" ref="P13:P16" si="12">1+N13*O13</f>
        <v>3.38</v>
      </c>
      <c r="Q13" s="9">
        <v>0.9</v>
      </c>
      <c r="R13" s="17">
        <f t="shared" ref="R13:R16" si="13">J13*M13*Q13*P13</f>
        <v>0</v>
      </c>
      <c r="S13" s="11">
        <f t="shared" ref="S13:S16" si="14">IF(F13=1,1,(IF(F13=2,2,12)))</f>
        <v>12</v>
      </c>
      <c r="T13" s="25"/>
      <c r="U13" s="25"/>
      <c r="V13" s="26"/>
      <c r="W13" s="26"/>
      <c r="X13" s="26"/>
      <c r="Y13" s="11">
        <f>_xlfn.RANK.EQ(AK13,AK13:AK16,0)</f>
        <v>3</v>
      </c>
      <c r="Z13" s="11">
        <v>0</v>
      </c>
      <c r="AA13" s="11">
        <v>1.8</v>
      </c>
      <c r="AB13" s="12">
        <v>1.35</v>
      </c>
      <c r="AC13" s="13">
        <f t="shared" ref="AC13:AC16" si="15">Z13*AA13*AB13</f>
        <v>0</v>
      </c>
      <c r="AD13" s="11">
        <v>810</v>
      </c>
      <c r="AE13" s="11">
        <v>0</v>
      </c>
      <c r="AF13" s="30">
        <f t="shared" ref="AF13:AF16" si="16">1+6*AD13/(AD13+2000)+AE13</f>
        <v>2.72953736654804</v>
      </c>
      <c r="AG13" s="11">
        <v>1</v>
      </c>
      <c r="AH13" s="11">
        <v>2.38</v>
      </c>
      <c r="AI13" s="8">
        <f t="shared" ref="AI13:AI16" si="17">1+AG13*AH13</f>
        <v>3.38</v>
      </c>
      <c r="AJ13" s="9">
        <v>0.9</v>
      </c>
      <c r="AK13" s="17">
        <f t="shared" ref="AK13:AK16" si="18">AC13*AF13*AJ13*AI13</f>
        <v>0</v>
      </c>
      <c r="AL13" s="11">
        <f t="shared" ref="AL13:AL16" si="19">IF(Y13=1,1,(IF(Y13=2,2,12)))</f>
        <v>12</v>
      </c>
    </row>
    <row r="14" s="1" customFormat="1" customHeight="1" spans="1:38">
      <c r="F14" s="11">
        <f>_xlfn.RANK.EQ(R14,R13:R16,0)</f>
        <v>2</v>
      </c>
      <c r="G14" s="11">
        <v>1446.85</v>
      </c>
      <c r="H14" s="11">
        <v>1.8</v>
      </c>
      <c r="I14" s="12">
        <v>1.35</v>
      </c>
      <c r="J14" s="13">
        <f t="shared" si="10"/>
        <v>3515.8455</v>
      </c>
      <c r="K14" s="11">
        <v>196</v>
      </c>
      <c r="L14" s="11">
        <v>0.83</v>
      </c>
      <c r="M14" s="30">
        <f t="shared" si="11"/>
        <v>2.36551912568306</v>
      </c>
      <c r="N14" s="11">
        <v>0.97</v>
      </c>
      <c r="O14" s="11">
        <v>2.11</v>
      </c>
      <c r="P14" s="8">
        <f t="shared" si="12"/>
        <v>3.0467</v>
      </c>
      <c r="Q14" s="9">
        <v>0.9</v>
      </c>
      <c r="R14" s="17">
        <f t="shared" si="13"/>
        <v>22804.9144820986</v>
      </c>
      <c r="S14" s="11">
        <f t="shared" si="14"/>
        <v>2</v>
      </c>
      <c r="Y14" s="11">
        <f>_xlfn.RANK.EQ(AK14,AK13:AK16,0)</f>
        <v>2</v>
      </c>
      <c r="Z14" s="11">
        <v>1446.85</v>
      </c>
      <c r="AA14" s="11">
        <v>1.8</v>
      </c>
      <c r="AB14" s="12">
        <v>1.35</v>
      </c>
      <c r="AC14" s="13">
        <f t="shared" si="15"/>
        <v>3515.8455</v>
      </c>
      <c r="AD14" s="11">
        <v>196</v>
      </c>
      <c r="AE14" s="11">
        <v>0.83</v>
      </c>
      <c r="AF14" s="30">
        <f t="shared" si="16"/>
        <v>2.36551912568306</v>
      </c>
      <c r="AG14" s="11">
        <v>0.97</v>
      </c>
      <c r="AH14" s="11">
        <v>2.11</v>
      </c>
      <c r="AI14" s="8">
        <f t="shared" si="17"/>
        <v>3.0467</v>
      </c>
      <c r="AJ14" s="9">
        <v>0.9</v>
      </c>
      <c r="AK14" s="17">
        <f t="shared" si="18"/>
        <v>22804.9144820986</v>
      </c>
      <c r="AL14" s="11">
        <f t="shared" si="19"/>
        <v>2</v>
      </c>
    </row>
    <row r="15" s="1" customFormat="1" customHeight="1" spans="1:38">
      <c r="F15" s="11">
        <f>_xlfn.RANK.EQ(R15,R13:R16,0)</f>
        <v>1</v>
      </c>
      <c r="G15" s="11">
        <v>1446.85</v>
      </c>
      <c r="H15" s="11">
        <v>1.8</v>
      </c>
      <c r="I15" s="12">
        <v>1.35</v>
      </c>
      <c r="J15" s="13">
        <f t="shared" si="10"/>
        <v>3515.8455</v>
      </c>
      <c r="K15" s="11">
        <v>200</v>
      </c>
      <c r="L15" s="11">
        <v>1.43</v>
      </c>
      <c r="M15" s="30">
        <f t="shared" si="11"/>
        <v>2.97545454545455</v>
      </c>
      <c r="N15" s="11">
        <v>1</v>
      </c>
      <c r="O15" s="11">
        <v>2.71</v>
      </c>
      <c r="P15" s="8">
        <f t="shared" si="12"/>
        <v>3.71</v>
      </c>
      <c r="Q15" s="9">
        <v>0.9</v>
      </c>
      <c r="R15" s="17">
        <f t="shared" si="13"/>
        <v>34930.0752649896</v>
      </c>
      <c r="S15" s="11">
        <f t="shared" si="14"/>
        <v>1</v>
      </c>
      <c r="Y15" s="11">
        <f>_xlfn.RANK.EQ(AK15,AK13:AK16,0)</f>
        <v>1</v>
      </c>
      <c r="Z15" s="11">
        <v>1446.85</v>
      </c>
      <c r="AA15" s="11">
        <v>1.8</v>
      </c>
      <c r="AB15" s="12">
        <v>1.35</v>
      </c>
      <c r="AC15" s="13">
        <f t="shared" si="15"/>
        <v>3515.8455</v>
      </c>
      <c r="AD15" s="11">
        <v>200</v>
      </c>
      <c r="AE15" s="11">
        <v>1.43</v>
      </c>
      <c r="AF15" s="30">
        <f t="shared" si="16"/>
        <v>2.97545454545455</v>
      </c>
      <c r="AG15" s="11">
        <v>1</v>
      </c>
      <c r="AH15" s="11">
        <v>3.51</v>
      </c>
      <c r="AI15" s="8">
        <f t="shared" si="17"/>
        <v>4.51</v>
      </c>
      <c r="AJ15" s="9">
        <v>0.9</v>
      </c>
      <c r="AK15" s="17">
        <f t="shared" si="18"/>
        <v>42462.166966335</v>
      </c>
      <c r="AL15" s="11">
        <f t="shared" si="19"/>
        <v>1</v>
      </c>
    </row>
    <row r="16" s="1" customFormat="1" customHeight="1" spans="1:38">
      <c r="F16" s="11">
        <f>_xlfn.RANK.EQ(R16,R13:R16,0)</f>
        <v>3</v>
      </c>
      <c r="G16" s="11">
        <v>0</v>
      </c>
      <c r="H16" s="11">
        <v>1.8</v>
      </c>
      <c r="I16" s="12">
        <v>1.35</v>
      </c>
      <c r="J16" s="13">
        <f t="shared" si="10"/>
        <v>0</v>
      </c>
      <c r="K16" s="11">
        <v>0</v>
      </c>
      <c r="L16" s="11">
        <v>0.2</v>
      </c>
      <c r="M16" s="30">
        <f t="shared" si="11"/>
        <v>1.2</v>
      </c>
      <c r="N16" s="27">
        <v>0.7</v>
      </c>
      <c r="O16" s="27">
        <v>1.5</v>
      </c>
      <c r="P16" s="8">
        <f t="shared" si="12"/>
        <v>2.05</v>
      </c>
      <c r="Q16" s="9">
        <v>0.9</v>
      </c>
      <c r="R16" s="17">
        <f t="shared" si="13"/>
        <v>0</v>
      </c>
      <c r="S16" s="27">
        <f t="shared" si="14"/>
        <v>12</v>
      </c>
      <c r="Y16" s="11">
        <f>_xlfn.RANK.EQ(AK16,AK13:AK16,0)</f>
        <v>3</v>
      </c>
      <c r="Z16" s="11">
        <v>0</v>
      </c>
      <c r="AA16" s="11">
        <v>1.8</v>
      </c>
      <c r="AB16" s="12">
        <v>1.35</v>
      </c>
      <c r="AC16" s="13">
        <f t="shared" si="15"/>
        <v>0</v>
      </c>
      <c r="AD16" s="11">
        <v>0</v>
      </c>
      <c r="AE16" s="11">
        <v>0.2</v>
      </c>
      <c r="AF16" s="30">
        <f t="shared" si="16"/>
        <v>1.2</v>
      </c>
      <c r="AG16" s="27">
        <v>0.7</v>
      </c>
      <c r="AH16" s="27">
        <v>1.5</v>
      </c>
      <c r="AI16" s="8">
        <f t="shared" si="17"/>
        <v>2.05</v>
      </c>
      <c r="AJ16" s="9">
        <v>0.9</v>
      </c>
      <c r="AK16" s="17">
        <f t="shared" si="18"/>
        <v>0</v>
      </c>
      <c r="AL16" s="27">
        <f t="shared" si="19"/>
        <v>12</v>
      </c>
    </row>
    <row r="17" s="1" customFormat="1" customHeight="1" spans="6:38">
      <c r="F17" s="31" t="s">
        <v>35</v>
      </c>
      <c r="G17" s="32">
        <f>LARGE(R13:R16,1)/1</f>
        <v>34930.0752649896</v>
      </c>
      <c r="H17" s="31" t="s">
        <v>36</v>
      </c>
      <c r="I17" s="32">
        <f>LARGE(R13:R16,2)/2</f>
        <v>11402.4572410493</v>
      </c>
      <c r="J17" s="31" t="s">
        <v>37</v>
      </c>
      <c r="K17" s="32">
        <f>LARGE(R13:R16,3)/12</f>
        <v>0</v>
      </c>
      <c r="L17" s="31" t="s">
        <v>38</v>
      </c>
      <c r="M17" s="33">
        <f>LARGE(R13:R16,4)/12</f>
        <v>0</v>
      </c>
      <c r="N17" s="34" t="s">
        <v>39</v>
      </c>
      <c r="O17" s="35">
        <f>G17+I17+K17+M17</f>
        <v>46332.5325060389</v>
      </c>
      <c r="P17" s="34" t="s">
        <v>40</v>
      </c>
      <c r="Q17" s="34">
        <v>5.3</v>
      </c>
      <c r="R17" s="34" t="s">
        <v>41</v>
      </c>
      <c r="S17" s="35">
        <f>O17*Q17</f>
        <v>245562.422282006</v>
      </c>
      <c r="Y17" s="31" t="s">
        <v>35</v>
      </c>
      <c r="Z17" s="32">
        <f>LARGE(AK13:AK16,1)/1</f>
        <v>42462.166966335</v>
      </c>
      <c r="AA17" s="31" t="s">
        <v>36</v>
      </c>
      <c r="AB17" s="32">
        <f>LARGE(AK13:AK16,2)/2</f>
        <v>11402.4572410493</v>
      </c>
      <c r="AC17" s="31" t="s">
        <v>37</v>
      </c>
      <c r="AD17" s="32">
        <f>LARGE(AK13:AK16,3)/12</f>
        <v>0</v>
      </c>
      <c r="AE17" s="31" t="s">
        <v>38</v>
      </c>
      <c r="AF17" s="33">
        <f>LARGE(AK13:AK16,4)/12</f>
        <v>0</v>
      </c>
      <c r="AG17" s="34" t="s">
        <v>39</v>
      </c>
      <c r="AH17" s="35">
        <f>Z17+AB17+AD17+AF17</f>
        <v>53864.6242073843</v>
      </c>
      <c r="AI17" s="34" t="s">
        <v>40</v>
      </c>
      <c r="AJ17" s="34">
        <v>5.3</v>
      </c>
      <c r="AK17" s="34" t="s">
        <v>41</v>
      </c>
      <c r="AL17" s="35">
        <f>AH17*AJ17</f>
        <v>285482.508299137</v>
      </c>
    </row>
    <row r="18" s="1" customFormat="1" customHeight="1" spans="6:38">
      <c r="F18" s="31"/>
      <c r="G18" s="32"/>
      <c r="H18" s="31"/>
      <c r="I18" s="32"/>
      <c r="J18" s="31"/>
      <c r="K18" s="32"/>
      <c r="L18" s="31"/>
      <c r="M18" s="33"/>
      <c r="N18" s="34"/>
      <c r="O18" s="35"/>
      <c r="P18" s="34"/>
      <c r="Q18" s="34"/>
      <c r="R18" s="34"/>
      <c r="S18" s="35"/>
      <c r="Y18" s="31"/>
      <c r="Z18" s="32"/>
      <c r="AA18" s="31"/>
      <c r="AB18" s="32"/>
      <c r="AC18" s="31"/>
      <c r="AD18" s="32"/>
      <c r="AE18" s="31"/>
      <c r="AF18" s="33"/>
      <c r="AG18" s="34"/>
      <c r="AH18" s="35"/>
      <c r="AI18" s="34"/>
      <c r="AJ18" s="34"/>
      <c r="AK18" s="34"/>
      <c r="AL18" s="35"/>
    </row>
    <row r="19" s="1" customFormat="1" customHeight="1" spans="6:38">
      <c r="F19" s="3" t="s">
        <v>42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Y19" s="3" t="s">
        <v>42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="1" customFormat="1" customHeight="1" spans="6:38">
      <c r="F20" s="27" t="s">
        <v>30</v>
      </c>
      <c r="G20" s="13" t="s">
        <v>3</v>
      </c>
      <c r="H20" s="13"/>
      <c r="I20" s="13"/>
      <c r="J20" s="13"/>
      <c r="K20" s="7" t="s">
        <v>19</v>
      </c>
      <c r="L20" s="7"/>
      <c r="M20" s="7"/>
      <c r="N20" s="8" t="s">
        <v>5</v>
      </c>
      <c r="O20" s="8"/>
      <c r="P20" s="8"/>
      <c r="Q20" s="9" t="s">
        <v>31</v>
      </c>
      <c r="R20" s="28" t="s">
        <v>7</v>
      </c>
      <c r="S20" s="11" t="s">
        <v>32</v>
      </c>
      <c r="Y20" s="27" t="s">
        <v>30</v>
      </c>
      <c r="Z20" s="13" t="s">
        <v>3</v>
      </c>
      <c r="AA20" s="13"/>
      <c r="AB20" s="13"/>
      <c r="AC20" s="13"/>
      <c r="AD20" s="7" t="s">
        <v>19</v>
      </c>
      <c r="AE20" s="7"/>
      <c r="AF20" s="7"/>
      <c r="AG20" s="8" t="s">
        <v>5</v>
      </c>
      <c r="AH20" s="8"/>
      <c r="AI20" s="8"/>
      <c r="AJ20" s="9" t="s">
        <v>31</v>
      </c>
      <c r="AK20" s="28" t="s">
        <v>7</v>
      </c>
      <c r="AL20" s="11" t="s">
        <v>32</v>
      </c>
    </row>
    <row r="21" s="1" customFormat="1" customHeight="1" spans="6:38">
      <c r="F21" s="29"/>
      <c r="G21" s="11" t="s">
        <v>33</v>
      </c>
      <c r="H21" s="11" t="s">
        <v>34</v>
      </c>
      <c r="I21" s="11" t="s">
        <v>15</v>
      </c>
      <c r="J21" s="13" t="s">
        <v>3</v>
      </c>
      <c r="K21" s="11" t="s">
        <v>17</v>
      </c>
      <c r="L21" s="11" t="s">
        <v>18</v>
      </c>
      <c r="M21" s="7" t="s">
        <v>19</v>
      </c>
      <c r="N21" s="11" t="s">
        <v>20</v>
      </c>
      <c r="O21" s="11" t="s">
        <v>21</v>
      </c>
      <c r="P21" s="8" t="s">
        <v>22</v>
      </c>
      <c r="Q21" s="9" t="s">
        <v>23</v>
      </c>
      <c r="R21" s="28"/>
      <c r="S21" s="11"/>
      <c r="Y21" s="29"/>
      <c r="Z21" s="11" t="s">
        <v>33</v>
      </c>
      <c r="AA21" s="11" t="s">
        <v>34</v>
      </c>
      <c r="AB21" s="11" t="s">
        <v>15</v>
      </c>
      <c r="AC21" s="13" t="s">
        <v>3</v>
      </c>
      <c r="AD21" s="11" t="s">
        <v>17</v>
      </c>
      <c r="AE21" s="11" t="s">
        <v>18</v>
      </c>
      <c r="AF21" s="7" t="s">
        <v>19</v>
      </c>
      <c r="AG21" s="11" t="s">
        <v>20</v>
      </c>
      <c r="AH21" s="11" t="s">
        <v>21</v>
      </c>
      <c r="AI21" s="8" t="s">
        <v>22</v>
      </c>
      <c r="AJ21" s="9" t="s">
        <v>23</v>
      </c>
      <c r="AK21" s="28"/>
      <c r="AL21" s="11"/>
    </row>
    <row r="22" s="1" customFormat="1" customHeight="1" spans="6:38">
      <c r="F22" s="11">
        <f>_xlfn.RANK.EQ(R22,R22:R25,0)</f>
        <v>1</v>
      </c>
      <c r="G22" s="11">
        <v>1446.85</v>
      </c>
      <c r="H22" s="11">
        <v>1.8</v>
      </c>
      <c r="I22" s="12">
        <v>1.35</v>
      </c>
      <c r="J22" s="13">
        <f t="shared" ref="J22:J25" si="20">G22*H22*I22</f>
        <v>3515.8455</v>
      </c>
      <c r="K22" s="11">
        <v>810</v>
      </c>
      <c r="L22" s="11">
        <v>1.39</v>
      </c>
      <c r="M22" s="30">
        <f t="shared" ref="M22:M25" si="21">1+6*K22/(K22+2000)+L22</f>
        <v>4.11953736654804</v>
      </c>
      <c r="N22" s="11">
        <v>1</v>
      </c>
      <c r="O22" s="11">
        <v>2.38</v>
      </c>
      <c r="P22" s="8">
        <f t="shared" ref="P22:P25" si="22">1+N22*O22</f>
        <v>3.38</v>
      </c>
      <c r="Q22" s="9">
        <v>1.15</v>
      </c>
      <c r="R22" s="17">
        <f t="shared" ref="R22:R25" si="23">J22*M22*Q22*P22</f>
        <v>56297.9744179538</v>
      </c>
      <c r="S22" s="11">
        <f t="shared" ref="S22:S25" si="24">IF(F22=1,1,(IF(F22=2,2,12)))</f>
        <v>1</v>
      </c>
      <c r="Y22" s="11">
        <f>_xlfn.RANK.EQ(AK22,AK22:AK25,0)</f>
        <v>2</v>
      </c>
      <c r="Z22" s="11">
        <v>1446.85</v>
      </c>
      <c r="AA22" s="11">
        <v>1.8</v>
      </c>
      <c r="AB22" s="12">
        <v>1.35</v>
      </c>
      <c r="AC22" s="13">
        <f t="shared" ref="AC22:AC25" si="25">Z22*AA22*AB22</f>
        <v>3515.8455</v>
      </c>
      <c r="AD22" s="11">
        <v>810</v>
      </c>
      <c r="AE22" s="11">
        <v>1.39</v>
      </c>
      <c r="AF22" s="30">
        <f t="shared" ref="AF22:AF25" si="26">1+6*AD22/(AD22+2000)+AE22</f>
        <v>4.11953736654804</v>
      </c>
      <c r="AG22" s="11">
        <v>1</v>
      </c>
      <c r="AH22" s="11">
        <v>2.38</v>
      </c>
      <c r="AI22" s="8">
        <f t="shared" ref="AI22:AI25" si="27">1+AG22*AH22</f>
        <v>3.38</v>
      </c>
      <c r="AJ22" s="9">
        <v>1.15</v>
      </c>
      <c r="AK22" s="17">
        <f t="shared" ref="AK22:AK25" si="28">AC22*AF22*AJ22*AI22</f>
        <v>56297.9744179538</v>
      </c>
      <c r="AL22" s="11">
        <f t="shared" ref="AL22:AL25" si="29">IF(Y22=1,1,(IF(Y22=2,2,12)))</f>
        <v>2</v>
      </c>
    </row>
    <row r="23" s="1" customFormat="1" customHeight="1" spans="6:38">
      <c r="F23" s="11">
        <f>_xlfn.RANK.EQ(R23,R22:R25,0)</f>
        <v>3</v>
      </c>
      <c r="G23" s="11">
        <v>1446.85</v>
      </c>
      <c r="H23" s="11">
        <v>1.8</v>
      </c>
      <c r="I23" s="12">
        <v>1.35</v>
      </c>
      <c r="J23" s="13">
        <f t="shared" si="20"/>
        <v>3515.8455</v>
      </c>
      <c r="K23" s="11">
        <v>446</v>
      </c>
      <c r="L23" s="11">
        <v>0.83</v>
      </c>
      <c r="M23" s="30">
        <f t="shared" si="21"/>
        <v>2.92403107113655</v>
      </c>
      <c r="N23" s="11">
        <v>0.97</v>
      </c>
      <c r="O23" s="11">
        <v>2.11</v>
      </c>
      <c r="P23" s="8">
        <f t="shared" si="22"/>
        <v>3.0467</v>
      </c>
      <c r="Q23" s="9">
        <v>1.15</v>
      </c>
      <c r="R23" s="17">
        <f t="shared" si="23"/>
        <v>36019.6342273003</v>
      </c>
      <c r="S23" s="11">
        <f t="shared" si="24"/>
        <v>12</v>
      </c>
      <c r="Y23" s="11">
        <f>_xlfn.RANK.EQ(AK23,AK22:AK25,0)</f>
        <v>3</v>
      </c>
      <c r="Z23" s="11">
        <v>1446.85</v>
      </c>
      <c r="AA23" s="11">
        <v>1.8</v>
      </c>
      <c r="AB23" s="12">
        <v>1.35</v>
      </c>
      <c r="AC23" s="13">
        <f t="shared" si="25"/>
        <v>3515.8455</v>
      </c>
      <c r="AD23" s="11">
        <v>446</v>
      </c>
      <c r="AE23" s="11">
        <v>0.83</v>
      </c>
      <c r="AF23" s="30">
        <f t="shared" si="26"/>
        <v>2.92403107113655</v>
      </c>
      <c r="AG23" s="11">
        <v>0.97</v>
      </c>
      <c r="AH23" s="11">
        <v>2.11</v>
      </c>
      <c r="AI23" s="8">
        <f t="shared" si="27"/>
        <v>3.0467</v>
      </c>
      <c r="AJ23" s="9">
        <v>1.15</v>
      </c>
      <c r="AK23" s="17">
        <f t="shared" si="28"/>
        <v>36019.6342273003</v>
      </c>
      <c r="AL23" s="11">
        <f t="shared" si="29"/>
        <v>12</v>
      </c>
    </row>
    <row r="24" s="1" customFormat="1" customHeight="1" spans="6:38">
      <c r="F24" s="11">
        <f>_xlfn.RANK.EQ(R24,R22:R25,0)</f>
        <v>2</v>
      </c>
      <c r="G24" s="11">
        <v>1446.85</v>
      </c>
      <c r="H24" s="11">
        <v>1.8</v>
      </c>
      <c r="I24" s="12">
        <v>1.35</v>
      </c>
      <c r="J24" s="13">
        <f t="shared" si="20"/>
        <v>3515.8455</v>
      </c>
      <c r="K24" s="11">
        <v>450</v>
      </c>
      <c r="L24" s="11">
        <v>1.43</v>
      </c>
      <c r="M24" s="30">
        <f t="shared" si="21"/>
        <v>3.53204081632653</v>
      </c>
      <c r="N24" s="11">
        <v>1</v>
      </c>
      <c r="O24" s="11">
        <v>2.71</v>
      </c>
      <c r="P24" s="8">
        <f t="shared" si="22"/>
        <v>3.71</v>
      </c>
      <c r="Q24" s="9">
        <v>1.15</v>
      </c>
      <c r="R24" s="17">
        <f t="shared" si="23"/>
        <v>52981.8655039296</v>
      </c>
      <c r="S24" s="11">
        <f t="shared" si="24"/>
        <v>2</v>
      </c>
      <c r="Y24" s="11">
        <f>_xlfn.RANK.EQ(AK24,AK22:AK25,0)</f>
        <v>1</v>
      </c>
      <c r="Z24" s="11">
        <v>1446.85</v>
      </c>
      <c r="AA24" s="11">
        <v>1.8</v>
      </c>
      <c r="AB24" s="12">
        <v>1.35</v>
      </c>
      <c r="AC24" s="13">
        <f t="shared" si="25"/>
        <v>3515.8455</v>
      </c>
      <c r="AD24" s="11">
        <v>450</v>
      </c>
      <c r="AE24" s="11">
        <v>1.43</v>
      </c>
      <c r="AF24" s="30">
        <f t="shared" si="26"/>
        <v>3.53204081632653</v>
      </c>
      <c r="AG24" s="11">
        <v>1</v>
      </c>
      <c r="AH24" s="11">
        <v>3.51</v>
      </c>
      <c r="AI24" s="8">
        <f t="shared" si="27"/>
        <v>4.51</v>
      </c>
      <c r="AJ24" s="9">
        <v>1.15</v>
      </c>
      <c r="AK24" s="17">
        <f t="shared" si="28"/>
        <v>64406.5265290358</v>
      </c>
      <c r="AL24" s="11">
        <f t="shared" si="29"/>
        <v>1</v>
      </c>
    </row>
    <row r="25" s="1" customFormat="1" customHeight="1" spans="6:38">
      <c r="F25" s="11">
        <f>_xlfn.RANK.EQ(R25,R22:R25,0)</f>
        <v>4</v>
      </c>
      <c r="G25" s="11">
        <v>0</v>
      </c>
      <c r="H25" s="11">
        <v>1.8</v>
      </c>
      <c r="I25" s="12">
        <v>1.35</v>
      </c>
      <c r="J25" s="13">
        <f t="shared" si="20"/>
        <v>0</v>
      </c>
      <c r="K25" s="11">
        <v>0</v>
      </c>
      <c r="L25" s="11">
        <v>0.2</v>
      </c>
      <c r="M25" s="30">
        <f t="shared" si="21"/>
        <v>1.2</v>
      </c>
      <c r="N25" s="27">
        <v>0.7</v>
      </c>
      <c r="O25" s="27">
        <v>1.5</v>
      </c>
      <c r="P25" s="8">
        <f t="shared" si="22"/>
        <v>2.05</v>
      </c>
      <c r="Q25" s="9">
        <v>1.15</v>
      </c>
      <c r="R25" s="17">
        <f t="shared" si="23"/>
        <v>0</v>
      </c>
      <c r="S25" s="27">
        <f t="shared" si="24"/>
        <v>12</v>
      </c>
      <c r="Y25" s="11">
        <f>_xlfn.RANK.EQ(AK25,AK22:AK25,0)</f>
        <v>4</v>
      </c>
      <c r="Z25" s="11">
        <v>0</v>
      </c>
      <c r="AA25" s="11">
        <v>1.8</v>
      </c>
      <c r="AB25" s="12">
        <v>1.35</v>
      </c>
      <c r="AC25" s="13">
        <f t="shared" si="25"/>
        <v>0</v>
      </c>
      <c r="AD25" s="11">
        <v>0</v>
      </c>
      <c r="AE25" s="11">
        <v>0.2</v>
      </c>
      <c r="AF25" s="30">
        <f t="shared" si="26"/>
        <v>1.2</v>
      </c>
      <c r="AG25" s="27">
        <v>0.7</v>
      </c>
      <c r="AH25" s="27">
        <v>1.5</v>
      </c>
      <c r="AI25" s="8">
        <f t="shared" si="27"/>
        <v>2.05</v>
      </c>
      <c r="AJ25" s="9">
        <v>1.15</v>
      </c>
      <c r="AK25" s="17">
        <f t="shared" si="28"/>
        <v>0</v>
      </c>
      <c r="AL25" s="27">
        <f t="shared" si="29"/>
        <v>12</v>
      </c>
    </row>
    <row r="26" s="1" customFormat="1" customHeight="1" spans="6:38">
      <c r="F26" s="31" t="s">
        <v>35</v>
      </c>
      <c r="G26" s="32">
        <f>LARGE(R22:R25,1)/1</f>
        <v>56297.9744179538</v>
      </c>
      <c r="H26" s="31" t="s">
        <v>36</v>
      </c>
      <c r="I26" s="32">
        <f>LARGE(R22:R25,2)/2</f>
        <v>26490.9327519648</v>
      </c>
      <c r="J26" s="31" t="s">
        <v>37</v>
      </c>
      <c r="K26" s="32">
        <f>LARGE(R22:R25,3)/12</f>
        <v>3001.63618560836</v>
      </c>
      <c r="L26" s="31" t="s">
        <v>38</v>
      </c>
      <c r="M26" s="33">
        <f>LARGE(R22:R25,4)/12</f>
        <v>0</v>
      </c>
      <c r="N26" s="34" t="s">
        <v>39</v>
      </c>
      <c r="O26" s="35">
        <f>G26+I26+K26+M26</f>
        <v>85790.543355527</v>
      </c>
      <c r="P26" s="34" t="s">
        <v>40</v>
      </c>
      <c r="Q26" s="34">
        <v>6.7</v>
      </c>
      <c r="R26" s="34" t="s">
        <v>41</v>
      </c>
      <c r="S26" s="35">
        <f>O26*Q26</f>
        <v>574796.640482031</v>
      </c>
      <c r="Y26" s="31" t="s">
        <v>35</v>
      </c>
      <c r="Z26" s="32">
        <f>LARGE(AK22:AK25,1)/1</f>
        <v>64406.5265290358</v>
      </c>
      <c r="AA26" s="31" t="s">
        <v>36</v>
      </c>
      <c r="AB26" s="32">
        <f>LARGE(AK22:AK25,2)/2</f>
        <v>28148.9872089769</v>
      </c>
      <c r="AC26" s="31" t="s">
        <v>37</v>
      </c>
      <c r="AD26" s="32">
        <f>LARGE(AK22:AK25,3)/12</f>
        <v>3001.63618560836</v>
      </c>
      <c r="AE26" s="31" t="s">
        <v>38</v>
      </c>
      <c r="AF26" s="33">
        <f>LARGE(AK22:AK25,4)/12</f>
        <v>0</v>
      </c>
      <c r="AG26" s="34" t="s">
        <v>39</v>
      </c>
      <c r="AH26" s="35">
        <f>Z26+AB26+AD26+AF26</f>
        <v>95557.149923621</v>
      </c>
      <c r="AI26" s="34" t="s">
        <v>40</v>
      </c>
      <c r="AJ26" s="34">
        <v>6.7</v>
      </c>
      <c r="AK26" s="34" t="s">
        <v>41</v>
      </c>
      <c r="AL26" s="35">
        <f>AH26*AJ26</f>
        <v>640232.904488261</v>
      </c>
    </row>
    <row r="27" s="1" customFormat="1" customHeight="1" spans="6:38">
      <c r="F27" s="31"/>
      <c r="G27" s="32"/>
      <c r="H27" s="31"/>
      <c r="I27" s="32"/>
      <c r="J27" s="31"/>
      <c r="K27" s="32"/>
      <c r="L27" s="31"/>
      <c r="M27" s="33"/>
      <c r="N27" s="34"/>
      <c r="O27" s="35"/>
      <c r="P27" s="34"/>
      <c r="Q27" s="34"/>
      <c r="R27" s="34"/>
      <c r="S27" s="35"/>
      <c r="Y27" s="31"/>
      <c r="Z27" s="32"/>
      <c r="AA27" s="31"/>
      <c r="AB27" s="32"/>
      <c r="AC27" s="31"/>
      <c r="AD27" s="32"/>
      <c r="AE27" s="31"/>
      <c r="AF27" s="33"/>
      <c r="AG27" s="34"/>
      <c r="AH27" s="35"/>
      <c r="AI27" s="34"/>
      <c r="AJ27" s="34"/>
      <c r="AK27" s="34"/>
      <c r="AL27" s="35"/>
    </row>
    <row r="28" s="1" customFormat="1" customHeight="1" spans="6:38">
      <c r="F28" s="3" t="s">
        <v>43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Y28" s="3" t="s">
        <v>43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="1" customFormat="1" customHeight="1" spans="6:38">
      <c r="F29" s="4" t="s">
        <v>3</v>
      </c>
      <c r="G29" s="5"/>
      <c r="H29" s="5"/>
      <c r="I29" s="6"/>
      <c r="J29" s="7" t="s">
        <v>4</v>
      </c>
      <c r="K29" s="7"/>
      <c r="L29" s="7"/>
      <c r="M29" s="7"/>
      <c r="N29" s="8" t="s">
        <v>5</v>
      </c>
      <c r="O29" s="8"/>
      <c r="P29" s="8"/>
      <c r="Q29" s="9" t="s">
        <v>6</v>
      </c>
      <c r="R29" s="10" t="s">
        <v>7</v>
      </c>
      <c r="Y29" s="4" t="s">
        <v>3</v>
      </c>
      <c r="Z29" s="5"/>
      <c r="AA29" s="5"/>
      <c r="AB29" s="6"/>
      <c r="AC29" s="7" t="s">
        <v>4</v>
      </c>
      <c r="AD29" s="7"/>
      <c r="AE29" s="7"/>
      <c r="AF29" s="7"/>
      <c r="AG29" s="8" t="s">
        <v>5</v>
      </c>
      <c r="AH29" s="8"/>
      <c r="AI29" s="8"/>
      <c r="AJ29" s="9" t="s">
        <v>6</v>
      </c>
      <c r="AK29" s="10" t="s">
        <v>7</v>
      </c>
    </row>
    <row r="30" s="1" customFormat="1" customHeight="1" spans="6:38">
      <c r="F30" s="11" t="s">
        <v>13</v>
      </c>
      <c r="G30" s="11" t="s">
        <v>14</v>
      </c>
      <c r="H30" s="12" t="s">
        <v>15</v>
      </c>
      <c r="I30" s="13" t="s">
        <v>3</v>
      </c>
      <c r="J30" s="11" t="s">
        <v>16</v>
      </c>
      <c r="K30" s="11" t="s">
        <v>17</v>
      </c>
      <c r="L30" s="11" t="s">
        <v>18</v>
      </c>
      <c r="M30" s="7" t="s">
        <v>19</v>
      </c>
      <c r="N30" s="11" t="s">
        <v>20</v>
      </c>
      <c r="O30" s="11" t="s">
        <v>21</v>
      </c>
      <c r="P30" s="8" t="s">
        <v>22</v>
      </c>
      <c r="Q30" s="9" t="s">
        <v>23</v>
      </c>
      <c r="R30" s="14"/>
      <c r="Y30" s="11" t="s">
        <v>13</v>
      </c>
      <c r="Z30" s="11" t="s">
        <v>14</v>
      </c>
      <c r="AA30" s="12" t="s">
        <v>15</v>
      </c>
      <c r="AB30" s="13" t="s">
        <v>3</v>
      </c>
      <c r="AC30" s="11" t="s">
        <v>16</v>
      </c>
      <c r="AD30" s="11" t="s">
        <v>17</v>
      </c>
      <c r="AE30" s="11" t="s">
        <v>18</v>
      </c>
      <c r="AF30" s="7" t="s">
        <v>19</v>
      </c>
      <c r="AG30" s="11" t="s">
        <v>20</v>
      </c>
      <c r="AH30" s="11" t="s">
        <v>21</v>
      </c>
      <c r="AI30" s="8" t="s">
        <v>22</v>
      </c>
      <c r="AJ30" s="9" t="s">
        <v>23</v>
      </c>
      <c r="AK30" s="14"/>
    </row>
    <row r="31" s="1" customFormat="1" customHeight="1" spans="6:38">
      <c r="F31" s="11">
        <v>2171</v>
      </c>
      <c r="G31" s="11">
        <v>0.65</v>
      </c>
      <c r="H31" s="12">
        <v>1.35</v>
      </c>
      <c r="I31" s="13">
        <f t="shared" ref="I31:I39" si="30">F31*G31*H31</f>
        <v>1905.0525</v>
      </c>
      <c r="J31" s="11">
        <v>3</v>
      </c>
      <c r="K31" s="11">
        <v>446</v>
      </c>
      <c r="L31" s="11">
        <v>0.83</v>
      </c>
      <c r="M31" s="16">
        <f t="shared" ref="M31:M39" si="31">1+6*K31/(K31+2000)+L31</f>
        <v>2.92403107113655</v>
      </c>
      <c r="N31" s="11">
        <v>0.97</v>
      </c>
      <c r="O31" s="11">
        <v>2.11</v>
      </c>
      <c r="P31" s="8">
        <f t="shared" ref="P31:P39" si="32">1+N31*O31</f>
        <v>3.0467</v>
      </c>
      <c r="Q31" s="9">
        <v>1.15</v>
      </c>
      <c r="R31" s="17">
        <f t="shared" ref="R31:R39" si="33">I31*J31*Q31*P31*M31</f>
        <v>58551.4587320212</v>
      </c>
      <c r="Y31" s="11">
        <v>2171</v>
      </c>
      <c r="Z31" s="11">
        <v>0.65</v>
      </c>
      <c r="AA31" s="12">
        <v>1.35</v>
      </c>
      <c r="AB31" s="13">
        <f t="shared" ref="AB31:AB39" si="34">Y31*Z31*AA31</f>
        <v>1905.0525</v>
      </c>
      <c r="AC31" s="11">
        <v>3</v>
      </c>
      <c r="AD31" s="11">
        <v>446</v>
      </c>
      <c r="AE31" s="11">
        <v>0.83</v>
      </c>
      <c r="AF31" s="16">
        <f t="shared" ref="AF31:AF39" si="35">1+6*AD31/(AD31+2000)+AE31</f>
        <v>2.92403107113655</v>
      </c>
      <c r="AG31" s="11">
        <v>0.97</v>
      </c>
      <c r="AH31" s="11">
        <v>2.11</v>
      </c>
      <c r="AI31" s="8">
        <f t="shared" ref="AI31:AI39" si="36">1+AG31*AH31</f>
        <v>3.0467</v>
      </c>
      <c r="AJ31" s="9">
        <v>1.15</v>
      </c>
      <c r="AK31" s="17">
        <f t="shared" ref="AK31:AK39" si="37">AB31*AC31*AJ31*AI31*AF31</f>
        <v>58551.4587320212</v>
      </c>
    </row>
    <row r="32" s="1" customFormat="1" customHeight="1" spans="6:38">
      <c r="F32" s="11">
        <v>2171</v>
      </c>
      <c r="G32" s="11">
        <v>0.65</v>
      </c>
      <c r="H32" s="12">
        <v>1.35</v>
      </c>
      <c r="I32" s="13">
        <f t="shared" si="30"/>
        <v>1905.0525</v>
      </c>
      <c r="J32" s="11">
        <v>3</v>
      </c>
      <c r="K32" s="11">
        <v>446</v>
      </c>
      <c r="L32" s="11">
        <v>0.83</v>
      </c>
      <c r="M32" s="16">
        <f t="shared" si="31"/>
        <v>2.92403107113655</v>
      </c>
      <c r="N32" s="11">
        <v>0.97</v>
      </c>
      <c r="O32" s="11">
        <v>2.11</v>
      </c>
      <c r="P32" s="8">
        <f t="shared" si="32"/>
        <v>3.0467</v>
      </c>
      <c r="Q32" s="9">
        <v>1.15</v>
      </c>
      <c r="R32" s="17">
        <f t="shared" si="33"/>
        <v>58551.4587320212</v>
      </c>
      <c r="Y32" s="11">
        <v>2171</v>
      </c>
      <c r="Z32" s="11">
        <v>0.65</v>
      </c>
      <c r="AA32" s="12">
        <v>1.35</v>
      </c>
      <c r="AB32" s="13">
        <f t="shared" si="34"/>
        <v>1905.0525</v>
      </c>
      <c r="AC32" s="11">
        <v>3</v>
      </c>
      <c r="AD32" s="11">
        <v>446</v>
      </c>
      <c r="AE32" s="11">
        <v>0.83</v>
      </c>
      <c r="AF32" s="16">
        <f t="shared" si="35"/>
        <v>2.92403107113655</v>
      </c>
      <c r="AG32" s="11">
        <v>0.97</v>
      </c>
      <c r="AH32" s="11">
        <v>2.11</v>
      </c>
      <c r="AI32" s="8">
        <f t="shared" si="36"/>
        <v>3.0467</v>
      </c>
      <c r="AJ32" s="9">
        <v>1.15</v>
      </c>
      <c r="AK32" s="17">
        <f t="shared" si="37"/>
        <v>58551.4587320212</v>
      </c>
    </row>
    <row r="33" s="1" customFormat="1" customHeight="1" spans="6:37">
      <c r="F33" s="11">
        <v>2171</v>
      </c>
      <c r="G33" s="11">
        <v>0.65</v>
      </c>
      <c r="H33" s="12">
        <v>1.35</v>
      </c>
      <c r="I33" s="13">
        <f t="shared" si="30"/>
        <v>1905.0525</v>
      </c>
      <c r="J33" s="11">
        <v>3</v>
      </c>
      <c r="K33" s="11">
        <v>446</v>
      </c>
      <c r="L33" s="11">
        <v>0.83</v>
      </c>
      <c r="M33" s="16">
        <f t="shared" si="31"/>
        <v>2.92403107113655</v>
      </c>
      <c r="N33" s="11">
        <v>0.97</v>
      </c>
      <c r="O33" s="11">
        <v>2.11</v>
      </c>
      <c r="P33" s="8">
        <f t="shared" si="32"/>
        <v>3.0467</v>
      </c>
      <c r="Q33" s="9">
        <v>1.15</v>
      </c>
      <c r="R33" s="17">
        <f t="shared" si="33"/>
        <v>58551.4587320212</v>
      </c>
      <c r="Y33" s="11">
        <v>2171</v>
      </c>
      <c r="Z33" s="11">
        <v>0.65</v>
      </c>
      <c r="AA33" s="12">
        <v>1.35</v>
      </c>
      <c r="AB33" s="13">
        <f t="shared" si="34"/>
        <v>1905.0525</v>
      </c>
      <c r="AC33" s="11">
        <v>3</v>
      </c>
      <c r="AD33" s="11">
        <v>446</v>
      </c>
      <c r="AE33" s="11">
        <v>0.83</v>
      </c>
      <c r="AF33" s="16">
        <f t="shared" si="35"/>
        <v>2.92403107113655</v>
      </c>
      <c r="AG33" s="11">
        <v>0.97</v>
      </c>
      <c r="AH33" s="11">
        <v>2.11</v>
      </c>
      <c r="AI33" s="8">
        <f t="shared" si="36"/>
        <v>3.0467</v>
      </c>
      <c r="AJ33" s="9">
        <v>1.15</v>
      </c>
      <c r="AK33" s="17">
        <f t="shared" si="37"/>
        <v>58551.4587320212</v>
      </c>
    </row>
    <row r="34" s="1" customFormat="1" customHeight="1" spans="6:37">
      <c r="F34" s="11">
        <v>2171</v>
      </c>
      <c r="G34" s="11">
        <v>0.65</v>
      </c>
      <c r="H34" s="12">
        <v>1.35</v>
      </c>
      <c r="I34" s="13">
        <f t="shared" si="30"/>
        <v>1905.0525</v>
      </c>
      <c r="J34" s="11">
        <v>3</v>
      </c>
      <c r="K34" s="11">
        <v>446</v>
      </c>
      <c r="L34" s="11">
        <v>0.83</v>
      </c>
      <c r="M34" s="16">
        <f t="shared" si="31"/>
        <v>2.92403107113655</v>
      </c>
      <c r="N34" s="11">
        <v>0.97</v>
      </c>
      <c r="O34" s="11">
        <v>2.11</v>
      </c>
      <c r="P34" s="8">
        <f t="shared" si="32"/>
        <v>3.0467</v>
      </c>
      <c r="Q34" s="9">
        <v>1.15</v>
      </c>
      <c r="R34" s="17">
        <f t="shared" si="33"/>
        <v>58551.4587320212</v>
      </c>
      <c r="Y34" s="11">
        <v>2171</v>
      </c>
      <c r="Z34" s="11">
        <v>0.65</v>
      </c>
      <c r="AA34" s="12">
        <v>1.35</v>
      </c>
      <c r="AB34" s="13">
        <f t="shared" si="34"/>
        <v>1905.0525</v>
      </c>
      <c r="AC34" s="11">
        <v>3</v>
      </c>
      <c r="AD34" s="11">
        <v>446</v>
      </c>
      <c r="AE34" s="11">
        <v>0.83</v>
      </c>
      <c r="AF34" s="16">
        <f t="shared" si="35"/>
        <v>2.92403107113655</v>
      </c>
      <c r="AG34" s="11">
        <v>0.97</v>
      </c>
      <c r="AH34" s="11">
        <v>2.11</v>
      </c>
      <c r="AI34" s="8">
        <f t="shared" si="36"/>
        <v>3.0467</v>
      </c>
      <c r="AJ34" s="9">
        <v>1.15</v>
      </c>
      <c r="AK34" s="17">
        <f t="shared" si="37"/>
        <v>58551.4587320212</v>
      </c>
    </row>
    <row r="35" s="1" customFormat="1" customHeight="1" spans="6:37">
      <c r="F35" s="11">
        <v>2171</v>
      </c>
      <c r="G35" s="11">
        <v>0.65</v>
      </c>
      <c r="H35" s="12">
        <v>1.35</v>
      </c>
      <c r="I35" s="13">
        <f t="shared" si="30"/>
        <v>1905.0525</v>
      </c>
      <c r="J35" s="11">
        <v>3</v>
      </c>
      <c r="K35" s="11">
        <v>446</v>
      </c>
      <c r="L35" s="11">
        <v>0.83</v>
      </c>
      <c r="M35" s="16">
        <f t="shared" si="31"/>
        <v>2.92403107113655</v>
      </c>
      <c r="N35" s="11">
        <v>0.97</v>
      </c>
      <c r="O35" s="11">
        <v>2.11</v>
      </c>
      <c r="P35" s="8">
        <f t="shared" si="32"/>
        <v>3.0467</v>
      </c>
      <c r="Q35" s="9">
        <v>1.15</v>
      </c>
      <c r="R35" s="17">
        <f t="shared" si="33"/>
        <v>58551.4587320212</v>
      </c>
      <c r="Y35" s="11">
        <v>2171</v>
      </c>
      <c r="Z35" s="11">
        <v>0.65</v>
      </c>
      <c r="AA35" s="12">
        <v>1.35</v>
      </c>
      <c r="AB35" s="13">
        <f t="shared" si="34"/>
        <v>1905.0525</v>
      </c>
      <c r="AC35" s="11">
        <v>3</v>
      </c>
      <c r="AD35" s="11">
        <v>446</v>
      </c>
      <c r="AE35" s="11">
        <v>0.83</v>
      </c>
      <c r="AF35" s="16">
        <f t="shared" si="35"/>
        <v>2.92403107113655</v>
      </c>
      <c r="AG35" s="11">
        <v>0.97</v>
      </c>
      <c r="AH35" s="11">
        <v>2.11</v>
      </c>
      <c r="AI35" s="8">
        <f t="shared" si="36"/>
        <v>3.0467</v>
      </c>
      <c r="AJ35" s="9">
        <v>1.15</v>
      </c>
      <c r="AK35" s="17">
        <f t="shared" si="37"/>
        <v>58551.4587320212</v>
      </c>
    </row>
    <row r="36" s="1" customFormat="1" customHeight="1" spans="6:37">
      <c r="F36" s="11">
        <v>2171</v>
      </c>
      <c r="G36" s="11">
        <v>0.65</v>
      </c>
      <c r="H36" s="12">
        <v>1.35</v>
      </c>
      <c r="I36" s="13">
        <f t="shared" si="30"/>
        <v>1905.0525</v>
      </c>
      <c r="J36" s="11">
        <v>3</v>
      </c>
      <c r="K36" s="11">
        <v>196</v>
      </c>
      <c r="L36" s="11">
        <v>0.83</v>
      </c>
      <c r="M36" s="16">
        <f t="shared" si="31"/>
        <v>2.36551912568306</v>
      </c>
      <c r="N36" s="11">
        <v>0.97</v>
      </c>
      <c r="O36" s="11">
        <v>2.11</v>
      </c>
      <c r="P36" s="8">
        <f t="shared" si="32"/>
        <v>3.0467</v>
      </c>
      <c r="Q36" s="9">
        <v>0.9</v>
      </c>
      <c r="R36" s="17">
        <f t="shared" si="33"/>
        <v>37070.3655889386</v>
      </c>
      <c r="Y36" s="11">
        <v>2171</v>
      </c>
      <c r="Z36" s="11">
        <v>0.65</v>
      </c>
      <c r="AA36" s="12">
        <v>1.35</v>
      </c>
      <c r="AB36" s="13">
        <f t="shared" si="34"/>
        <v>1905.0525</v>
      </c>
      <c r="AC36" s="11">
        <v>3</v>
      </c>
      <c r="AD36" s="11">
        <v>196</v>
      </c>
      <c r="AE36" s="11">
        <v>0.83</v>
      </c>
      <c r="AF36" s="16">
        <f t="shared" si="35"/>
        <v>2.36551912568306</v>
      </c>
      <c r="AG36" s="11">
        <v>0.97</v>
      </c>
      <c r="AH36" s="11">
        <v>2.11</v>
      </c>
      <c r="AI36" s="8">
        <f t="shared" si="36"/>
        <v>3.0467</v>
      </c>
      <c r="AJ36" s="9">
        <v>0.9</v>
      </c>
      <c r="AK36" s="17">
        <f t="shared" si="37"/>
        <v>37070.3655889386</v>
      </c>
    </row>
    <row r="37" s="1" customFormat="1" customHeight="1" spans="6:37">
      <c r="F37" s="11">
        <v>2171</v>
      </c>
      <c r="G37" s="11">
        <v>0.65</v>
      </c>
      <c r="H37" s="12">
        <v>1.35</v>
      </c>
      <c r="I37" s="13">
        <f t="shared" si="30"/>
        <v>1905.0525</v>
      </c>
      <c r="J37" s="11">
        <v>3</v>
      </c>
      <c r="K37" s="11">
        <v>196</v>
      </c>
      <c r="L37" s="11">
        <v>0.83</v>
      </c>
      <c r="M37" s="16">
        <f t="shared" si="31"/>
        <v>2.36551912568306</v>
      </c>
      <c r="N37" s="11">
        <v>0.97</v>
      </c>
      <c r="O37" s="11">
        <v>2.11</v>
      </c>
      <c r="P37" s="8">
        <f t="shared" si="32"/>
        <v>3.0467</v>
      </c>
      <c r="Q37" s="9">
        <v>0.9</v>
      </c>
      <c r="R37" s="17">
        <f t="shared" si="33"/>
        <v>37070.3655889386</v>
      </c>
      <c r="Y37" s="11">
        <v>2171</v>
      </c>
      <c r="Z37" s="11">
        <v>0.65</v>
      </c>
      <c r="AA37" s="12">
        <v>1.35</v>
      </c>
      <c r="AB37" s="13">
        <f t="shared" si="34"/>
        <v>1905.0525</v>
      </c>
      <c r="AC37" s="11">
        <v>3</v>
      </c>
      <c r="AD37" s="11">
        <v>196</v>
      </c>
      <c r="AE37" s="11">
        <v>0.83</v>
      </c>
      <c r="AF37" s="16">
        <f t="shared" si="35"/>
        <v>2.36551912568306</v>
      </c>
      <c r="AG37" s="11">
        <v>0.97</v>
      </c>
      <c r="AH37" s="11">
        <v>2.11</v>
      </c>
      <c r="AI37" s="8">
        <f t="shared" si="36"/>
        <v>3.0467</v>
      </c>
      <c r="AJ37" s="9">
        <v>0.9</v>
      </c>
      <c r="AK37" s="17">
        <f t="shared" si="37"/>
        <v>37070.3655889386</v>
      </c>
    </row>
    <row r="38" s="1" customFormat="1" customHeight="1" spans="6:37">
      <c r="F38" s="11">
        <v>2171</v>
      </c>
      <c r="G38" s="11">
        <v>0.65</v>
      </c>
      <c r="H38" s="12">
        <v>1.35</v>
      </c>
      <c r="I38" s="13">
        <f t="shared" si="30"/>
        <v>1905.0525</v>
      </c>
      <c r="J38" s="11">
        <v>3</v>
      </c>
      <c r="K38" s="11">
        <v>196</v>
      </c>
      <c r="L38" s="11">
        <v>0.83</v>
      </c>
      <c r="M38" s="16">
        <f t="shared" si="31"/>
        <v>2.36551912568306</v>
      </c>
      <c r="N38" s="11">
        <v>0.97</v>
      </c>
      <c r="O38" s="11">
        <v>2.11</v>
      </c>
      <c r="P38" s="8">
        <f t="shared" si="32"/>
        <v>3.0467</v>
      </c>
      <c r="Q38" s="9">
        <v>0.9</v>
      </c>
      <c r="R38" s="17">
        <f t="shared" si="33"/>
        <v>37070.3655889386</v>
      </c>
      <c r="Y38" s="11">
        <v>2171</v>
      </c>
      <c r="Z38" s="11">
        <v>0.65</v>
      </c>
      <c r="AA38" s="12">
        <v>1.35</v>
      </c>
      <c r="AB38" s="13">
        <f t="shared" si="34"/>
        <v>1905.0525</v>
      </c>
      <c r="AC38" s="11">
        <v>3</v>
      </c>
      <c r="AD38" s="11">
        <v>196</v>
      </c>
      <c r="AE38" s="11">
        <v>0.83</v>
      </c>
      <c r="AF38" s="16">
        <f t="shared" si="35"/>
        <v>2.36551912568306</v>
      </c>
      <c r="AG38" s="11">
        <v>0.97</v>
      </c>
      <c r="AH38" s="11">
        <v>2.11</v>
      </c>
      <c r="AI38" s="8">
        <f t="shared" si="36"/>
        <v>3.0467</v>
      </c>
      <c r="AJ38" s="9">
        <v>0.9</v>
      </c>
      <c r="AK38" s="17">
        <f t="shared" si="37"/>
        <v>37070.3655889386</v>
      </c>
    </row>
    <row r="39" s="1" customFormat="1" customHeight="1" spans="6:37">
      <c r="F39" s="11">
        <v>2171</v>
      </c>
      <c r="G39" s="11">
        <v>0.65</v>
      </c>
      <c r="H39" s="12">
        <v>1.35</v>
      </c>
      <c r="I39" s="13">
        <f t="shared" si="30"/>
        <v>1905.0525</v>
      </c>
      <c r="J39" s="11">
        <v>3</v>
      </c>
      <c r="K39" s="11">
        <v>196</v>
      </c>
      <c r="L39" s="11">
        <v>0.83</v>
      </c>
      <c r="M39" s="16">
        <f t="shared" si="31"/>
        <v>2.36551912568306</v>
      </c>
      <c r="N39" s="11">
        <v>0.97</v>
      </c>
      <c r="O39" s="11">
        <v>2.11</v>
      </c>
      <c r="P39" s="8">
        <f t="shared" si="32"/>
        <v>3.0467</v>
      </c>
      <c r="Q39" s="9">
        <v>0.9</v>
      </c>
      <c r="R39" s="17">
        <f t="shared" si="33"/>
        <v>37070.3655889386</v>
      </c>
      <c r="Y39" s="11">
        <v>2171</v>
      </c>
      <c r="Z39" s="11">
        <v>0.65</v>
      </c>
      <c r="AA39" s="12">
        <v>1.35</v>
      </c>
      <c r="AB39" s="13">
        <f t="shared" si="34"/>
        <v>1905.0525</v>
      </c>
      <c r="AC39" s="11">
        <v>3</v>
      </c>
      <c r="AD39" s="11">
        <v>196</v>
      </c>
      <c r="AE39" s="11">
        <v>0.83</v>
      </c>
      <c r="AF39" s="16">
        <f t="shared" si="35"/>
        <v>2.36551912568306</v>
      </c>
      <c r="AG39" s="11">
        <v>0.97</v>
      </c>
      <c r="AH39" s="11">
        <v>2.11</v>
      </c>
      <c r="AI39" s="8">
        <f t="shared" si="36"/>
        <v>3.0467</v>
      </c>
      <c r="AJ39" s="9">
        <v>0.9</v>
      </c>
      <c r="AK39" s="17">
        <f t="shared" si="37"/>
        <v>37070.3655889386</v>
      </c>
    </row>
    <row r="40" s="1" customFormat="1" customHeight="1" spans="6:37">
      <c r="F40" s="20" t="s">
        <v>43</v>
      </c>
      <c r="G40" s="21"/>
      <c r="H40" s="21"/>
      <c r="I40" s="21"/>
      <c r="J40" s="21"/>
      <c r="K40" s="21"/>
      <c r="L40" s="21"/>
      <c r="M40" s="22">
        <f>SUM(R31:R39)</f>
        <v>441038.75601586</v>
      </c>
      <c r="N40" s="22"/>
      <c r="O40" s="22"/>
      <c r="P40" s="22"/>
      <c r="Q40" s="22"/>
      <c r="R40" s="22"/>
      <c r="Y40" s="20" t="s">
        <v>43</v>
      </c>
      <c r="Z40" s="21"/>
      <c r="AA40" s="21"/>
      <c r="AB40" s="21"/>
      <c r="AC40" s="21"/>
      <c r="AD40" s="21"/>
      <c r="AE40" s="21"/>
      <c r="AF40" s="22">
        <f>SUM(AK31:AK39)</f>
        <v>441038.75601586</v>
      </c>
      <c r="AG40" s="22"/>
      <c r="AH40" s="22"/>
      <c r="AI40" s="22"/>
      <c r="AJ40" s="22"/>
      <c r="AK40" s="22"/>
    </row>
    <row r="41" s="1" customFormat="1" customHeight="1" spans="6:37">
      <c r="F41" s="21"/>
      <c r="G41" s="21"/>
      <c r="H41" s="21"/>
      <c r="I41" s="21"/>
      <c r="J41" s="21"/>
      <c r="K41" s="21"/>
      <c r="L41" s="21"/>
      <c r="M41" s="22"/>
      <c r="N41" s="22"/>
      <c r="O41" s="22"/>
      <c r="P41" s="22"/>
      <c r="Q41" s="22"/>
      <c r="R41" s="22"/>
      <c r="Y41" s="21"/>
      <c r="Z41" s="21"/>
      <c r="AA41" s="21"/>
      <c r="AB41" s="21"/>
      <c r="AC41" s="21"/>
      <c r="AD41" s="21"/>
      <c r="AE41" s="21"/>
      <c r="AF41" s="22"/>
      <c r="AG41" s="22"/>
      <c r="AH41" s="22"/>
      <c r="AI41" s="22"/>
      <c r="AJ41" s="22"/>
      <c r="AK41" s="22"/>
    </row>
    <row r="42" s="1" customFormat="1" customHeight="1" spans="6:37">
      <c r="F42" s="3" t="s">
        <v>44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Y42" s="3" t="s">
        <v>44</v>
      </c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="1" customFormat="1" customHeight="1" spans="6:37">
      <c r="F43" s="4" t="s">
        <v>3</v>
      </c>
      <c r="G43" s="5"/>
      <c r="H43" s="5"/>
      <c r="I43" s="6"/>
      <c r="J43" s="7" t="s">
        <v>4</v>
      </c>
      <c r="K43" s="7"/>
      <c r="L43" s="7"/>
      <c r="M43" s="7"/>
      <c r="N43" s="8" t="s">
        <v>5</v>
      </c>
      <c r="O43" s="8"/>
      <c r="P43" s="8"/>
      <c r="Q43" s="9" t="s">
        <v>6</v>
      </c>
      <c r="R43" s="10" t="s">
        <v>7</v>
      </c>
      <c r="Y43" s="4" t="s">
        <v>3</v>
      </c>
      <c r="Z43" s="5"/>
      <c r="AA43" s="5"/>
      <c r="AB43" s="6"/>
      <c r="AC43" s="7" t="s">
        <v>4</v>
      </c>
      <c r="AD43" s="7"/>
      <c r="AE43" s="7"/>
      <c r="AF43" s="7"/>
      <c r="AG43" s="8" t="s">
        <v>5</v>
      </c>
      <c r="AH43" s="8"/>
      <c r="AI43" s="8"/>
      <c r="AJ43" s="9" t="s">
        <v>6</v>
      </c>
      <c r="AK43" s="10" t="s">
        <v>7</v>
      </c>
    </row>
    <row r="44" s="1" customFormat="1" customHeight="1" spans="6:37">
      <c r="F44" s="11" t="s">
        <v>45</v>
      </c>
      <c r="G44" s="11" t="s">
        <v>14</v>
      </c>
      <c r="H44" s="12" t="s">
        <v>15</v>
      </c>
      <c r="I44" s="13" t="s">
        <v>3</v>
      </c>
      <c r="J44" s="11" t="s">
        <v>16</v>
      </c>
      <c r="K44" s="11" t="s">
        <v>17</v>
      </c>
      <c r="L44" s="11" t="s">
        <v>18</v>
      </c>
      <c r="M44" s="7" t="s">
        <v>19</v>
      </c>
      <c r="N44" s="11" t="s">
        <v>20</v>
      </c>
      <c r="O44" s="11" t="s">
        <v>21</v>
      </c>
      <c r="P44" s="8" t="s">
        <v>22</v>
      </c>
      <c r="Q44" s="9" t="s">
        <v>23</v>
      </c>
      <c r="R44" s="14"/>
      <c r="Y44" s="11" t="s">
        <v>45</v>
      </c>
      <c r="Z44" s="11" t="s">
        <v>14</v>
      </c>
      <c r="AA44" s="12" t="s">
        <v>15</v>
      </c>
      <c r="AB44" s="13" t="s">
        <v>3</v>
      </c>
      <c r="AC44" s="11" t="s">
        <v>16</v>
      </c>
      <c r="AD44" s="11" t="s">
        <v>17</v>
      </c>
      <c r="AE44" s="11" t="s">
        <v>18</v>
      </c>
      <c r="AF44" s="7" t="s">
        <v>19</v>
      </c>
      <c r="AG44" s="11" t="s">
        <v>20</v>
      </c>
      <c r="AH44" s="11" t="s">
        <v>21</v>
      </c>
      <c r="AI44" s="8" t="s">
        <v>22</v>
      </c>
      <c r="AJ44" s="9" t="s">
        <v>23</v>
      </c>
      <c r="AK44" s="14"/>
    </row>
    <row r="45" s="1" customFormat="1" customHeight="1" spans="6:37">
      <c r="F45" s="11">
        <f t="shared" ref="F45:F49" si="38">35728+5878</f>
        <v>41606</v>
      </c>
      <c r="G45" s="11">
        <v>0.0847</v>
      </c>
      <c r="H45" s="12">
        <v>1.35</v>
      </c>
      <c r="I45" s="13">
        <f t="shared" ref="I45:I49" si="39">F45*G45*H45</f>
        <v>4757.43807</v>
      </c>
      <c r="J45" s="11">
        <v>3</v>
      </c>
      <c r="K45" s="11">
        <v>450</v>
      </c>
      <c r="L45" s="11">
        <v>1.43</v>
      </c>
      <c r="M45" s="16">
        <f t="shared" ref="M45:M49" si="40">1+6*K45/(K45+2000)+L45</f>
        <v>3.53204081632653</v>
      </c>
      <c r="N45" s="11">
        <v>1</v>
      </c>
      <c r="O45" s="11">
        <v>2.71</v>
      </c>
      <c r="P45" s="8">
        <f t="shared" ref="P45:P49" si="41">1+N45*O45</f>
        <v>3.71</v>
      </c>
      <c r="Q45" s="9">
        <v>1.15</v>
      </c>
      <c r="R45" s="17">
        <f t="shared" ref="R45:R49" si="42">I45*J45*Q45*P45*M45</f>
        <v>215075.955955415</v>
      </c>
      <c r="Y45" s="11">
        <f t="shared" ref="Y45:Y49" si="43">39548+5878</f>
        <v>45426</v>
      </c>
      <c r="Z45" s="11">
        <v>0.0847</v>
      </c>
      <c r="AA45" s="12">
        <v>1.35</v>
      </c>
      <c r="AB45" s="13">
        <f t="shared" ref="AB45:AB49" si="44">Y45*Z45*AA45</f>
        <v>5194.23597</v>
      </c>
      <c r="AC45" s="11">
        <v>3</v>
      </c>
      <c r="AD45" s="11">
        <v>450</v>
      </c>
      <c r="AE45" s="11">
        <v>1.43</v>
      </c>
      <c r="AF45" s="16">
        <f t="shared" ref="AF45:AF49" si="45">1+6*AD45/(AD45+2000)+AE45</f>
        <v>3.53204081632653</v>
      </c>
      <c r="AG45" s="11">
        <v>1</v>
      </c>
      <c r="AH45" s="11">
        <v>3.51</v>
      </c>
      <c r="AI45" s="8">
        <f t="shared" ref="AI45:AI49" si="46">1+AG45*AH45</f>
        <v>4.51</v>
      </c>
      <c r="AJ45" s="9">
        <v>1.15</v>
      </c>
      <c r="AK45" s="17">
        <f t="shared" ref="AK45:AK49" si="47">AB45*AC45*AJ45*AI45*AF45</f>
        <v>285458.530643519</v>
      </c>
    </row>
    <row r="46" s="1" customFormat="1" customHeight="1" spans="6:37">
      <c r="F46" s="11">
        <f t="shared" si="38"/>
        <v>41606</v>
      </c>
      <c r="G46" s="11">
        <v>0.0847</v>
      </c>
      <c r="H46" s="12">
        <v>1.35</v>
      </c>
      <c r="I46" s="13">
        <f t="shared" si="39"/>
        <v>4757.43807</v>
      </c>
      <c r="J46" s="11">
        <v>3</v>
      </c>
      <c r="K46" s="11">
        <v>450</v>
      </c>
      <c r="L46" s="11">
        <v>1.43</v>
      </c>
      <c r="M46" s="16">
        <f t="shared" si="40"/>
        <v>3.53204081632653</v>
      </c>
      <c r="N46" s="11">
        <v>1</v>
      </c>
      <c r="O46" s="11">
        <v>2.71</v>
      </c>
      <c r="P46" s="8">
        <f t="shared" si="41"/>
        <v>3.71</v>
      </c>
      <c r="Q46" s="9">
        <v>1.15</v>
      </c>
      <c r="R46" s="17">
        <f t="shared" si="42"/>
        <v>215075.955955415</v>
      </c>
      <c r="Y46" s="11">
        <f t="shared" si="43"/>
        <v>45426</v>
      </c>
      <c r="Z46" s="11">
        <v>0.0847</v>
      </c>
      <c r="AA46" s="12">
        <v>1.35</v>
      </c>
      <c r="AB46" s="13">
        <f t="shared" si="44"/>
        <v>5194.23597</v>
      </c>
      <c r="AC46" s="11">
        <v>3</v>
      </c>
      <c r="AD46" s="11">
        <v>450</v>
      </c>
      <c r="AE46" s="11">
        <v>1.43</v>
      </c>
      <c r="AF46" s="16">
        <f t="shared" si="45"/>
        <v>3.53204081632653</v>
      </c>
      <c r="AG46" s="11">
        <v>1</v>
      </c>
      <c r="AH46" s="11">
        <v>3.51</v>
      </c>
      <c r="AI46" s="8">
        <f t="shared" si="46"/>
        <v>4.51</v>
      </c>
      <c r="AJ46" s="9">
        <v>1.15</v>
      </c>
      <c r="AK46" s="17">
        <f t="shared" si="47"/>
        <v>285458.530643519</v>
      </c>
    </row>
    <row r="47" s="1" customFormat="1" customHeight="1" spans="6:37">
      <c r="F47" s="11">
        <f t="shared" si="38"/>
        <v>41606</v>
      </c>
      <c r="G47" s="11">
        <v>0.0847</v>
      </c>
      <c r="H47" s="12">
        <v>1.35</v>
      </c>
      <c r="I47" s="13">
        <f t="shared" si="39"/>
        <v>4757.43807</v>
      </c>
      <c r="J47" s="11">
        <v>3</v>
      </c>
      <c r="K47" s="11">
        <v>450</v>
      </c>
      <c r="L47" s="11">
        <v>1.43</v>
      </c>
      <c r="M47" s="16">
        <f t="shared" si="40"/>
        <v>3.53204081632653</v>
      </c>
      <c r="N47" s="11">
        <v>1</v>
      </c>
      <c r="O47" s="11">
        <v>2.71</v>
      </c>
      <c r="P47" s="8">
        <f t="shared" si="41"/>
        <v>3.71</v>
      </c>
      <c r="Q47" s="9">
        <v>1.15</v>
      </c>
      <c r="R47" s="17">
        <f t="shared" si="42"/>
        <v>215075.955955415</v>
      </c>
      <c r="Y47" s="11">
        <f t="shared" si="43"/>
        <v>45426</v>
      </c>
      <c r="Z47" s="11">
        <v>0.0847</v>
      </c>
      <c r="AA47" s="12">
        <v>1.35</v>
      </c>
      <c r="AB47" s="13">
        <f t="shared" si="44"/>
        <v>5194.23597</v>
      </c>
      <c r="AC47" s="11">
        <v>3</v>
      </c>
      <c r="AD47" s="11">
        <v>450</v>
      </c>
      <c r="AE47" s="11">
        <v>1.43</v>
      </c>
      <c r="AF47" s="16">
        <f t="shared" si="45"/>
        <v>3.53204081632653</v>
      </c>
      <c r="AG47" s="11">
        <v>1</v>
      </c>
      <c r="AH47" s="11">
        <v>3.51</v>
      </c>
      <c r="AI47" s="8">
        <f t="shared" si="46"/>
        <v>4.51</v>
      </c>
      <c r="AJ47" s="9">
        <v>1.15</v>
      </c>
      <c r="AK47" s="17">
        <f t="shared" si="47"/>
        <v>285458.530643519</v>
      </c>
    </row>
    <row r="48" s="1" customFormat="1" customHeight="1" spans="6:37">
      <c r="F48" s="11">
        <f t="shared" si="38"/>
        <v>41606</v>
      </c>
      <c r="G48" s="11">
        <v>0.0847</v>
      </c>
      <c r="H48" s="12">
        <v>1.35</v>
      </c>
      <c r="I48" s="13">
        <f t="shared" si="39"/>
        <v>4757.43807</v>
      </c>
      <c r="J48" s="11">
        <v>3</v>
      </c>
      <c r="K48" s="11">
        <v>200</v>
      </c>
      <c r="L48" s="11">
        <v>1.43</v>
      </c>
      <c r="M48" s="16">
        <f t="shared" si="40"/>
        <v>2.97545454545455</v>
      </c>
      <c r="N48" s="11">
        <v>1</v>
      </c>
      <c r="O48" s="11">
        <v>2.71</v>
      </c>
      <c r="P48" s="8">
        <f t="shared" si="41"/>
        <v>3.71</v>
      </c>
      <c r="Q48" s="9">
        <v>0.9</v>
      </c>
      <c r="R48" s="17">
        <f t="shared" si="42"/>
        <v>141796.051493412</v>
      </c>
      <c r="Y48" s="11">
        <f t="shared" si="43"/>
        <v>45426</v>
      </c>
      <c r="Z48" s="11">
        <v>0.0847</v>
      </c>
      <c r="AA48" s="12">
        <v>1.35</v>
      </c>
      <c r="AB48" s="13">
        <f t="shared" si="44"/>
        <v>5194.23597</v>
      </c>
      <c r="AC48" s="11">
        <v>3</v>
      </c>
      <c r="AD48" s="11">
        <v>200</v>
      </c>
      <c r="AE48" s="11">
        <v>1.43</v>
      </c>
      <c r="AF48" s="16">
        <f t="shared" si="45"/>
        <v>2.97545454545455</v>
      </c>
      <c r="AG48" s="11">
        <v>1</v>
      </c>
      <c r="AH48" s="11">
        <v>3.51</v>
      </c>
      <c r="AI48" s="8">
        <f t="shared" si="46"/>
        <v>4.51</v>
      </c>
      <c r="AJ48" s="9">
        <v>0.9</v>
      </c>
      <c r="AK48" s="17">
        <f t="shared" si="47"/>
        <v>188198.129030997</v>
      </c>
    </row>
    <row r="49" s="1" customFormat="1" customHeight="1" spans="6:37">
      <c r="F49" s="11">
        <f t="shared" si="38"/>
        <v>41606</v>
      </c>
      <c r="G49" s="11">
        <v>0.0847</v>
      </c>
      <c r="H49" s="12">
        <v>1.35</v>
      </c>
      <c r="I49" s="13">
        <f t="shared" si="39"/>
        <v>4757.43807</v>
      </c>
      <c r="J49" s="11">
        <v>3</v>
      </c>
      <c r="K49" s="11">
        <v>200</v>
      </c>
      <c r="L49" s="11">
        <v>1.43</v>
      </c>
      <c r="M49" s="16">
        <f t="shared" si="40"/>
        <v>2.97545454545455</v>
      </c>
      <c r="N49" s="11">
        <v>1</v>
      </c>
      <c r="O49" s="11">
        <v>2.71</v>
      </c>
      <c r="P49" s="8">
        <f t="shared" si="41"/>
        <v>3.71</v>
      </c>
      <c r="Q49" s="9">
        <v>0.9</v>
      </c>
      <c r="R49" s="17">
        <f t="shared" si="42"/>
        <v>141796.051493412</v>
      </c>
      <c r="Y49" s="11">
        <f t="shared" si="43"/>
        <v>45426</v>
      </c>
      <c r="Z49" s="11">
        <v>0.0847</v>
      </c>
      <c r="AA49" s="12">
        <v>1.35</v>
      </c>
      <c r="AB49" s="13">
        <f t="shared" si="44"/>
        <v>5194.23597</v>
      </c>
      <c r="AC49" s="11">
        <v>3</v>
      </c>
      <c r="AD49" s="11">
        <v>200</v>
      </c>
      <c r="AE49" s="11">
        <v>1.43</v>
      </c>
      <c r="AF49" s="16">
        <f t="shared" si="45"/>
        <v>2.97545454545455</v>
      </c>
      <c r="AG49" s="11">
        <v>1</v>
      </c>
      <c r="AH49" s="11">
        <v>3.51</v>
      </c>
      <c r="AI49" s="8">
        <f t="shared" si="46"/>
        <v>4.51</v>
      </c>
      <c r="AJ49" s="9">
        <v>0.9</v>
      </c>
      <c r="AK49" s="17">
        <f t="shared" si="47"/>
        <v>188198.129030997</v>
      </c>
    </row>
    <row r="50" s="1" customFormat="1" customHeight="1" spans="6:37">
      <c r="F50" s="36" t="s">
        <v>44</v>
      </c>
      <c r="G50" s="37"/>
      <c r="H50" s="37"/>
      <c r="I50" s="37"/>
      <c r="J50" s="37"/>
      <c r="K50" s="37"/>
      <c r="L50" s="37"/>
      <c r="M50" s="22">
        <f>SUM(R45:R49)</f>
        <v>928819.970853068</v>
      </c>
      <c r="N50" s="22"/>
      <c r="O50" s="22"/>
      <c r="P50" s="22"/>
      <c r="Q50" s="22"/>
      <c r="R50" s="22"/>
      <c r="Y50" s="36" t="s">
        <v>44</v>
      </c>
      <c r="Z50" s="37"/>
      <c r="AA50" s="37"/>
      <c r="AB50" s="37"/>
      <c r="AC50" s="37"/>
      <c r="AD50" s="37"/>
      <c r="AE50" s="37"/>
      <c r="AF50" s="22">
        <f>SUM(AK45:AK49)</f>
        <v>1232771.84999255</v>
      </c>
      <c r="AG50" s="22"/>
      <c r="AH50" s="22"/>
      <c r="AI50" s="22"/>
      <c r="AJ50" s="22"/>
      <c r="AK50" s="22"/>
    </row>
    <row r="51" s="1" customFormat="1" customHeight="1" spans="6:37">
      <c r="F51" s="37"/>
      <c r="G51" s="37"/>
      <c r="H51" s="37"/>
      <c r="I51" s="37"/>
      <c r="J51" s="37"/>
      <c r="K51" s="37"/>
      <c r="L51" s="37"/>
      <c r="M51" s="22"/>
      <c r="N51" s="22"/>
      <c r="O51" s="22"/>
      <c r="P51" s="22"/>
      <c r="Q51" s="22"/>
      <c r="R51" s="22"/>
      <c r="Y51" s="37"/>
      <c r="Z51" s="37"/>
      <c r="AA51" s="37"/>
      <c r="AB51" s="37"/>
      <c r="AC51" s="37"/>
      <c r="AD51" s="37"/>
      <c r="AE51" s="37"/>
      <c r="AF51" s="22"/>
      <c r="AG51" s="22"/>
      <c r="AH51" s="22"/>
      <c r="AI51" s="22"/>
      <c r="AJ51" s="22"/>
      <c r="AK51" s="22"/>
    </row>
    <row r="52" s="1" customFormat="1" customHeight="1" spans="6:37">
      <c r="F52" s="34" t="s">
        <v>24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Y52" s="34" t="s">
        <v>24</v>
      </c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="1" customFormat="1" customHeight="1" spans="6:37">
      <c r="F53" s="13" t="s">
        <v>3</v>
      </c>
      <c r="G53" s="13"/>
      <c r="H53" s="13"/>
      <c r="I53" s="13"/>
      <c r="J53" s="13"/>
      <c r="K53" s="8" t="s">
        <v>46</v>
      </c>
      <c r="L53" s="8"/>
      <c r="M53" s="8"/>
      <c r="N53" s="8"/>
      <c r="O53" s="9" t="s">
        <v>31</v>
      </c>
      <c r="P53" s="9"/>
      <c r="Q53" s="38" t="s">
        <v>7</v>
      </c>
      <c r="Y53" s="13" t="s">
        <v>3</v>
      </c>
      <c r="Z53" s="13"/>
      <c r="AA53" s="13"/>
      <c r="AB53" s="13"/>
      <c r="AC53" s="13"/>
      <c r="AD53" s="8" t="s">
        <v>46</v>
      </c>
      <c r="AE53" s="8"/>
      <c r="AF53" s="8"/>
      <c r="AG53" s="8"/>
      <c r="AH53" s="9" t="s">
        <v>31</v>
      </c>
      <c r="AI53" s="9"/>
      <c r="AJ53" s="38" t="s">
        <v>7</v>
      </c>
    </row>
    <row r="54" s="1" customFormat="1" customHeight="1" spans="6:37">
      <c r="F54" s="13" t="s">
        <v>47</v>
      </c>
      <c r="G54" s="13" t="s">
        <v>48</v>
      </c>
      <c r="H54" s="13" t="s">
        <v>49</v>
      </c>
      <c r="I54" s="13" t="s">
        <v>50</v>
      </c>
      <c r="J54" s="13" t="s">
        <v>3</v>
      </c>
      <c r="K54" s="8" t="s">
        <v>51</v>
      </c>
      <c r="L54" s="8" t="s">
        <v>21</v>
      </c>
      <c r="M54" s="8" t="s">
        <v>20</v>
      </c>
      <c r="N54" s="39" t="s">
        <v>22</v>
      </c>
      <c r="O54" s="9" t="s">
        <v>52</v>
      </c>
      <c r="P54" s="9" t="s">
        <v>53</v>
      </c>
      <c r="Q54" s="38"/>
      <c r="Y54" s="13" t="s">
        <v>47</v>
      </c>
      <c r="Z54" s="13" t="s">
        <v>48</v>
      </c>
      <c r="AA54" s="13" t="s">
        <v>49</v>
      </c>
      <c r="AB54" s="13" t="s">
        <v>50</v>
      </c>
      <c r="AC54" s="13" t="s">
        <v>3</v>
      </c>
      <c r="AD54" s="8" t="s">
        <v>51</v>
      </c>
      <c r="AE54" s="8" t="s">
        <v>21</v>
      </c>
      <c r="AF54" s="8" t="s">
        <v>20</v>
      </c>
      <c r="AG54" s="39" t="s">
        <v>22</v>
      </c>
      <c r="AH54" s="9" t="s">
        <v>52</v>
      </c>
      <c r="AI54" s="9" t="s">
        <v>53</v>
      </c>
      <c r="AJ54" s="38"/>
    </row>
    <row r="55" s="1" customFormat="1" customHeight="1" spans="6:37">
      <c r="F55" s="11">
        <f t="shared" ref="F55:F69" si="48">2704+416</f>
        <v>3120</v>
      </c>
      <c r="G55" s="12">
        <v>1.05</v>
      </c>
      <c r="H55" s="11">
        <v>1</v>
      </c>
      <c r="I55" s="11">
        <v>0</v>
      </c>
      <c r="J55" s="13">
        <f t="shared" ref="J55:J69" si="49">F55*G55*H55+I55</f>
        <v>3276</v>
      </c>
      <c r="K55" s="11">
        <v>1</v>
      </c>
      <c r="L55" s="11">
        <v>2.38</v>
      </c>
      <c r="M55" s="11">
        <v>1</v>
      </c>
      <c r="N55" s="39">
        <f t="shared" ref="N55:N69" si="50">L55*M55+1</f>
        <v>3.38</v>
      </c>
      <c r="O55" s="11">
        <v>1.15</v>
      </c>
      <c r="P55" s="9">
        <v>0.5</v>
      </c>
      <c r="Q55" s="40">
        <f t="shared" ref="Q55:Q69" si="51">J55*K55*N55*O55*P55</f>
        <v>6366.906</v>
      </c>
      <c r="Y55" s="11">
        <f t="shared" ref="Y55:Y69" si="52">2704+454</f>
        <v>3158</v>
      </c>
      <c r="Z55" s="12">
        <v>1.05</v>
      </c>
      <c r="AA55" s="11">
        <v>1</v>
      </c>
      <c r="AB55" s="11">
        <v>0</v>
      </c>
      <c r="AC55" s="13">
        <f t="shared" ref="AC55:AC69" si="53">Y55*Z55*AA55+AB55</f>
        <v>3315.9</v>
      </c>
      <c r="AD55" s="11">
        <v>1</v>
      </c>
      <c r="AE55" s="11">
        <v>2.38</v>
      </c>
      <c r="AF55" s="11">
        <v>1</v>
      </c>
      <c r="AG55" s="39">
        <f t="shared" ref="AG55:AG69" si="54">AE55*AF55+1</f>
        <v>3.38</v>
      </c>
      <c r="AH55" s="11">
        <v>1.15</v>
      </c>
      <c r="AI55" s="9">
        <v>0.5</v>
      </c>
      <c r="AJ55" s="40">
        <f t="shared" ref="AJ55:AJ69" si="55">AC55*AD55*AG55*AH55*AI55</f>
        <v>6444.45165</v>
      </c>
    </row>
    <row r="56" s="1" customFormat="1" customHeight="1" spans="6:37">
      <c r="F56" s="11">
        <f t="shared" si="48"/>
        <v>3120</v>
      </c>
      <c r="G56" s="12">
        <v>1.06</v>
      </c>
      <c r="H56" s="11">
        <v>1</v>
      </c>
      <c r="I56" s="11">
        <v>0</v>
      </c>
      <c r="J56" s="13">
        <f t="shared" si="49"/>
        <v>3307.2</v>
      </c>
      <c r="K56" s="11">
        <v>1</v>
      </c>
      <c r="L56" s="11">
        <v>2.38</v>
      </c>
      <c r="M56" s="11">
        <v>1</v>
      </c>
      <c r="N56" s="39">
        <f t="shared" si="50"/>
        <v>3.38</v>
      </c>
      <c r="O56" s="11">
        <v>1.15</v>
      </c>
      <c r="P56" s="9">
        <v>0.5</v>
      </c>
      <c r="Q56" s="40">
        <f t="shared" si="51"/>
        <v>6427.5432</v>
      </c>
      <c r="Y56" s="11">
        <f t="shared" si="52"/>
        <v>3158</v>
      </c>
      <c r="Z56" s="12">
        <v>1.06</v>
      </c>
      <c r="AA56" s="11">
        <v>1</v>
      </c>
      <c r="AB56" s="11">
        <v>0</v>
      </c>
      <c r="AC56" s="13">
        <f t="shared" si="53"/>
        <v>3347.48</v>
      </c>
      <c r="AD56" s="11">
        <v>1</v>
      </c>
      <c r="AE56" s="11">
        <v>2.38</v>
      </c>
      <c r="AF56" s="11">
        <v>1</v>
      </c>
      <c r="AG56" s="39">
        <f t="shared" si="54"/>
        <v>3.38</v>
      </c>
      <c r="AH56" s="11">
        <v>1.15</v>
      </c>
      <c r="AI56" s="9">
        <v>0.5</v>
      </c>
      <c r="AJ56" s="40">
        <f t="shared" si="55"/>
        <v>6505.82738</v>
      </c>
    </row>
    <row r="57" s="1" customFormat="1" customHeight="1" spans="6:37">
      <c r="F57" s="11">
        <f t="shared" si="48"/>
        <v>3120</v>
      </c>
      <c r="G57" s="12">
        <v>1.31</v>
      </c>
      <c r="H57" s="11">
        <v>1</v>
      </c>
      <c r="I57" s="11">
        <v>0</v>
      </c>
      <c r="J57" s="13">
        <f t="shared" si="49"/>
        <v>4087.2</v>
      </c>
      <c r="K57" s="11">
        <v>1</v>
      </c>
      <c r="L57" s="11">
        <v>2.38</v>
      </c>
      <c r="M57" s="11">
        <v>1</v>
      </c>
      <c r="N57" s="39">
        <f t="shared" si="50"/>
        <v>3.38</v>
      </c>
      <c r="O57" s="11">
        <v>1.15</v>
      </c>
      <c r="P57" s="9">
        <v>0.5</v>
      </c>
      <c r="Q57" s="40">
        <f t="shared" si="51"/>
        <v>7943.4732</v>
      </c>
      <c r="Y57" s="11">
        <f t="shared" si="52"/>
        <v>3158</v>
      </c>
      <c r="Z57" s="12">
        <v>1.31</v>
      </c>
      <c r="AA57" s="11">
        <v>1</v>
      </c>
      <c r="AB57" s="11">
        <v>0</v>
      </c>
      <c r="AC57" s="13">
        <f t="shared" si="53"/>
        <v>4136.98</v>
      </c>
      <c r="AD57" s="11">
        <v>1</v>
      </c>
      <c r="AE57" s="11">
        <v>2.38</v>
      </c>
      <c r="AF57" s="11">
        <v>1</v>
      </c>
      <c r="AG57" s="39">
        <f t="shared" si="54"/>
        <v>3.38</v>
      </c>
      <c r="AH57" s="11">
        <v>1.15</v>
      </c>
      <c r="AI57" s="9">
        <v>0.5</v>
      </c>
      <c r="AJ57" s="40">
        <f t="shared" si="55"/>
        <v>8040.22063</v>
      </c>
    </row>
    <row r="58" s="1" customFormat="1" customHeight="1" spans="6:37">
      <c r="F58" s="11">
        <f t="shared" si="48"/>
        <v>3120</v>
      </c>
      <c r="G58" s="12">
        <v>0.75</v>
      </c>
      <c r="H58" s="11">
        <v>1</v>
      </c>
      <c r="I58" s="11">
        <v>0</v>
      </c>
      <c r="J58" s="13">
        <f t="shared" si="49"/>
        <v>2340</v>
      </c>
      <c r="K58" s="11">
        <v>1</v>
      </c>
      <c r="L58" s="11">
        <v>2.38</v>
      </c>
      <c r="M58" s="11">
        <v>1</v>
      </c>
      <c r="N58" s="39">
        <f t="shared" si="50"/>
        <v>3.38</v>
      </c>
      <c r="O58" s="11">
        <v>1.15</v>
      </c>
      <c r="P58" s="9">
        <v>0.5</v>
      </c>
      <c r="Q58" s="40">
        <f t="shared" si="51"/>
        <v>4547.79</v>
      </c>
      <c r="Y58" s="11">
        <f t="shared" si="52"/>
        <v>3158</v>
      </c>
      <c r="Z58" s="12">
        <v>0.75</v>
      </c>
      <c r="AA58" s="11">
        <v>1</v>
      </c>
      <c r="AB58" s="11">
        <v>0</v>
      </c>
      <c r="AC58" s="13">
        <f t="shared" si="53"/>
        <v>2368.5</v>
      </c>
      <c r="AD58" s="11">
        <v>1</v>
      </c>
      <c r="AE58" s="11">
        <v>2.38</v>
      </c>
      <c r="AF58" s="11">
        <v>1</v>
      </c>
      <c r="AG58" s="39">
        <f t="shared" si="54"/>
        <v>3.38</v>
      </c>
      <c r="AH58" s="11">
        <v>1.15</v>
      </c>
      <c r="AI58" s="9">
        <v>0.5</v>
      </c>
      <c r="AJ58" s="40">
        <f t="shared" si="55"/>
        <v>4603.17975</v>
      </c>
    </row>
    <row r="59" s="1" customFormat="1" customHeight="1" spans="6:37">
      <c r="F59" s="11">
        <f t="shared" si="48"/>
        <v>3120</v>
      </c>
      <c r="G59" s="12">
        <v>0.75</v>
      </c>
      <c r="H59" s="11">
        <v>1</v>
      </c>
      <c r="I59" s="11">
        <v>0</v>
      </c>
      <c r="J59" s="13">
        <f t="shared" si="49"/>
        <v>2340</v>
      </c>
      <c r="K59" s="11">
        <v>1</v>
      </c>
      <c r="L59" s="11">
        <v>2.38</v>
      </c>
      <c r="M59" s="11">
        <v>1</v>
      </c>
      <c r="N59" s="39">
        <f t="shared" si="50"/>
        <v>3.38</v>
      </c>
      <c r="O59" s="11">
        <v>1.15</v>
      </c>
      <c r="P59" s="9">
        <v>0.5</v>
      </c>
      <c r="Q59" s="40">
        <f t="shared" si="51"/>
        <v>4547.79</v>
      </c>
      <c r="Y59" s="11">
        <f t="shared" si="52"/>
        <v>3158</v>
      </c>
      <c r="Z59" s="12">
        <v>0.75</v>
      </c>
      <c r="AA59" s="11">
        <v>1</v>
      </c>
      <c r="AB59" s="11">
        <v>0</v>
      </c>
      <c r="AC59" s="13">
        <f t="shared" si="53"/>
        <v>2368.5</v>
      </c>
      <c r="AD59" s="11">
        <v>1</v>
      </c>
      <c r="AE59" s="11">
        <v>2.38</v>
      </c>
      <c r="AF59" s="11">
        <v>1</v>
      </c>
      <c r="AG59" s="39">
        <f t="shared" si="54"/>
        <v>3.38</v>
      </c>
      <c r="AH59" s="11">
        <v>1.15</v>
      </c>
      <c r="AI59" s="9">
        <v>0.5</v>
      </c>
      <c r="AJ59" s="40">
        <f t="shared" si="55"/>
        <v>4603.17975</v>
      </c>
    </row>
    <row r="60" s="1" customFormat="1" customHeight="1" spans="6:37">
      <c r="F60" s="11">
        <f t="shared" si="48"/>
        <v>3120</v>
      </c>
      <c r="G60" s="12">
        <v>1.8</v>
      </c>
      <c r="H60" s="11">
        <v>1</v>
      </c>
      <c r="I60" s="11">
        <v>0</v>
      </c>
      <c r="J60" s="13">
        <f t="shared" si="49"/>
        <v>5616</v>
      </c>
      <c r="K60" s="11">
        <v>1</v>
      </c>
      <c r="L60" s="11">
        <v>2.38</v>
      </c>
      <c r="M60" s="11">
        <v>1</v>
      </c>
      <c r="N60" s="39">
        <f t="shared" si="50"/>
        <v>3.38</v>
      </c>
      <c r="O60" s="11">
        <v>1.15</v>
      </c>
      <c r="P60" s="9">
        <v>0.5</v>
      </c>
      <c r="Q60" s="40">
        <f t="shared" si="51"/>
        <v>10914.696</v>
      </c>
      <c r="Y60" s="11">
        <f t="shared" si="52"/>
        <v>3158</v>
      </c>
      <c r="Z60" s="12">
        <v>1.8</v>
      </c>
      <c r="AA60" s="11">
        <v>1</v>
      </c>
      <c r="AB60" s="11">
        <v>0</v>
      </c>
      <c r="AC60" s="13">
        <f t="shared" si="53"/>
        <v>5684.4</v>
      </c>
      <c r="AD60" s="11">
        <v>1</v>
      </c>
      <c r="AE60" s="11">
        <v>2.38</v>
      </c>
      <c r="AF60" s="11">
        <v>1</v>
      </c>
      <c r="AG60" s="39">
        <f t="shared" si="54"/>
        <v>3.38</v>
      </c>
      <c r="AH60" s="11">
        <v>1.15</v>
      </c>
      <c r="AI60" s="9">
        <v>0.5</v>
      </c>
      <c r="AJ60" s="40">
        <f t="shared" si="55"/>
        <v>11047.6314</v>
      </c>
    </row>
    <row r="61" s="1" customFormat="1" customHeight="1" spans="6:37">
      <c r="F61" s="11">
        <f t="shared" si="48"/>
        <v>3120</v>
      </c>
      <c r="G61" s="12">
        <v>1.05</v>
      </c>
      <c r="H61" s="11">
        <v>1</v>
      </c>
      <c r="I61" s="11">
        <v>0</v>
      </c>
      <c r="J61" s="13">
        <f t="shared" si="49"/>
        <v>3276</v>
      </c>
      <c r="K61" s="11">
        <v>1</v>
      </c>
      <c r="L61" s="11">
        <v>2.38</v>
      </c>
      <c r="M61" s="11">
        <v>1</v>
      </c>
      <c r="N61" s="39">
        <f t="shared" si="50"/>
        <v>3.38</v>
      </c>
      <c r="O61" s="11">
        <v>1.15</v>
      </c>
      <c r="P61" s="9">
        <v>0.5</v>
      </c>
      <c r="Q61" s="40">
        <f t="shared" si="51"/>
        <v>6366.906</v>
      </c>
      <c r="Y61" s="11">
        <f t="shared" si="52"/>
        <v>3158</v>
      </c>
      <c r="Z61" s="12">
        <v>1.05</v>
      </c>
      <c r="AA61" s="11">
        <v>1</v>
      </c>
      <c r="AB61" s="11">
        <v>0</v>
      </c>
      <c r="AC61" s="13">
        <f t="shared" si="53"/>
        <v>3315.9</v>
      </c>
      <c r="AD61" s="11">
        <v>1</v>
      </c>
      <c r="AE61" s="11">
        <v>2.38</v>
      </c>
      <c r="AF61" s="11">
        <v>1</v>
      </c>
      <c r="AG61" s="39">
        <f t="shared" si="54"/>
        <v>3.38</v>
      </c>
      <c r="AH61" s="11">
        <v>1.15</v>
      </c>
      <c r="AI61" s="9">
        <v>0.5</v>
      </c>
      <c r="AJ61" s="40">
        <f t="shared" si="55"/>
        <v>6444.45165</v>
      </c>
    </row>
    <row r="62" s="1" customFormat="1" customHeight="1" spans="6:37">
      <c r="F62" s="11">
        <f t="shared" si="48"/>
        <v>3120</v>
      </c>
      <c r="G62" s="12">
        <v>1.06</v>
      </c>
      <c r="H62" s="11">
        <v>1</v>
      </c>
      <c r="I62" s="11">
        <v>0</v>
      </c>
      <c r="J62" s="13">
        <f t="shared" si="49"/>
        <v>3307.2</v>
      </c>
      <c r="K62" s="11">
        <v>1</v>
      </c>
      <c r="L62" s="11">
        <v>2.38</v>
      </c>
      <c r="M62" s="11">
        <v>1</v>
      </c>
      <c r="N62" s="39">
        <f t="shared" si="50"/>
        <v>3.38</v>
      </c>
      <c r="O62" s="11">
        <v>1.15</v>
      </c>
      <c r="P62" s="9">
        <v>0.5</v>
      </c>
      <c r="Q62" s="40">
        <f t="shared" si="51"/>
        <v>6427.5432</v>
      </c>
      <c r="Y62" s="11">
        <f t="shared" si="52"/>
        <v>3158</v>
      </c>
      <c r="Z62" s="12">
        <v>1.06</v>
      </c>
      <c r="AA62" s="11">
        <v>1</v>
      </c>
      <c r="AB62" s="11">
        <v>0</v>
      </c>
      <c r="AC62" s="13">
        <f t="shared" si="53"/>
        <v>3347.48</v>
      </c>
      <c r="AD62" s="11">
        <v>1</v>
      </c>
      <c r="AE62" s="11">
        <v>2.38</v>
      </c>
      <c r="AF62" s="11">
        <v>1</v>
      </c>
      <c r="AG62" s="39">
        <f t="shared" si="54"/>
        <v>3.38</v>
      </c>
      <c r="AH62" s="11">
        <v>1.15</v>
      </c>
      <c r="AI62" s="9">
        <v>0.5</v>
      </c>
      <c r="AJ62" s="40">
        <f t="shared" si="55"/>
        <v>6505.82738</v>
      </c>
    </row>
    <row r="63" s="1" customFormat="1" customHeight="1" spans="6:37">
      <c r="F63" s="11">
        <f t="shared" si="48"/>
        <v>3120</v>
      </c>
      <c r="G63" s="12">
        <v>1.31</v>
      </c>
      <c r="H63" s="11">
        <v>1</v>
      </c>
      <c r="I63" s="11">
        <v>0</v>
      </c>
      <c r="J63" s="13">
        <f t="shared" si="49"/>
        <v>4087.2</v>
      </c>
      <c r="K63" s="11">
        <v>1</v>
      </c>
      <c r="L63" s="11">
        <v>2.38</v>
      </c>
      <c r="M63" s="11">
        <v>1</v>
      </c>
      <c r="N63" s="39">
        <f t="shared" si="50"/>
        <v>3.38</v>
      </c>
      <c r="O63" s="11">
        <v>1.15</v>
      </c>
      <c r="P63" s="9">
        <v>0.5</v>
      </c>
      <c r="Q63" s="40">
        <f t="shared" si="51"/>
        <v>7943.4732</v>
      </c>
      <c r="Y63" s="11">
        <f t="shared" si="52"/>
        <v>3158</v>
      </c>
      <c r="Z63" s="12">
        <v>1.31</v>
      </c>
      <c r="AA63" s="11">
        <v>1</v>
      </c>
      <c r="AB63" s="11">
        <v>0</v>
      </c>
      <c r="AC63" s="13">
        <f t="shared" si="53"/>
        <v>4136.98</v>
      </c>
      <c r="AD63" s="11">
        <v>1</v>
      </c>
      <c r="AE63" s="11">
        <v>2.38</v>
      </c>
      <c r="AF63" s="11">
        <v>1</v>
      </c>
      <c r="AG63" s="39">
        <f t="shared" si="54"/>
        <v>3.38</v>
      </c>
      <c r="AH63" s="11">
        <v>1.15</v>
      </c>
      <c r="AI63" s="9">
        <v>0.5</v>
      </c>
      <c r="AJ63" s="40">
        <f t="shared" si="55"/>
        <v>8040.22063</v>
      </c>
    </row>
    <row r="64" s="1" customFormat="1" customHeight="1" spans="6:37">
      <c r="F64" s="11">
        <f t="shared" si="48"/>
        <v>3120</v>
      </c>
      <c r="G64" s="12">
        <v>0.75</v>
      </c>
      <c r="H64" s="11">
        <v>1</v>
      </c>
      <c r="I64" s="11">
        <v>0</v>
      </c>
      <c r="J64" s="13">
        <f t="shared" si="49"/>
        <v>2340</v>
      </c>
      <c r="K64" s="11">
        <v>1</v>
      </c>
      <c r="L64" s="11">
        <v>2.38</v>
      </c>
      <c r="M64" s="11">
        <v>1</v>
      </c>
      <c r="N64" s="39">
        <f t="shared" si="50"/>
        <v>3.38</v>
      </c>
      <c r="O64" s="11">
        <v>1.15</v>
      </c>
      <c r="P64" s="9">
        <v>0.5</v>
      </c>
      <c r="Q64" s="40">
        <f t="shared" si="51"/>
        <v>4547.79</v>
      </c>
      <c r="Y64" s="11">
        <f t="shared" si="52"/>
        <v>3158</v>
      </c>
      <c r="Z64" s="12">
        <v>0.75</v>
      </c>
      <c r="AA64" s="11">
        <v>1</v>
      </c>
      <c r="AB64" s="11">
        <v>0</v>
      </c>
      <c r="AC64" s="13">
        <f t="shared" si="53"/>
        <v>2368.5</v>
      </c>
      <c r="AD64" s="11">
        <v>1</v>
      </c>
      <c r="AE64" s="11">
        <v>2.38</v>
      </c>
      <c r="AF64" s="11">
        <v>1</v>
      </c>
      <c r="AG64" s="39">
        <f t="shared" si="54"/>
        <v>3.38</v>
      </c>
      <c r="AH64" s="11">
        <v>1.15</v>
      </c>
      <c r="AI64" s="9">
        <v>0.5</v>
      </c>
      <c r="AJ64" s="40">
        <f t="shared" si="55"/>
        <v>4603.17975</v>
      </c>
    </row>
    <row r="65" s="1" customFormat="1" customHeight="1" spans="6:36">
      <c r="F65" s="11">
        <f t="shared" si="48"/>
        <v>3120</v>
      </c>
      <c r="G65" s="12">
        <v>0.75</v>
      </c>
      <c r="H65" s="11">
        <v>1</v>
      </c>
      <c r="I65" s="11">
        <v>0</v>
      </c>
      <c r="J65" s="13">
        <f t="shared" si="49"/>
        <v>2340</v>
      </c>
      <c r="K65" s="11">
        <v>1</v>
      </c>
      <c r="L65" s="11">
        <v>2.38</v>
      </c>
      <c r="M65" s="11">
        <v>1</v>
      </c>
      <c r="N65" s="39">
        <f t="shared" si="50"/>
        <v>3.38</v>
      </c>
      <c r="O65" s="11">
        <v>1.15</v>
      </c>
      <c r="P65" s="9">
        <v>0.5</v>
      </c>
      <c r="Q65" s="40">
        <f t="shared" si="51"/>
        <v>4547.79</v>
      </c>
      <c r="Y65" s="11">
        <f t="shared" si="52"/>
        <v>3158</v>
      </c>
      <c r="Z65" s="12">
        <v>0.75</v>
      </c>
      <c r="AA65" s="11">
        <v>1</v>
      </c>
      <c r="AB65" s="11">
        <v>0</v>
      </c>
      <c r="AC65" s="13">
        <f t="shared" si="53"/>
        <v>2368.5</v>
      </c>
      <c r="AD65" s="11">
        <v>1</v>
      </c>
      <c r="AE65" s="11">
        <v>2.38</v>
      </c>
      <c r="AF65" s="11">
        <v>1</v>
      </c>
      <c r="AG65" s="39">
        <f t="shared" si="54"/>
        <v>3.38</v>
      </c>
      <c r="AH65" s="11">
        <v>1.15</v>
      </c>
      <c r="AI65" s="9">
        <v>0.5</v>
      </c>
      <c r="AJ65" s="40">
        <f t="shared" si="55"/>
        <v>4603.17975</v>
      </c>
    </row>
    <row r="66" s="1" customFormat="1" customHeight="1" spans="6:36">
      <c r="F66" s="11">
        <f t="shared" si="48"/>
        <v>3120</v>
      </c>
      <c r="G66" s="12">
        <v>1.8</v>
      </c>
      <c r="H66" s="11">
        <v>1</v>
      </c>
      <c r="I66" s="11">
        <v>0</v>
      </c>
      <c r="J66" s="13">
        <f t="shared" si="49"/>
        <v>5616</v>
      </c>
      <c r="K66" s="11">
        <v>1</v>
      </c>
      <c r="L66" s="11">
        <v>2.38</v>
      </c>
      <c r="M66" s="11">
        <v>1</v>
      </c>
      <c r="N66" s="39">
        <f t="shared" si="50"/>
        <v>3.38</v>
      </c>
      <c r="O66" s="11">
        <v>1.15</v>
      </c>
      <c r="P66" s="9">
        <v>0.5</v>
      </c>
      <c r="Q66" s="40">
        <f t="shared" si="51"/>
        <v>10914.696</v>
      </c>
      <c r="Y66" s="11">
        <f t="shared" si="52"/>
        <v>3158</v>
      </c>
      <c r="Z66" s="12">
        <v>1.8</v>
      </c>
      <c r="AA66" s="11">
        <v>1</v>
      </c>
      <c r="AB66" s="11">
        <v>0</v>
      </c>
      <c r="AC66" s="13">
        <f t="shared" si="53"/>
        <v>5684.4</v>
      </c>
      <c r="AD66" s="11">
        <v>1</v>
      </c>
      <c r="AE66" s="11">
        <v>2.38</v>
      </c>
      <c r="AF66" s="11">
        <v>1</v>
      </c>
      <c r="AG66" s="39">
        <f t="shared" si="54"/>
        <v>3.38</v>
      </c>
      <c r="AH66" s="11">
        <v>1.15</v>
      </c>
      <c r="AI66" s="9">
        <v>0.5</v>
      </c>
      <c r="AJ66" s="40">
        <f t="shared" si="55"/>
        <v>11047.6314</v>
      </c>
    </row>
    <row r="67" s="1" customFormat="1" customHeight="1" spans="6:36">
      <c r="F67" s="11">
        <f t="shared" si="48"/>
        <v>3120</v>
      </c>
      <c r="G67" s="12">
        <v>3.21</v>
      </c>
      <c r="H67" s="11">
        <v>1</v>
      </c>
      <c r="I67" s="11">
        <v>0</v>
      </c>
      <c r="J67" s="13">
        <f t="shared" si="49"/>
        <v>10015.2</v>
      </c>
      <c r="K67" s="11">
        <v>1</v>
      </c>
      <c r="L67" s="11">
        <v>2.38</v>
      </c>
      <c r="M67" s="11">
        <v>1</v>
      </c>
      <c r="N67" s="39">
        <f t="shared" si="50"/>
        <v>3.38</v>
      </c>
      <c r="O67" s="11">
        <v>1.15</v>
      </c>
      <c r="P67" s="9">
        <v>0.5</v>
      </c>
      <c r="Q67" s="40">
        <f t="shared" si="51"/>
        <v>19464.5412</v>
      </c>
      <c r="Y67" s="11">
        <f t="shared" si="52"/>
        <v>3158</v>
      </c>
      <c r="Z67" s="12">
        <v>3.21</v>
      </c>
      <c r="AA67" s="11">
        <v>1</v>
      </c>
      <c r="AB67" s="11">
        <v>0</v>
      </c>
      <c r="AC67" s="13">
        <f t="shared" si="53"/>
        <v>10137.18</v>
      </c>
      <c r="AD67" s="11">
        <v>1</v>
      </c>
      <c r="AE67" s="11">
        <v>2.38</v>
      </c>
      <c r="AF67" s="11">
        <v>1</v>
      </c>
      <c r="AG67" s="39">
        <f t="shared" si="54"/>
        <v>3.38</v>
      </c>
      <c r="AH67" s="11">
        <v>1.15</v>
      </c>
      <c r="AI67" s="9">
        <v>0.5</v>
      </c>
      <c r="AJ67" s="40">
        <f t="shared" si="55"/>
        <v>19701.60933</v>
      </c>
    </row>
    <row r="68" s="1" customFormat="1" customHeight="1" spans="6:36">
      <c r="F68" s="11">
        <f t="shared" si="48"/>
        <v>3120</v>
      </c>
      <c r="G68" s="12">
        <v>3.21</v>
      </c>
      <c r="H68" s="11">
        <v>1</v>
      </c>
      <c r="I68" s="11">
        <v>0</v>
      </c>
      <c r="J68" s="13">
        <f t="shared" si="49"/>
        <v>10015.2</v>
      </c>
      <c r="K68" s="11">
        <v>1</v>
      </c>
      <c r="L68" s="11">
        <v>2.38</v>
      </c>
      <c r="M68" s="11">
        <v>1</v>
      </c>
      <c r="N68" s="39">
        <f t="shared" si="50"/>
        <v>3.38</v>
      </c>
      <c r="O68" s="11">
        <v>1.15</v>
      </c>
      <c r="P68" s="9">
        <v>0.5</v>
      </c>
      <c r="Q68" s="40">
        <f t="shared" si="51"/>
        <v>19464.5412</v>
      </c>
      <c r="Y68" s="11">
        <f t="shared" si="52"/>
        <v>3158</v>
      </c>
      <c r="Z68" s="12">
        <v>3.21</v>
      </c>
      <c r="AA68" s="11">
        <v>1</v>
      </c>
      <c r="AB68" s="11">
        <v>0</v>
      </c>
      <c r="AC68" s="13">
        <f t="shared" si="53"/>
        <v>10137.18</v>
      </c>
      <c r="AD68" s="11">
        <v>1</v>
      </c>
      <c r="AE68" s="11">
        <v>2.38</v>
      </c>
      <c r="AF68" s="11">
        <v>1</v>
      </c>
      <c r="AG68" s="39">
        <f t="shared" si="54"/>
        <v>3.38</v>
      </c>
      <c r="AH68" s="11">
        <v>1.15</v>
      </c>
      <c r="AI68" s="9">
        <v>0.5</v>
      </c>
      <c r="AJ68" s="40">
        <f t="shared" si="55"/>
        <v>19701.60933</v>
      </c>
    </row>
    <row r="69" s="1" customFormat="1" customHeight="1" spans="6:36">
      <c r="F69" s="11">
        <f t="shared" si="48"/>
        <v>3120</v>
      </c>
      <c r="G69" s="12">
        <v>0</v>
      </c>
      <c r="H69" s="11">
        <v>1</v>
      </c>
      <c r="I69" s="11">
        <v>0</v>
      </c>
      <c r="J69" s="13">
        <f t="shared" si="49"/>
        <v>0</v>
      </c>
      <c r="K69" s="11">
        <v>1</v>
      </c>
      <c r="L69" s="11">
        <v>2.38</v>
      </c>
      <c r="M69" s="11">
        <v>1</v>
      </c>
      <c r="N69" s="39">
        <f t="shared" si="50"/>
        <v>3.38</v>
      </c>
      <c r="O69" s="11">
        <v>1.15</v>
      </c>
      <c r="P69" s="9">
        <v>0.5</v>
      </c>
      <c r="Q69" s="40">
        <f t="shared" si="51"/>
        <v>0</v>
      </c>
      <c r="Y69" s="11">
        <f t="shared" si="52"/>
        <v>3158</v>
      </c>
      <c r="Z69" s="12">
        <v>0</v>
      </c>
      <c r="AA69" s="11">
        <v>1</v>
      </c>
      <c r="AB69" s="11">
        <v>0</v>
      </c>
      <c r="AC69" s="13">
        <f t="shared" si="53"/>
        <v>0</v>
      </c>
      <c r="AD69" s="11">
        <v>1</v>
      </c>
      <c r="AE69" s="11">
        <v>2.38</v>
      </c>
      <c r="AF69" s="11">
        <v>1</v>
      </c>
      <c r="AG69" s="39">
        <f t="shared" si="54"/>
        <v>3.38</v>
      </c>
      <c r="AH69" s="11">
        <v>1.15</v>
      </c>
      <c r="AI69" s="9">
        <v>0.5</v>
      </c>
      <c r="AJ69" s="40">
        <f t="shared" si="55"/>
        <v>0</v>
      </c>
    </row>
    <row r="70" s="1" customFormat="1" customHeight="1" spans="6:36">
      <c r="F70" s="41" t="s">
        <v>24</v>
      </c>
      <c r="G70" s="42"/>
      <c r="H70" s="42"/>
      <c r="I70" s="42"/>
      <c r="J70" s="42"/>
      <c r="K70" s="42"/>
      <c r="L70" s="42"/>
      <c r="M70" s="43">
        <f>SUM(Q55:Q69)</f>
        <v>120425.4792</v>
      </c>
      <c r="N70" s="43"/>
      <c r="O70" s="43"/>
      <c r="P70" s="43"/>
      <c r="Q70" s="43"/>
      <c r="Y70" s="41" t="s">
        <v>24</v>
      </c>
      <c r="Z70" s="42"/>
      <c r="AA70" s="42"/>
      <c r="AB70" s="42"/>
      <c r="AC70" s="42"/>
      <c r="AD70" s="42"/>
      <c r="AE70" s="42"/>
      <c r="AF70" s="43">
        <f>SUM(AJ55:AJ69)</f>
        <v>121892.19978</v>
      </c>
      <c r="AG70" s="43"/>
      <c r="AH70" s="43"/>
      <c r="AI70" s="43"/>
      <c r="AJ70" s="43"/>
    </row>
    <row r="71" s="1" customFormat="1" customHeight="1" spans="6:36">
      <c r="F71" s="42"/>
      <c r="G71" s="42"/>
      <c r="H71" s="42"/>
      <c r="I71" s="42"/>
      <c r="J71" s="42"/>
      <c r="K71" s="42"/>
      <c r="L71" s="42"/>
      <c r="M71" s="43"/>
      <c r="N71" s="43"/>
      <c r="O71" s="43"/>
      <c r="P71" s="43"/>
      <c r="Q71" s="43"/>
      <c r="Y71" s="42"/>
      <c r="Z71" s="42"/>
      <c r="AA71" s="42"/>
      <c r="AB71" s="42"/>
      <c r="AC71" s="42"/>
      <c r="AD71" s="42"/>
      <c r="AE71" s="42"/>
      <c r="AF71" s="43"/>
      <c r="AG71" s="43"/>
      <c r="AH71" s="43"/>
      <c r="AI71" s="43"/>
      <c r="AJ71" s="43"/>
    </row>
    <row r="72" s="1" customFormat="1" customHeight="1" spans="6:36">
      <c r="F72" s="42"/>
      <c r="G72" s="42"/>
      <c r="H72" s="42"/>
      <c r="I72" s="42"/>
      <c r="J72" s="42"/>
      <c r="K72" s="42"/>
      <c r="L72" s="42"/>
      <c r="M72" s="43"/>
      <c r="N72" s="43"/>
      <c r="O72" s="43"/>
      <c r="P72" s="43"/>
      <c r="Q72" s="43"/>
      <c r="Y72" s="42"/>
      <c r="Z72" s="42"/>
      <c r="AA72" s="42"/>
      <c r="AB72" s="42"/>
      <c r="AC72" s="42"/>
      <c r="AD72" s="42"/>
      <c r="AE72" s="42"/>
      <c r="AF72" s="43"/>
      <c r="AG72" s="43"/>
      <c r="AH72" s="43"/>
      <c r="AI72" s="43"/>
      <c r="AJ72" s="43"/>
    </row>
    <row r="73" s="1" customFormat="1" customHeight="1" spans="6:36">
      <c r="F73" s="34" t="s">
        <v>25</v>
      </c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Y73" s="34" t="s">
        <v>25</v>
      </c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</row>
    <row r="74" s="1" customFormat="1" customHeight="1" spans="6:36">
      <c r="F74" s="13" t="s">
        <v>3</v>
      </c>
      <c r="G74" s="13"/>
      <c r="H74" s="13"/>
      <c r="I74" s="13"/>
      <c r="J74" s="13"/>
      <c r="K74" s="8" t="s">
        <v>46</v>
      </c>
      <c r="L74" s="8"/>
      <c r="M74" s="8"/>
      <c r="N74" s="8"/>
      <c r="O74" s="9" t="s">
        <v>31</v>
      </c>
      <c r="P74" s="9"/>
      <c r="Q74" s="38" t="s">
        <v>7</v>
      </c>
      <c r="Y74" s="13" t="s">
        <v>3</v>
      </c>
      <c r="Z74" s="13"/>
      <c r="AA74" s="13"/>
      <c r="AB74" s="13"/>
      <c r="AC74" s="13"/>
      <c r="AD74" s="8" t="s">
        <v>46</v>
      </c>
      <c r="AE74" s="8"/>
      <c r="AF74" s="8"/>
      <c r="AG74" s="8"/>
      <c r="AH74" s="9" t="s">
        <v>31</v>
      </c>
      <c r="AI74" s="9"/>
      <c r="AJ74" s="38" t="s">
        <v>7</v>
      </c>
    </row>
    <row r="75" s="1" customFormat="1" customHeight="1" spans="6:36">
      <c r="F75" s="13" t="s">
        <v>47</v>
      </c>
      <c r="G75" s="13" t="s">
        <v>48</v>
      </c>
      <c r="H75" s="13" t="s">
        <v>49</v>
      </c>
      <c r="I75" s="13" t="s">
        <v>50</v>
      </c>
      <c r="J75" s="13" t="s">
        <v>3</v>
      </c>
      <c r="K75" s="8" t="s">
        <v>51</v>
      </c>
      <c r="L75" s="8" t="s">
        <v>21</v>
      </c>
      <c r="M75" s="8" t="s">
        <v>20</v>
      </c>
      <c r="N75" s="39" t="s">
        <v>22</v>
      </c>
      <c r="O75" s="9" t="s">
        <v>52</v>
      </c>
      <c r="P75" s="9" t="s">
        <v>53</v>
      </c>
      <c r="Q75" s="38"/>
      <c r="Y75" s="13" t="s">
        <v>47</v>
      </c>
      <c r="Z75" s="13" t="s">
        <v>48</v>
      </c>
      <c r="AA75" s="13" t="s">
        <v>49</v>
      </c>
      <c r="AB75" s="13" t="s">
        <v>50</v>
      </c>
      <c r="AC75" s="13" t="s">
        <v>3</v>
      </c>
      <c r="AD75" s="8" t="s">
        <v>51</v>
      </c>
      <c r="AE75" s="8" t="s">
        <v>21</v>
      </c>
      <c r="AF75" s="8" t="s">
        <v>20</v>
      </c>
      <c r="AG75" s="39" t="s">
        <v>22</v>
      </c>
      <c r="AH75" s="9" t="s">
        <v>52</v>
      </c>
      <c r="AI75" s="9" t="s">
        <v>53</v>
      </c>
      <c r="AJ75" s="38"/>
    </row>
    <row r="76" s="1" customFormat="1" customHeight="1" spans="6:36">
      <c r="F76" s="11">
        <v>2171</v>
      </c>
      <c r="G76" s="12">
        <v>1.728</v>
      </c>
      <c r="H76" s="11">
        <v>1</v>
      </c>
      <c r="I76" s="11">
        <v>0</v>
      </c>
      <c r="J76" s="13">
        <f t="shared" ref="J76:J86" si="56">F76*G76*H76+I76</f>
        <v>3751.488</v>
      </c>
      <c r="K76" s="11">
        <v>1</v>
      </c>
      <c r="L76" s="11">
        <v>2.11</v>
      </c>
      <c r="M76" s="11">
        <v>0.97</v>
      </c>
      <c r="N76" s="39">
        <f t="shared" ref="N76:N86" si="57">L76*M76+1</f>
        <v>3.0467</v>
      </c>
      <c r="O76" s="11">
        <v>1.15</v>
      </c>
      <c r="P76" s="9">
        <v>0.5</v>
      </c>
      <c r="Q76" s="40">
        <f t="shared" ref="Q76:Q86" si="58">J76*K76*N76*O76*P76</f>
        <v>6572.05363152</v>
      </c>
      <c r="Y76" s="11">
        <v>2171</v>
      </c>
      <c r="Z76" s="12">
        <v>1.728</v>
      </c>
      <c r="AA76" s="11">
        <v>1</v>
      </c>
      <c r="AB76" s="11">
        <v>0</v>
      </c>
      <c r="AC76" s="13">
        <f t="shared" ref="AC76:AC86" si="59">Y76*Z76*AA76+AB76</f>
        <v>3751.488</v>
      </c>
      <c r="AD76" s="11">
        <v>1</v>
      </c>
      <c r="AE76" s="11">
        <v>2.11</v>
      </c>
      <c r="AF76" s="11">
        <v>0.97</v>
      </c>
      <c r="AG76" s="39">
        <f t="shared" ref="AG76:AG86" si="60">AE76*AF76+1</f>
        <v>3.0467</v>
      </c>
      <c r="AH76" s="11">
        <v>1.15</v>
      </c>
      <c r="AI76" s="9">
        <v>0.5</v>
      </c>
      <c r="AJ76" s="40">
        <f t="shared" ref="AJ76:AJ86" si="61">AC76*AD76*AG76*AH76*AI76</f>
        <v>6572.05363152</v>
      </c>
    </row>
    <row r="77" s="1" customFormat="1" customHeight="1" spans="6:36">
      <c r="F77" s="11">
        <v>2171</v>
      </c>
      <c r="G77" s="12">
        <v>1.728</v>
      </c>
      <c r="H77" s="11">
        <v>1</v>
      </c>
      <c r="I77" s="11">
        <v>0</v>
      </c>
      <c r="J77" s="13">
        <f t="shared" si="56"/>
        <v>3751.488</v>
      </c>
      <c r="K77" s="11">
        <v>1</v>
      </c>
      <c r="L77" s="11">
        <v>2.11</v>
      </c>
      <c r="M77" s="11">
        <v>0.97</v>
      </c>
      <c r="N77" s="39">
        <f t="shared" si="57"/>
        <v>3.0467</v>
      </c>
      <c r="O77" s="11">
        <v>1.15</v>
      </c>
      <c r="P77" s="9">
        <v>0.5</v>
      </c>
      <c r="Q77" s="40">
        <f t="shared" si="58"/>
        <v>6572.05363152</v>
      </c>
      <c r="Y77" s="11">
        <v>2171</v>
      </c>
      <c r="Z77" s="12">
        <v>1.728</v>
      </c>
      <c r="AA77" s="11">
        <v>1</v>
      </c>
      <c r="AB77" s="11">
        <v>0</v>
      </c>
      <c r="AC77" s="13">
        <f t="shared" si="59"/>
        <v>3751.488</v>
      </c>
      <c r="AD77" s="11">
        <v>1</v>
      </c>
      <c r="AE77" s="11">
        <v>2.11</v>
      </c>
      <c r="AF77" s="11">
        <v>0.97</v>
      </c>
      <c r="AG77" s="39">
        <f t="shared" si="60"/>
        <v>3.0467</v>
      </c>
      <c r="AH77" s="11">
        <v>1.15</v>
      </c>
      <c r="AI77" s="9">
        <v>0.5</v>
      </c>
      <c r="AJ77" s="40">
        <f t="shared" si="61"/>
        <v>6572.05363152</v>
      </c>
    </row>
    <row r="78" s="1" customFormat="1" customHeight="1" spans="6:36">
      <c r="F78" s="11">
        <v>2171</v>
      </c>
      <c r="G78" s="12">
        <v>1.728</v>
      </c>
      <c r="H78" s="11">
        <v>1</v>
      </c>
      <c r="I78" s="11">
        <v>0</v>
      </c>
      <c r="J78" s="13">
        <f t="shared" si="56"/>
        <v>3751.488</v>
      </c>
      <c r="K78" s="11">
        <v>1</v>
      </c>
      <c r="L78" s="11">
        <v>2.11</v>
      </c>
      <c r="M78" s="11">
        <v>0.97</v>
      </c>
      <c r="N78" s="39">
        <f t="shared" si="57"/>
        <v>3.0467</v>
      </c>
      <c r="O78" s="11">
        <v>1.15</v>
      </c>
      <c r="P78" s="9">
        <v>0.5</v>
      </c>
      <c r="Q78" s="40">
        <f t="shared" si="58"/>
        <v>6572.05363152</v>
      </c>
      <c r="Y78" s="11">
        <v>2171</v>
      </c>
      <c r="Z78" s="12">
        <v>1.728</v>
      </c>
      <c r="AA78" s="11">
        <v>1</v>
      </c>
      <c r="AB78" s="11">
        <v>0</v>
      </c>
      <c r="AC78" s="13">
        <f t="shared" si="59"/>
        <v>3751.488</v>
      </c>
      <c r="AD78" s="11">
        <v>1</v>
      </c>
      <c r="AE78" s="11">
        <v>2.11</v>
      </c>
      <c r="AF78" s="11">
        <v>0.97</v>
      </c>
      <c r="AG78" s="39">
        <f t="shared" si="60"/>
        <v>3.0467</v>
      </c>
      <c r="AH78" s="11">
        <v>1.15</v>
      </c>
      <c r="AI78" s="9">
        <v>0.5</v>
      </c>
      <c r="AJ78" s="40">
        <f t="shared" si="61"/>
        <v>6572.05363152</v>
      </c>
    </row>
    <row r="79" s="1" customFormat="1" customHeight="1" spans="6:36">
      <c r="F79" s="11">
        <v>2171</v>
      </c>
      <c r="G79" s="12">
        <v>1.728</v>
      </c>
      <c r="H79" s="11">
        <v>1</v>
      </c>
      <c r="I79" s="11">
        <v>0</v>
      </c>
      <c r="J79" s="13">
        <f t="shared" si="56"/>
        <v>3751.488</v>
      </c>
      <c r="K79" s="11">
        <v>1</v>
      </c>
      <c r="L79" s="11">
        <v>2.11</v>
      </c>
      <c r="M79" s="11">
        <v>0.97</v>
      </c>
      <c r="N79" s="39">
        <f t="shared" si="57"/>
        <v>3.0467</v>
      </c>
      <c r="O79" s="11">
        <v>1.15</v>
      </c>
      <c r="P79" s="9">
        <v>0.5</v>
      </c>
      <c r="Q79" s="40">
        <f t="shared" si="58"/>
        <v>6572.05363152</v>
      </c>
      <c r="Y79" s="11">
        <v>2171</v>
      </c>
      <c r="Z79" s="12">
        <v>1.728</v>
      </c>
      <c r="AA79" s="11">
        <v>1</v>
      </c>
      <c r="AB79" s="11">
        <v>0</v>
      </c>
      <c r="AC79" s="13">
        <f t="shared" si="59"/>
        <v>3751.488</v>
      </c>
      <c r="AD79" s="11">
        <v>1</v>
      </c>
      <c r="AE79" s="11">
        <v>2.11</v>
      </c>
      <c r="AF79" s="11">
        <v>0.97</v>
      </c>
      <c r="AG79" s="39">
        <f t="shared" si="60"/>
        <v>3.0467</v>
      </c>
      <c r="AH79" s="11">
        <v>1.15</v>
      </c>
      <c r="AI79" s="9">
        <v>0.5</v>
      </c>
      <c r="AJ79" s="40">
        <f t="shared" si="61"/>
        <v>6572.05363152</v>
      </c>
    </row>
    <row r="80" s="1" customFormat="1" customHeight="1" spans="6:36">
      <c r="F80" s="11">
        <v>2171</v>
      </c>
      <c r="G80" s="12">
        <v>1.728</v>
      </c>
      <c r="H80" s="11">
        <v>1</v>
      </c>
      <c r="I80" s="11">
        <v>0</v>
      </c>
      <c r="J80" s="13">
        <f t="shared" si="56"/>
        <v>3751.488</v>
      </c>
      <c r="K80" s="11">
        <v>1</v>
      </c>
      <c r="L80" s="11">
        <v>2.11</v>
      </c>
      <c r="M80" s="11">
        <v>0.97</v>
      </c>
      <c r="N80" s="39">
        <f t="shared" si="57"/>
        <v>3.0467</v>
      </c>
      <c r="O80" s="11">
        <v>1.15</v>
      </c>
      <c r="P80" s="9">
        <v>0.5</v>
      </c>
      <c r="Q80" s="40">
        <f t="shared" si="58"/>
        <v>6572.05363152</v>
      </c>
      <c r="Y80" s="11">
        <v>2171</v>
      </c>
      <c r="Z80" s="12">
        <v>1.728</v>
      </c>
      <c r="AA80" s="11">
        <v>1</v>
      </c>
      <c r="AB80" s="11">
        <v>0</v>
      </c>
      <c r="AC80" s="13">
        <f t="shared" si="59"/>
        <v>3751.488</v>
      </c>
      <c r="AD80" s="11">
        <v>1</v>
      </c>
      <c r="AE80" s="11">
        <v>2.11</v>
      </c>
      <c r="AF80" s="11">
        <v>0.97</v>
      </c>
      <c r="AG80" s="39">
        <f t="shared" si="60"/>
        <v>3.0467</v>
      </c>
      <c r="AH80" s="11">
        <v>1.15</v>
      </c>
      <c r="AI80" s="9">
        <v>0.5</v>
      </c>
      <c r="AJ80" s="40">
        <f t="shared" si="61"/>
        <v>6572.05363152</v>
      </c>
    </row>
    <row r="81" s="1" customFormat="1" customHeight="1" spans="6:36">
      <c r="F81" s="11">
        <v>2171</v>
      </c>
      <c r="G81" s="12">
        <v>1.728</v>
      </c>
      <c r="H81" s="11">
        <v>1</v>
      </c>
      <c r="I81" s="11">
        <v>0</v>
      </c>
      <c r="J81" s="13">
        <f t="shared" si="56"/>
        <v>3751.488</v>
      </c>
      <c r="K81" s="11">
        <v>1</v>
      </c>
      <c r="L81" s="11">
        <v>2.11</v>
      </c>
      <c r="M81" s="11">
        <v>0.97</v>
      </c>
      <c r="N81" s="39">
        <f t="shared" si="57"/>
        <v>3.0467</v>
      </c>
      <c r="O81" s="11">
        <v>0.9</v>
      </c>
      <c r="P81" s="9">
        <v>0.5</v>
      </c>
      <c r="Q81" s="40">
        <f t="shared" si="58"/>
        <v>5143.34632032</v>
      </c>
      <c r="Y81" s="11">
        <v>2171</v>
      </c>
      <c r="Z81" s="12">
        <v>1.728</v>
      </c>
      <c r="AA81" s="11">
        <v>1</v>
      </c>
      <c r="AB81" s="11">
        <v>0</v>
      </c>
      <c r="AC81" s="13">
        <f t="shared" si="59"/>
        <v>3751.488</v>
      </c>
      <c r="AD81" s="11">
        <v>1</v>
      </c>
      <c r="AE81" s="11">
        <v>2.11</v>
      </c>
      <c r="AF81" s="11">
        <v>0.97</v>
      </c>
      <c r="AG81" s="39">
        <f t="shared" si="60"/>
        <v>3.0467</v>
      </c>
      <c r="AH81" s="11">
        <v>0.9</v>
      </c>
      <c r="AI81" s="9">
        <v>0.5</v>
      </c>
      <c r="AJ81" s="40">
        <f t="shared" si="61"/>
        <v>5143.34632032</v>
      </c>
    </row>
    <row r="82" s="1" customFormat="1" customHeight="1" spans="6:36">
      <c r="F82" s="11">
        <v>2171</v>
      </c>
      <c r="G82" s="12">
        <v>1.728</v>
      </c>
      <c r="H82" s="11">
        <v>1</v>
      </c>
      <c r="I82" s="11">
        <v>0</v>
      </c>
      <c r="J82" s="13">
        <f t="shared" si="56"/>
        <v>3751.488</v>
      </c>
      <c r="K82" s="11">
        <v>1</v>
      </c>
      <c r="L82" s="11">
        <v>2.11</v>
      </c>
      <c r="M82" s="11">
        <v>0.97</v>
      </c>
      <c r="N82" s="39">
        <f t="shared" si="57"/>
        <v>3.0467</v>
      </c>
      <c r="O82" s="11">
        <v>0.9</v>
      </c>
      <c r="P82" s="9">
        <v>0.5</v>
      </c>
      <c r="Q82" s="40">
        <f t="shared" si="58"/>
        <v>5143.34632032</v>
      </c>
      <c r="Y82" s="11">
        <v>2171</v>
      </c>
      <c r="Z82" s="12">
        <v>1.728</v>
      </c>
      <c r="AA82" s="11">
        <v>1</v>
      </c>
      <c r="AB82" s="11">
        <v>0</v>
      </c>
      <c r="AC82" s="13">
        <f t="shared" si="59"/>
        <v>3751.488</v>
      </c>
      <c r="AD82" s="11">
        <v>1</v>
      </c>
      <c r="AE82" s="11">
        <v>2.11</v>
      </c>
      <c r="AF82" s="11">
        <v>0.97</v>
      </c>
      <c r="AG82" s="39">
        <f t="shared" si="60"/>
        <v>3.0467</v>
      </c>
      <c r="AH82" s="11">
        <v>0.9</v>
      </c>
      <c r="AI82" s="9">
        <v>0.5</v>
      </c>
      <c r="AJ82" s="40">
        <f t="shared" si="61"/>
        <v>5143.34632032</v>
      </c>
    </row>
    <row r="83" s="1" customFormat="1" customHeight="1" spans="6:36">
      <c r="F83" s="11">
        <v>2171</v>
      </c>
      <c r="G83" s="12">
        <v>1.728</v>
      </c>
      <c r="H83" s="11">
        <v>1</v>
      </c>
      <c r="I83" s="11">
        <v>0</v>
      </c>
      <c r="J83" s="13">
        <f t="shared" si="56"/>
        <v>3751.488</v>
      </c>
      <c r="K83" s="11">
        <v>1</v>
      </c>
      <c r="L83" s="11">
        <v>2.11</v>
      </c>
      <c r="M83" s="11">
        <v>0.97</v>
      </c>
      <c r="N83" s="39">
        <f t="shared" si="57"/>
        <v>3.0467</v>
      </c>
      <c r="O83" s="11">
        <v>0.9</v>
      </c>
      <c r="P83" s="9">
        <v>0.5</v>
      </c>
      <c r="Q83" s="40">
        <f t="shared" si="58"/>
        <v>5143.34632032</v>
      </c>
      <c r="Y83" s="11">
        <v>2171</v>
      </c>
      <c r="Z83" s="12">
        <v>1.728</v>
      </c>
      <c r="AA83" s="11">
        <v>1</v>
      </c>
      <c r="AB83" s="11">
        <v>0</v>
      </c>
      <c r="AC83" s="13">
        <f t="shared" si="59"/>
        <v>3751.488</v>
      </c>
      <c r="AD83" s="11">
        <v>1</v>
      </c>
      <c r="AE83" s="11">
        <v>2.11</v>
      </c>
      <c r="AF83" s="11">
        <v>0.97</v>
      </c>
      <c r="AG83" s="39">
        <f t="shared" si="60"/>
        <v>3.0467</v>
      </c>
      <c r="AH83" s="11">
        <v>0.9</v>
      </c>
      <c r="AI83" s="9">
        <v>0.5</v>
      </c>
      <c r="AJ83" s="40">
        <f t="shared" si="61"/>
        <v>5143.34632032</v>
      </c>
    </row>
    <row r="84" s="1" customFormat="1" customHeight="1" spans="6:36">
      <c r="F84" s="11">
        <v>2171</v>
      </c>
      <c r="G84" s="12">
        <v>1.728</v>
      </c>
      <c r="H84" s="11">
        <v>1</v>
      </c>
      <c r="I84" s="11">
        <v>0</v>
      </c>
      <c r="J84" s="13">
        <f t="shared" si="56"/>
        <v>3751.488</v>
      </c>
      <c r="K84" s="11">
        <v>1</v>
      </c>
      <c r="L84" s="11">
        <v>2.11</v>
      </c>
      <c r="M84" s="11">
        <v>0.97</v>
      </c>
      <c r="N84" s="39">
        <f t="shared" si="57"/>
        <v>3.0467</v>
      </c>
      <c r="O84" s="11">
        <v>0.9</v>
      </c>
      <c r="P84" s="9">
        <v>0.5</v>
      </c>
      <c r="Q84" s="40">
        <f t="shared" si="58"/>
        <v>5143.34632032</v>
      </c>
      <c r="Y84" s="11">
        <v>2171</v>
      </c>
      <c r="Z84" s="12">
        <v>1.728</v>
      </c>
      <c r="AA84" s="11">
        <v>1</v>
      </c>
      <c r="AB84" s="11">
        <v>0</v>
      </c>
      <c r="AC84" s="13">
        <f t="shared" si="59"/>
        <v>3751.488</v>
      </c>
      <c r="AD84" s="11">
        <v>1</v>
      </c>
      <c r="AE84" s="11">
        <v>2.11</v>
      </c>
      <c r="AF84" s="11">
        <v>0.97</v>
      </c>
      <c r="AG84" s="39">
        <f t="shared" si="60"/>
        <v>3.0467</v>
      </c>
      <c r="AH84" s="11">
        <v>0.9</v>
      </c>
      <c r="AI84" s="9">
        <v>0.5</v>
      </c>
      <c r="AJ84" s="40">
        <f t="shared" si="61"/>
        <v>5143.34632032</v>
      </c>
    </row>
    <row r="85" s="1" customFormat="1" customHeight="1" spans="6:36">
      <c r="F85" s="11">
        <v>2171</v>
      </c>
      <c r="G85" s="12">
        <v>1.55</v>
      </c>
      <c r="H85" s="11">
        <v>1</v>
      </c>
      <c r="I85" s="11">
        <v>0</v>
      </c>
      <c r="J85" s="13">
        <f t="shared" si="56"/>
        <v>3365.05</v>
      </c>
      <c r="K85" s="11">
        <v>1</v>
      </c>
      <c r="L85" s="11">
        <v>2.11</v>
      </c>
      <c r="M85" s="11">
        <v>0.97</v>
      </c>
      <c r="N85" s="39">
        <f t="shared" si="57"/>
        <v>3.0467</v>
      </c>
      <c r="O85" s="11">
        <v>0.9</v>
      </c>
      <c r="P85" s="9">
        <v>0.5</v>
      </c>
      <c r="Q85" s="40">
        <f t="shared" si="58"/>
        <v>4613.53402575</v>
      </c>
      <c r="Y85" s="11">
        <v>2171</v>
      </c>
      <c r="Z85" s="12">
        <v>1.55</v>
      </c>
      <c r="AA85" s="11">
        <v>1</v>
      </c>
      <c r="AB85" s="11">
        <v>0</v>
      </c>
      <c r="AC85" s="13">
        <f t="shared" si="59"/>
        <v>3365.05</v>
      </c>
      <c r="AD85" s="11">
        <v>1</v>
      </c>
      <c r="AE85" s="11">
        <v>2.11</v>
      </c>
      <c r="AF85" s="11">
        <v>0.97</v>
      </c>
      <c r="AG85" s="39">
        <f t="shared" si="60"/>
        <v>3.0467</v>
      </c>
      <c r="AH85" s="11">
        <v>0.9</v>
      </c>
      <c r="AI85" s="9">
        <v>0.5</v>
      </c>
      <c r="AJ85" s="40">
        <f t="shared" si="61"/>
        <v>4613.53402575</v>
      </c>
    </row>
    <row r="86" s="1" customFormat="1" customHeight="1" spans="6:36">
      <c r="F86" s="11">
        <v>2171</v>
      </c>
      <c r="G86" s="12">
        <v>12.18</v>
      </c>
      <c r="H86" s="11">
        <v>1</v>
      </c>
      <c r="I86" s="11">
        <v>0</v>
      </c>
      <c r="J86" s="13">
        <f t="shared" si="56"/>
        <v>26442.78</v>
      </c>
      <c r="K86" s="11">
        <v>1</v>
      </c>
      <c r="L86" s="11">
        <v>2.11</v>
      </c>
      <c r="M86" s="11">
        <v>0.97</v>
      </c>
      <c r="N86" s="39">
        <f t="shared" si="57"/>
        <v>3.0467</v>
      </c>
      <c r="O86" s="11">
        <v>0.9</v>
      </c>
      <c r="P86" s="9">
        <v>0.5</v>
      </c>
      <c r="Q86" s="40">
        <f t="shared" si="58"/>
        <v>36253.4480217</v>
      </c>
      <c r="Y86" s="11">
        <v>2171</v>
      </c>
      <c r="Z86" s="12">
        <v>12.18</v>
      </c>
      <c r="AA86" s="11">
        <v>1</v>
      </c>
      <c r="AB86" s="11">
        <v>0</v>
      </c>
      <c r="AC86" s="13">
        <f t="shared" si="59"/>
        <v>26442.78</v>
      </c>
      <c r="AD86" s="11">
        <v>1</v>
      </c>
      <c r="AE86" s="11">
        <v>2.11</v>
      </c>
      <c r="AF86" s="11">
        <v>0.97</v>
      </c>
      <c r="AG86" s="39">
        <f t="shared" si="60"/>
        <v>3.0467</v>
      </c>
      <c r="AH86" s="11">
        <v>0.9</v>
      </c>
      <c r="AI86" s="9">
        <v>0.5</v>
      </c>
      <c r="AJ86" s="40">
        <f t="shared" si="61"/>
        <v>36253.4480217</v>
      </c>
    </row>
    <row r="87" s="1" customFormat="1" customHeight="1" spans="6:36">
      <c r="F87" s="41" t="s">
        <v>25</v>
      </c>
      <c r="G87" s="42"/>
      <c r="H87" s="42"/>
      <c r="I87" s="42"/>
      <c r="J87" s="42"/>
      <c r="K87" s="42"/>
      <c r="L87" s="42"/>
      <c r="M87" s="43">
        <f>SUM(Q76:Q86)</f>
        <v>94300.63548633</v>
      </c>
      <c r="N87" s="43"/>
      <c r="O87" s="43"/>
      <c r="P87" s="43"/>
      <c r="Q87" s="43"/>
      <c r="Y87" s="41" t="s">
        <v>25</v>
      </c>
      <c r="Z87" s="42"/>
      <c r="AA87" s="42"/>
      <c r="AB87" s="42"/>
      <c r="AC87" s="42"/>
      <c r="AD87" s="42"/>
      <c r="AE87" s="42"/>
      <c r="AF87" s="43">
        <f>SUM(AJ76:AJ86)</f>
        <v>94300.63548633</v>
      </c>
      <c r="AG87" s="43"/>
      <c r="AH87" s="43"/>
      <c r="AI87" s="43"/>
      <c r="AJ87" s="43"/>
    </row>
    <row r="88" s="1" customFormat="1" customHeight="1" spans="6:36">
      <c r="F88" s="42"/>
      <c r="G88" s="42"/>
      <c r="H88" s="42"/>
      <c r="I88" s="42"/>
      <c r="J88" s="42"/>
      <c r="K88" s="42"/>
      <c r="L88" s="42"/>
      <c r="M88" s="43"/>
      <c r="N88" s="43"/>
      <c r="O88" s="43"/>
      <c r="P88" s="43"/>
      <c r="Q88" s="43"/>
      <c r="Y88" s="42"/>
      <c r="Z88" s="42"/>
      <c r="AA88" s="42"/>
      <c r="AB88" s="42"/>
      <c r="AC88" s="42"/>
      <c r="AD88" s="42"/>
      <c r="AE88" s="42"/>
      <c r="AF88" s="43"/>
      <c r="AG88" s="43"/>
      <c r="AH88" s="43"/>
      <c r="AI88" s="43"/>
      <c r="AJ88" s="43"/>
    </row>
    <row r="89" s="1" customFormat="1" customHeight="1" spans="6:36">
      <c r="F89" s="42"/>
      <c r="G89" s="42"/>
      <c r="H89" s="42"/>
      <c r="I89" s="42"/>
      <c r="J89" s="42"/>
      <c r="K89" s="42"/>
      <c r="L89" s="42"/>
      <c r="M89" s="43"/>
      <c r="N89" s="43"/>
      <c r="O89" s="43"/>
      <c r="P89" s="43"/>
      <c r="Q89" s="43"/>
      <c r="Y89" s="42"/>
      <c r="Z89" s="42"/>
      <c r="AA89" s="42"/>
      <c r="AB89" s="42"/>
      <c r="AC89" s="42"/>
      <c r="AD89" s="42"/>
      <c r="AE89" s="42"/>
      <c r="AF89" s="43"/>
      <c r="AG89" s="43"/>
      <c r="AH89" s="43"/>
      <c r="AI89" s="43"/>
      <c r="AJ89" s="43"/>
    </row>
    <row r="90" s="1" customFormat="1" customHeight="1" spans="6:36">
      <c r="F90" s="34" t="s">
        <v>26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Y90" s="34" t="s">
        <v>26</v>
      </c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</row>
    <row r="91" s="1" customFormat="1" customHeight="1" spans="6:36">
      <c r="F91" s="13" t="s">
        <v>3</v>
      </c>
      <c r="G91" s="13"/>
      <c r="H91" s="13"/>
      <c r="I91" s="13"/>
      <c r="J91" s="13"/>
      <c r="K91" s="8" t="s">
        <v>46</v>
      </c>
      <c r="L91" s="8"/>
      <c r="M91" s="8"/>
      <c r="N91" s="8"/>
      <c r="O91" s="9" t="s">
        <v>31</v>
      </c>
      <c r="P91" s="9"/>
      <c r="Q91" s="38" t="s">
        <v>7</v>
      </c>
      <c r="Y91" s="13" t="s">
        <v>3</v>
      </c>
      <c r="Z91" s="13"/>
      <c r="AA91" s="13"/>
      <c r="AB91" s="13"/>
      <c r="AC91" s="13"/>
      <c r="AD91" s="8" t="s">
        <v>46</v>
      </c>
      <c r="AE91" s="8"/>
      <c r="AF91" s="8"/>
      <c r="AG91" s="8"/>
      <c r="AH91" s="9" t="s">
        <v>31</v>
      </c>
      <c r="AI91" s="9"/>
      <c r="AJ91" s="38" t="s">
        <v>7</v>
      </c>
    </row>
    <row r="92" s="1" customFormat="1" customHeight="1" spans="6:36">
      <c r="F92" s="13" t="s">
        <v>47</v>
      </c>
      <c r="G92" s="13" t="s">
        <v>48</v>
      </c>
      <c r="H92" s="13" t="s">
        <v>49</v>
      </c>
      <c r="I92" s="13" t="s">
        <v>50</v>
      </c>
      <c r="J92" s="13" t="s">
        <v>3</v>
      </c>
      <c r="K92" s="8" t="s">
        <v>51</v>
      </c>
      <c r="L92" s="8" t="s">
        <v>21</v>
      </c>
      <c r="M92" s="8" t="s">
        <v>20</v>
      </c>
      <c r="N92" s="39" t="s">
        <v>22</v>
      </c>
      <c r="O92" s="9" t="s">
        <v>52</v>
      </c>
      <c r="P92" s="9" t="s">
        <v>53</v>
      </c>
      <c r="Q92" s="38"/>
      <c r="Y92" s="13" t="s">
        <v>47</v>
      </c>
      <c r="Z92" s="13" t="s">
        <v>48</v>
      </c>
      <c r="AA92" s="13" t="s">
        <v>49</v>
      </c>
      <c r="AB92" s="13" t="s">
        <v>50</v>
      </c>
      <c r="AC92" s="13" t="s">
        <v>3</v>
      </c>
      <c r="AD92" s="8" t="s">
        <v>51</v>
      </c>
      <c r="AE92" s="8" t="s">
        <v>21</v>
      </c>
      <c r="AF92" s="8" t="s">
        <v>20</v>
      </c>
      <c r="AG92" s="39" t="s">
        <v>22</v>
      </c>
      <c r="AH92" s="9" t="s">
        <v>52</v>
      </c>
      <c r="AI92" s="9" t="s">
        <v>53</v>
      </c>
      <c r="AJ92" s="38"/>
    </row>
    <row r="93" s="1" customFormat="1" customHeight="1" spans="6:36">
      <c r="F93" s="11">
        <f t="shared" ref="F93:F102" si="62">35728+5878</f>
        <v>41606</v>
      </c>
      <c r="G93" s="12">
        <v>0.168</v>
      </c>
      <c r="H93" s="11">
        <v>1</v>
      </c>
      <c r="I93" s="11">
        <v>0</v>
      </c>
      <c r="J93" s="13">
        <f t="shared" ref="J93:J102" si="63">F93*G93*H93+I93</f>
        <v>6989.808</v>
      </c>
      <c r="K93" s="11">
        <v>1</v>
      </c>
      <c r="L93" s="11">
        <v>2.11</v>
      </c>
      <c r="M93" s="11">
        <v>1</v>
      </c>
      <c r="N93" s="39">
        <f t="shared" ref="N93:N102" si="64">L93*M93+1</f>
        <v>3.11</v>
      </c>
      <c r="O93" s="11">
        <v>0.9</v>
      </c>
      <c r="P93" s="9">
        <v>0.5</v>
      </c>
      <c r="Q93" s="40">
        <f t="shared" ref="Q93:Q102" si="65">J93*K93*N93*O93*P93</f>
        <v>9782.236296</v>
      </c>
      <c r="Y93" s="11">
        <f t="shared" ref="Y93:Y102" si="66">39548+5878</f>
        <v>45426</v>
      </c>
      <c r="Z93" s="12">
        <v>0.168</v>
      </c>
      <c r="AA93" s="11">
        <v>1</v>
      </c>
      <c r="AB93" s="11">
        <v>0</v>
      </c>
      <c r="AC93" s="13">
        <f t="shared" ref="AC93:AC102" si="67">Y93*Z93*AA93+AB93</f>
        <v>7631.568</v>
      </c>
      <c r="AD93" s="11">
        <v>1</v>
      </c>
      <c r="AE93" s="11">
        <v>2.11</v>
      </c>
      <c r="AF93" s="11">
        <v>1</v>
      </c>
      <c r="AG93" s="39">
        <f t="shared" ref="AG93:AG102" si="68">AE93*AF93+1</f>
        <v>3.11</v>
      </c>
      <c r="AH93" s="11">
        <v>0.9</v>
      </c>
      <c r="AI93" s="9">
        <v>0.5</v>
      </c>
      <c r="AJ93" s="40">
        <f t="shared" ref="AJ93:AJ102" si="69">AC93*AD93*AG93*AH93*AI93</f>
        <v>10680.379416</v>
      </c>
    </row>
    <row r="94" s="1" customFormat="1" customHeight="1" spans="6:36">
      <c r="F94" s="11">
        <f t="shared" si="62"/>
        <v>41606</v>
      </c>
      <c r="G94" s="12">
        <v>0.168</v>
      </c>
      <c r="H94" s="11">
        <v>1</v>
      </c>
      <c r="I94" s="11">
        <v>0</v>
      </c>
      <c r="J94" s="13">
        <f t="shared" si="63"/>
        <v>6989.808</v>
      </c>
      <c r="K94" s="11">
        <v>1</v>
      </c>
      <c r="L94" s="11">
        <v>2.11</v>
      </c>
      <c r="M94" s="11">
        <v>1</v>
      </c>
      <c r="N94" s="39">
        <f t="shared" si="64"/>
        <v>3.11</v>
      </c>
      <c r="O94" s="11">
        <v>0.9</v>
      </c>
      <c r="P94" s="9">
        <v>0.5</v>
      </c>
      <c r="Q94" s="40">
        <f t="shared" si="65"/>
        <v>9782.236296</v>
      </c>
      <c r="Y94" s="11">
        <f t="shared" si="66"/>
        <v>45426</v>
      </c>
      <c r="Z94" s="12">
        <v>0.168</v>
      </c>
      <c r="AA94" s="11">
        <v>1</v>
      </c>
      <c r="AB94" s="11">
        <v>0</v>
      </c>
      <c r="AC94" s="13">
        <f t="shared" si="67"/>
        <v>7631.568</v>
      </c>
      <c r="AD94" s="11">
        <v>1</v>
      </c>
      <c r="AE94" s="11">
        <v>2.11</v>
      </c>
      <c r="AF94" s="11">
        <v>1</v>
      </c>
      <c r="AG94" s="39">
        <f t="shared" si="68"/>
        <v>3.11</v>
      </c>
      <c r="AH94" s="11">
        <v>0.9</v>
      </c>
      <c r="AI94" s="9">
        <v>0.5</v>
      </c>
      <c r="AJ94" s="40">
        <f t="shared" si="69"/>
        <v>10680.379416</v>
      </c>
    </row>
    <row r="95" s="1" customFormat="1" customHeight="1" spans="6:36">
      <c r="F95" s="11">
        <f t="shared" si="62"/>
        <v>41606</v>
      </c>
      <c r="G95" s="12">
        <v>0.168</v>
      </c>
      <c r="H95" s="11">
        <v>1</v>
      </c>
      <c r="I95" s="11">
        <v>0</v>
      </c>
      <c r="J95" s="13">
        <f t="shared" si="63"/>
        <v>6989.808</v>
      </c>
      <c r="K95" s="11">
        <v>1</v>
      </c>
      <c r="L95" s="11">
        <v>2.11</v>
      </c>
      <c r="M95" s="11">
        <v>1</v>
      </c>
      <c r="N95" s="39">
        <f t="shared" si="64"/>
        <v>3.11</v>
      </c>
      <c r="O95" s="11">
        <v>0.9</v>
      </c>
      <c r="P95" s="9">
        <v>0.5</v>
      </c>
      <c r="Q95" s="40">
        <f t="shared" si="65"/>
        <v>9782.236296</v>
      </c>
      <c r="Y95" s="11">
        <f t="shared" si="66"/>
        <v>45426</v>
      </c>
      <c r="Z95" s="12">
        <v>0.168</v>
      </c>
      <c r="AA95" s="11">
        <v>1</v>
      </c>
      <c r="AB95" s="11">
        <v>0</v>
      </c>
      <c r="AC95" s="13">
        <f t="shared" si="67"/>
        <v>7631.568</v>
      </c>
      <c r="AD95" s="11">
        <v>1</v>
      </c>
      <c r="AE95" s="11">
        <v>2.11</v>
      </c>
      <c r="AF95" s="11">
        <v>1</v>
      </c>
      <c r="AG95" s="39">
        <f t="shared" si="68"/>
        <v>3.11</v>
      </c>
      <c r="AH95" s="11">
        <v>0.9</v>
      </c>
      <c r="AI95" s="9">
        <v>0.5</v>
      </c>
      <c r="AJ95" s="40">
        <f t="shared" si="69"/>
        <v>10680.379416</v>
      </c>
    </row>
    <row r="96" s="1" customFormat="1" customHeight="1" spans="6:36">
      <c r="F96" s="11">
        <f t="shared" si="62"/>
        <v>41606</v>
      </c>
      <c r="G96" s="12">
        <v>0.168</v>
      </c>
      <c r="H96" s="11">
        <v>1</v>
      </c>
      <c r="I96" s="11">
        <v>0</v>
      </c>
      <c r="J96" s="13">
        <f t="shared" si="63"/>
        <v>6989.808</v>
      </c>
      <c r="K96" s="11">
        <v>1</v>
      </c>
      <c r="L96" s="11">
        <v>2.11</v>
      </c>
      <c r="M96" s="11">
        <v>1</v>
      </c>
      <c r="N96" s="39">
        <f t="shared" si="64"/>
        <v>3.11</v>
      </c>
      <c r="O96" s="11">
        <v>0.9</v>
      </c>
      <c r="P96" s="9">
        <v>0.5</v>
      </c>
      <c r="Q96" s="40">
        <f t="shared" si="65"/>
        <v>9782.236296</v>
      </c>
      <c r="Y96" s="11">
        <f t="shared" si="66"/>
        <v>45426</v>
      </c>
      <c r="Z96" s="12">
        <v>0.168</v>
      </c>
      <c r="AA96" s="11">
        <v>1</v>
      </c>
      <c r="AB96" s="11">
        <v>0</v>
      </c>
      <c r="AC96" s="13">
        <f t="shared" si="67"/>
        <v>7631.568</v>
      </c>
      <c r="AD96" s="11">
        <v>1</v>
      </c>
      <c r="AE96" s="11">
        <v>2.11</v>
      </c>
      <c r="AF96" s="11">
        <v>1</v>
      </c>
      <c r="AG96" s="39">
        <f t="shared" si="68"/>
        <v>3.11</v>
      </c>
      <c r="AH96" s="11">
        <v>0.9</v>
      </c>
      <c r="AI96" s="9">
        <v>0.5</v>
      </c>
      <c r="AJ96" s="40">
        <f t="shared" si="69"/>
        <v>10680.379416</v>
      </c>
    </row>
    <row r="97" s="1" customFormat="1" customHeight="1" spans="1:37">
      <c r="F97" s="11">
        <f t="shared" si="62"/>
        <v>41606</v>
      </c>
      <c r="G97" s="12">
        <v>0.168</v>
      </c>
      <c r="H97" s="11">
        <v>1</v>
      </c>
      <c r="I97" s="11">
        <v>0</v>
      </c>
      <c r="J97" s="13">
        <f t="shared" si="63"/>
        <v>6989.808</v>
      </c>
      <c r="K97" s="11">
        <v>1</v>
      </c>
      <c r="L97" s="11">
        <v>2.11</v>
      </c>
      <c r="M97" s="11">
        <v>1</v>
      </c>
      <c r="N97" s="39">
        <f t="shared" si="64"/>
        <v>3.11</v>
      </c>
      <c r="O97" s="11">
        <v>0.9</v>
      </c>
      <c r="P97" s="9">
        <v>0.5</v>
      </c>
      <c r="Q97" s="40">
        <f t="shared" si="65"/>
        <v>9782.236296</v>
      </c>
      <c r="Y97" s="11">
        <f t="shared" si="66"/>
        <v>45426</v>
      </c>
      <c r="Z97" s="12">
        <v>0.168</v>
      </c>
      <c r="AA97" s="11">
        <v>1</v>
      </c>
      <c r="AB97" s="11">
        <v>0</v>
      </c>
      <c r="AC97" s="13">
        <f t="shared" si="67"/>
        <v>7631.568</v>
      </c>
      <c r="AD97" s="11">
        <v>1</v>
      </c>
      <c r="AE97" s="11">
        <v>2.11</v>
      </c>
      <c r="AF97" s="11">
        <v>1</v>
      </c>
      <c r="AG97" s="39">
        <f t="shared" si="68"/>
        <v>3.11</v>
      </c>
      <c r="AH97" s="11">
        <v>0.9</v>
      </c>
      <c r="AI97" s="9">
        <v>0.5</v>
      </c>
      <c r="AJ97" s="40">
        <f t="shared" si="69"/>
        <v>10680.379416</v>
      </c>
    </row>
    <row r="98" s="1" customFormat="1" customHeight="1" spans="1:37">
      <c r="F98" s="11">
        <f t="shared" si="62"/>
        <v>41606</v>
      </c>
      <c r="G98" s="12">
        <v>0.168</v>
      </c>
      <c r="H98" s="11">
        <v>1</v>
      </c>
      <c r="I98" s="11">
        <v>0</v>
      </c>
      <c r="J98" s="13">
        <f t="shared" si="63"/>
        <v>6989.808</v>
      </c>
      <c r="K98" s="11">
        <v>1</v>
      </c>
      <c r="L98" s="11">
        <v>2.11</v>
      </c>
      <c r="M98" s="11">
        <v>1</v>
      </c>
      <c r="N98" s="39">
        <f t="shared" si="64"/>
        <v>3.11</v>
      </c>
      <c r="O98" s="11">
        <v>0.9</v>
      </c>
      <c r="P98" s="9">
        <v>0.5</v>
      </c>
      <c r="Q98" s="40">
        <f t="shared" si="65"/>
        <v>9782.236296</v>
      </c>
      <c r="Y98" s="11">
        <f t="shared" si="66"/>
        <v>45426</v>
      </c>
      <c r="Z98" s="12">
        <v>0.168</v>
      </c>
      <c r="AA98" s="11">
        <v>1</v>
      </c>
      <c r="AB98" s="11">
        <v>0</v>
      </c>
      <c r="AC98" s="13">
        <f t="shared" si="67"/>
        <v>7631.568</v>
      </c>
      <c r="AD98" s="11">
        <v>1</v>
      </c>
      <c r="AE98" s="11">
        <v>2.11</v>
      </c>
      <c r="AF98" s="11">
        <v>1</v>
      </c>
      <c r="AG98" s="39">
        <f t="shared" si="68"/>
        <v>3.11</v>
      </c>
      <c r="AH98" s="11">
        <v>0.9</v>
      </c>
      <c r="AI98" s="9">
        <v>0.5</v>
      </c>
      <c r="AJ98" s="40">
        <f t="shared" si="69"/>
        <v>10680.379416</v>
      </c>
    </row>
    <row r="99" s="1" customFormat="1" customHeight="1" spans="1:37">
      <c r="F99" s="11">
        <f t="shared" si="62"/>
        <v>41606</v>
      </c>
      <c r="G99" s="12">
        <v>0.168</v>
      </c>
      <c r="H99" s="11">
        <v>1</v>
      </c>
      <c r="I99" s="11">
        <v>0</v>
      </c>
      <c r="J99" s="13">
        <f t="shared" si="63"/>
        <v>6989.808</v>
      </c>
      <c r="K99" s="11">
        <v>1</v>
      </c>
      <c r="L99" s="11">
        <v>2.11</v>
      </c>
      <c r="M99" s="11">
        <v>1</v>
      </c>
      <c r="N99" s="39">
        <f t="shared" si="64"/>
        <v>3.11</v>
      </c>
      <c r="O99" s="11">
        <v>0.9</v>
      </c>
      <c r="P99" s="9">
        <v>0.5</v>
      </c>
      <c r="Q99" s="40">
        <f t="shared" si="65"/>
        <v>9782.236296</v>
      </c>
      <c r="Y99" s="11">
        <f t="shared" si="66"/>
        <v>45426</v>
      </c>
      <c r="Z99" s="12">
        <v>0.168</v>
      </c>
      <c r="AA99" s="11">
        <v>1</v>
      </c>
      <c r="AB99" s="11">
        <v>0</v>
      </c>
      <c r="AC99" s="13">
        <f t="shared" si="67"/>
        <v>7631.568</v>
      </c>
      <c r="AD99" s="11">
        <v>1</v>
      </c>
      <c r="AE99" s="11">
        <v>2.11</v>
      </c>
      <c r="AF99" s="11">
        <v>1</v>
      </c>
      <c r="AG99" s="39">
        <f t="shared" si="68"/>
        <v>3.11</v>
      </c>
      <c r="AH99" s="11">
        <v>0.9</v>
      </c>
      <c r="AI99" s="9">
        <v>0.5</v>
      </c>
      <c r="AJ99" s="40">
        <f t="shared" si="69"/>
        <v>10680.379416</v>
      </c>
    </row>
    <row r="100" s="1" customFormat="1" customHeight="1" spans="1:37">
      <c r="F100" s="11">
        <f t="shared" si="62"/>
        <v>41606</v>
      </c>
      <c r="G100" s="12">
        <v>0.168</v>
      </c>
      <c r="H100" s="11">
        <v>1</v>
      </c>
      <c r="I100" s="11">
        <v>0</v>
      </c>
      <c r="J100" s="13">
        <f t="shared" si="63"/>
        <v>6989.808</v>
      </c>
      <c r="K100" s="11">
        <v>1</v>
      </c>
      <c r="L100" s="11">
        <v>2.11</v>
      </c>
      <c r="M100" s="11">
        <v>1</v>
      </c>
      <c r="N100" s="39">
        <f t="shared" si="64"/>
        <v>3.11</v>
      </c>
      <c r="O100" s="11">
        <v>0.9</v>
      </c>
      <c r="P100" s="9">
        <v>0.5</v>
      </c>
      <c r="Q100" s="40">
        <f t="shared" si="65"/>
        <v>9782.236296</v>
      </c>
      <c r="Y100" s="11">
        <f t="shared" si="66"/>
        <v>45426</v>
      </c>
      <c r="Z100" s="12">
        <v>0.168</v>
      </c>
      <c r="AA100" s="11">
        <v>1</v>
      </c>
      <c r="AB100" s="11">
        <v>0</v>
      </c>
      <c r="AC100" s="13">
        <f t="shared" si="67"/>
        <v>7631.568</v>
      </c>
      <c r="AD100" s="11">
        <v>1</v>
      </c>
      <c r="AE100" s="11">
        <v>2.11</v>
      </c>
      <c r="AF100" s="11">
        <v>1</v>
      </c>
      <c r="AG100" s="39">
        <f t="shared" si="68"/>
        <v>3.11</v>
      </c>
      <c r="AH100" s="11">
        <v>0.9</v>
      </c>
      <c r="AI100" s="9">
        <v>0.5</v>
      </c>
      <c r="AJ100" s="40">
        <f t="shared" si="69"/>
        <v>10680.379416</v>
      </c>
    </row>
    <row r="101" s="1" customFormat="1" customHeight="1" spans="1:37">
      <c r="F101" s="11">
        <f t="shared" si="62"/>
        <v>41606</v>
      </c>
      <c r="G101" s="12">
        <v>0.3</v>
      </c>
      <c r="H101" s="11">
        <v>1</v>
      </c>
      <c r="I101" s="11">
        <v>0</v>
      </c>
      <c r="J101" s="13">
        <f t="shared" si="63"/>
        <v>12481.8</v>
      </c>
      <c r="K101" s="11">
        <v>1</v>
      </c>
      <c r="L101" s="11">
        <v>2.11</v>
      </c>
      <c r="M101" s="11">
        <v>1</v>
      </c>
      <c r="N101" s="39">
        <f t="shared" si="64"/>
        <v>3.11</v>
      </c>
      <c r="O101" s="11">
        <v>0.9</v>
      </c>
      <c r="P101" s="9">
        <v>0.5</v>
      </c>
      <c r="Q101" s="40">
        <f t="shared" si="65"/>
        <v>17468.2791</v>
      </c>
      <c r="Y101" s="11">
        <f t="shared" si="66"/>
        <v>45426</v>
      </c>
      <c r="Z101" s="12">
        <v>0.3</v>
      </c>
      <c r="AA101" s="11">
        <v>1</v>
      </c>
      <c r="AB101" s="11">
        <v>0</v>
      </c>
      <c r="AC101" s="13">
        <f t="shared" si="67"/>
        <v>13627.8</v>
      </c>
      <c r="AD101" s="11">
        <v>1</v>
      </c>
      <c r="AE101" s="11">
        <v>2.11</v>
      </c>
      <c r="AF101" s="11">
        <v>1</v>
      </c>
      <c r="AG101" s="39">
        <f t="shared" si="68"/>
        <v>3.11</v>
      </c>
      <c r="AH101" s="11">
        <v>0.9</v>
      </c>
      <c r="AI101" s="9">
        <v>0.5</v>
      </c>
      <c r="AJ101" s="40">
        <f t="shared" si="69"/>
        <v>19072.1061</v>
      </c>
    </row>
    <row r="102" s="1" customFormat="1" customHeight="1" spans="1:37">
      <c r="F102" s="11">
        <f t="shared" si="62"/>
        <v>41606</v>
      </c>
      <c r="G102" s="12">
        <v>0.58</v>
      </c>
      <c r="H102" s="11">
        <v>1</v>
      </c>
      <c r="I102" s="11">
        <v>0</v>
      </c>
      <c r="J102" s="13">
        <f t="shared" si="63"/>
        <v>24131.48</v>
      </c>
      <c r="K102" s="11">
        <v>1</v>
      </c>
      <c r="L102" s="11">
        <v>2.11</v>
      </c>
      <c r="M102" s="11">
        <v>1</v>
      </c>
      <c r="N102" s="39">
        <f t="shared" si="64"/>
        <v>3.11</v>
      </c>
      <c r="O102" s="11">
        <v>0.9</v>
      </c>
      <c r="P102" s="9">
        <v>0.5</v>
      </c>
      <c r="Q102" s="40">
        <f t="shared" si="65"/>
        <v>33772.00626</v>
      </c>
      <c r="Y102" s="11">
        <f t="shared" si="66"/>
        <v>45426</v>
      </c>
      <c r="Z102" s="12">
        <v>0.58</v>
      </c>
      <c r="AA102" s="11">
        <v>1</v>
      </c>
      <c r="AB102" s="11">
        <v>0</v>
      </c>
      <c r="AC102" s="13">
        <f t="shared" si="67"/>
        <v>26347.08</v>
      </c>
      <c r="AD102" s="11">
        <v>1</v>
      </c>
      <c r="AE102" s="11">
        <v>2.11</v>
      </c>
      <c r="AF102" s="11">
        <v>1</v>
      </c>
      <c r="AG102" s="39">
        <f t="shared" si="68"/>
        <v>3.11</v>
      </c>
      <c r="AH102" s="11">
        <v>0.9</v>
      </c>
      <c r="AI102" s="9">
        <v>0.5</v>
      </c>
      <c r="AJ102" s="40">
        <f t="shared" si="69"/>
        <v>36872.73846</v>
      </c>
    </row>
    <row r="103" s="1" customFormat="1" customHeight="1" spans="1:37">
      <c r="F103" s="44" t="s">
        <v>26</v>
      </c>
      <c r="G103" s="45"/>
      <c r="H103" s="45"/>
      <c r="I103" s="45"/>
      <c r="J103" s="45"/>
      <c r="K103" s="45"/>
      <c r="L103" s="45"/>
      <c r="M103" s="43">
        <f>SUM(Q93:Q102)</f>
        <v>129498.175728</v>
      </c>
      <c r="N103" s="43"/>
      <c r="O103" s="43"/>
      <c r="P103" s="43"/>
      <c r="Q103" s="43"/>
      <c r="Y103" s="44" t="s">
        <v>26</v>
      </c>
      <c r="Z103" s="45"/>
      <c r="AA103" s="45"/>
      <c r="AB103" s="45"/>
      <c r="AC103" s="45"/>
      <c r="AD103" s="45"/>
      <c r="AE103" s="45"/>
      <c r="AF103" s="43">
        <f>SUM(AJ93:AJ102)</f>
        <v>141387.879888</v>
      </c>
      <c r="AG103" s="43"/>
      <c r="AH103" s="43"/>
      <c r="AI103" s="43"/>
      <c r="AJ103" s="43"/>
    </row>
    <row r="104" s="1" customFormat="1" customHeight="1" spans="1:37">
      <c r="F104" s="45"/>
      <c r="G104" s="45"/>
      <c r="H104" s="45"/>
      <c r="I104" s="45"/>
      <c r="J104" s="45"/>
      <c r="K104" s="45"/>
      <c r="L104" s="45"/>
      <c r="M104" s="43"/>
      <c r="N104" s="43"/>
      <c r="O104" s="43"/>
      <c r="P104" s="43"/>
      <c r="Q104" s="43"/>
      <c r="Y104" s="45"/>
      <c r="Z104" s="45"/>
      <c r="AA104" s="45"/>
      <c r="AB104" s="45"/>
      <c r="AC104" s="45"/>
      <c r="AD104" s="45"/>
      <c r="AE104" s="45"/>
      <c r="AF104" s="43"/>
      <c r="AG104" s="43"/>
      <c r="AH104" s="43"/>
      <c r="AI104" s="43"/>
      <c r="AJ104" s="43"/>
    </row>
    <row r="105" s="1" customFormat="1" customHeight="1" spans="1:37">
      <c r="F105" s="45"/>
      <c r="G105" s="45"/>
      <c r="H105" s="45"/>
      <c r="I105" s="45"/>
      <c r="J105" s="45"/>
      <c r="K105" s="45"/>
      <c r="L105" s="45"/>
      <c r="M105" s="43"/>
      <c r="N105" s="43"/>
      <c r="O105" s="43"/>
      <c r="P105" s="43"/>
      <c r="Q105" s="43"/>
      <c r="Y105" s="45"/>
      <c r="Z105" s="45"/>
      <c r="AA105" s="45"/>
      <c r="AB105" s="45"/>
      <c r="AC105" s="45"/>
      <c r="AD105" s="45"/>
      <c r="AE105" s="45"/>
      <c r="AF105" s="43"/>
      <c r="AG105" s="43"/>
      <c r="AH105" s="43"/>
      <c r="AI105" s="43"/>
      <c r="AJ105" s="43"/>
    </row>
    <row r="107" s="1" customFormat="1" customHeight="1" spans="1:37">
      <c r="A107" s="2" t="s">
        <v>54</v>
      </c>
      <c r="B107" s="2"/>
      <c r="C107" s="2"/>
      <c r="D107" s="2"/>
      <c r="E107" s="2"/>
      <c r="F107" s="3" t="s">
        <v>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T107" s="2" t="s">
        <v>55</v>
      </c>
      <c r="U107" s="2"/>
      <c r="V107" s="2"/>
      <c r="W107" s="2"/>
      <c r="X107" s="2"/>
      <c r="Y107" s="3" t="s">
        <v>1</v>
      </c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="1" customFormat="1" customHeight="1" spans="1:37">
      <c r="A108" s="2"/>
      <c r="B108" s="2"/>
      <c r="C108" s="2"/>
      <c r="D108" s="2"/>
      <c r="E108" s="2"/>
      <c r="F108" s="4" t="s">
        <v>3</v>
      </c>
      <c r="G108" s="5"/>
      <c r="H108" s="5"/>
      <c r="I108" s="6"/>
      <c r="J108" s="7" t="s">
        <v>4</v>
      </c>
      <c r="K108" s="7"/>
      <c r="L108" s="7"/>
      <c r="M108" s="7"/>
      <c r="N108" s="8" t="s">
        <v>5</v>
      </c>
      <c r="O108" s="8"/>
      <c r="P108" s="8"/>
      <c r="Q108" s="9" t="s">
        <v>6</v>
      </c>
      <c r="R108" s="10" t="s">
        <v>7</v>
      </c>
      <c r="T108" s="2"/>
      <c r="U108" s="2"/>
      <c r="V108" s="2"/>
      <c r="W108" s="2"/>
      <c r="X108" s="2"/>
      <c r="Y108" s="4" t="s">
        <v>3</v>
      </c>
      <c r="Z108" s="5"/>
      <c r="AA108" s="5"/>
      <c r="AB108" s="6"/>
      <c r="AC108" s="7" t="s">
        <v>4</v>
      </c>
      <c r="AD108" s="7"/>
      <c r="AE108" s="7"/>
      <c r="AF108" s="7"/>
      <c r="AG108" s="8" t="s">
        <v>5</v>
      </c>
      <c r="AH108" s="8"/>
      <c r="AI108" s="8"/>
      <c r="AJ108" s="9" t="s">
        <v>6</v>
      </c>
      <c r="AK108" s="10" t="s">
        <v>7</v>
      </c>
    </row>
    <row r="109" s="1" customFormat="1" customHeight="1" spans="1:37">
      <c r="A109" s="1" t="s">
        <v>8</v>
      </c>
      <c r="B109" s="1" t="s">
        <v>9</v>
      </c>
      <c r="C109" s="1" t="s">
        <v>10</v>
      </c>
      <c r="D109" s="1" t="s">
        <v>11</v>
      </c>
      <c r="E109" s="1" t="s">
        <v>12</v>
      </c>
      <c r="F109" s="11" t="s">
        <v>13</v>
      </c>
      <c r="G109" s="11" t="s">
        <v>14</v>
      </c>
      <c r="H109" s="12" t="s">
        <v>15</v>
      </c>
      <c r="I109" s="13" t="s">
        <v>3</v>
      </c>
      <c r="J109" s="11" t="s">
        <v>16</v>
      </c>
      <c r="K109" s="11" t="s">
        <v>17</v>
      </c>
      <c r="L109" s="11" t="s">
        <v>18</v>
      </c>
      <c r="M109" s="7" t="s">
        <v>19</v>
      </c>
      <c r="N109" s="11" t="s">
        <v>20</v>
      </c>
      <c r="O109" s="11" t="s">
        <v>21</v>
      </c>
      <c r="P109" s="8" t="s">
        <v>22</v>
      </c>
      <c r="Q109" s="9" t="s">
        <v>23</v>
      </c>
      <c r="R109" s="14"/>
      <c r="T109" s="1" t="s">
        <v>8</v>
      </c>
      <c r="U109" s="1" t="s">
        <v>9</v>
      </c>
      <c r="V109" s="1" t="s">
        <v>10</v>
      </c>
      <c r="W109" s="1" t="s">
        <v>11</v>
      </c>
      <c r="X109" s="1" t="s">
        <v>12</v>
      </c>
      <c r="Y109" s="11" t="s">
        <v>13</v>
      </c>
      <c r="Z109" s="11" t="s">
        <v>14</v>
      </c>
      <c r="AA109" s="12" t="s">
        <v>15</v>
      </c>
      <c r="AB109" s="13" t="s">
        <v>3</v>
      </c>
      <c r="AC109" s="11" t="s">
        <v>16</v>
      </c>
      <c r="AD109" s="11" t="s">
        <v>17</v>
      </c>
      <c r="AE109" s="11" t="s">
        <v>18</v>
      </c>
      <c r="AF109" s="7" t="s">
        <v>19</v>
      </c>
      <c r="AG109" s="11" t="s">
        <v>20</v>
      </c>
      <c r="AH109" s="11" t="s">
        <v>21</v>
      </c>
      <c r="AI109" s="8" t="s">
        <v>22</v>
      </c>
      <c r="AJ109" s="9" t="s">
        <v>23</v>
      </c>
      <c r="AK109" s="14"/>
    </row>
    <row r="110" s="1" customFormat="1" customHeight="1" spans="1:37">
      <c r="A110" s="15">
        <f>M114</f>
        <v>1275091.04631789</v>
      </c>
      <c r="B110" s="15">
        <f>S123+S132</f>
        <v>702694.521675429</v>
      </c>
      <c r="C110" s="15">
        <f>M146</f>
        <v>441038.75601586</v>
      </c>
      <c r="D110" s="15">
        <f>M156</f>
        <v>624013.039035635</v>
      </c>
      <c r="E110" s="15">
        <v>18</v>
      </c>
      <c r="F110" s="11">
        <f t="shared" ref="F110:F113" si="70">2704+410</f>
        <v>3114</v>
      </c>
      <c r="G110" s="11">
        <v>1.286</v>
      </c>
      <c r="H110" s="12">
        <v>1.35</v>
      </c>
      <c r="I110" s="13">
        <f t="shared" ref="I110:I113" si="71">F110*G110*H110</f>
        <v>5406.2154</v>
      </c>
      <c r="J110" s="11">
        <v>3</v>
      </c>
      <c r="K110" s="11">
        <v>810</v>
      </c>
      <c r="L110" s="11">
        <v>1.39</v>
      </c>
      <c r="M110" s="16">
        <f t="shared" ref="M110:M113" si="72">1+6*K110/(K110+2000)+L110</f>
        <v>4.11953736654804</v>
      </c>
      <c r="N110" s="11">
        <v>1</v>
      </c>
      <c r="O110" s="11">
        <v>2.38</v>
      </c>
      <c r="P110" s="8">
        <f t="shared" ref="P110:P113" si="73">1+N110*O110</f>
        <v>3.38</v>
      </c>
      <c r="Q110" s="9">
        <v>1.15</v>
      </c>
      <c r="R110" s="17">
        <f t="shared" ref="R110:R113" si="74">I110*J110*Q110*P110*M110</f>
        <v>259703.371169593</v>
      </c>
      <c r="T110" s="15">
        <f>AF114</f>
        <v>1275091.04631789</v>
      </c>
      <c r="U110" s="15">
        <f>AL123+AL132</f>
        <v>721453.182130106</v>
      </c>
      <c r="V110" s="15">
        <f>AF146</f>
        <v>441038.75601586</v>
      </c>
      <c r="W110" s="15">
        <f>AF156</f>
        <v>677086.862225963</v>
      </c>
      <c r="X110" s="15">
        <v>18</v>
      </c>
      <c r="Y110" s="11">
        <f t="shared" ref="Y110:Y113" si="75">2704+410</f>
        <v>3114</v>
      </c>
      <c r="Z110" s="11">
        <v>1.286</v>
      </c>
      <c r="AA110" s="12">
        <v>1.35</v>
      </c>
      <c r="AB110" s="13">
        <f t="shared" ref="AB110:AB113" si="76">Y110*Z110*AA110</f>
        <v>5406.2154</v>
      </c>
      <c r="AC110" s="11">
        <v>3</v>
      </c>
      <c r="AD110" s="11">
        <v>810</v>
      </c>
      <c r="AE110" s="11">
        <v>1.39</v>
      </c>
      <c r="AF110" s="16">
        <f t="shared" ref="AF110:AF113" si="77">1+6*AD110/(AD110+2000)+AE110</f>
        <v>4.11953736654804</v>
      </c>
      <c r="AG110" s="11">
        <v>1</v>
      </c>
      <c r="AH110" s="11">
        <v>2.38</v>
      </c>
      <c r="AI110" s="8">
        <f t="shared" ref="AI110:AI113" si="78">1+AG110*AH110</f>
        <v>3.38</v>
      </c>
      <c r="AJ110" s="9">
        <v>1.15</v>
      </c>
      <c r="AK110" s="17">
        <f t="shared" ref="AK110:AK113" si="79">AB110*AC110*AJ110*AI110*AF110</f>
        <v>259703.371169593</v>
      </c>
    </row>
    <row r="111" s="1" customFormat="1" customHeight="1" spans="1:37">
      <c r="A111" s="1" t="s">
        <v>24</v>
      </c>
      <c r="B111" s="1" t="s">
        <v>25</v>
      </c>
      <c r="C111" s="1" t="s">
        <v>26</v>
      </c>
      <c r="D111" s="1" t="s">
        <v>69</v>
      </c>
      <c r="F111" s="11">
        <f t="shared" si="70"/>
        <v>3114</v>
      </c>
      <c r="G111" s="11">
        <v>1.871</v>
      </c>
      <c r="H111" s="12">
        <v>1.35</v>
      </c>
      <c r="I111" s="13">
        <f t="shared" si="71"/>
        <v>7865.4969</v>
      </c>
      <c r="J111" s="11">
        <v>3</v>
      </c>
      <c r="K111" s="11">
        <v>810</v>
      </c>
      <c r="L111" s="11">
        <v>1.39</v>
      </c>
      <c r="M111" s="16">
        <f t="shared" si="72"/>
        <v>4.11953736654804</v>
      </c>
      <c r="N111" s="11">
        <v>1</v>
      </c>
      <c r="O111" s="11">
        <v>2.38</v>
      </c>
      <c r="P111" s="8">
        <f t="shared" si="73"/>
        <v>3.38</v>
      </c>
      <c r="Q111" s="9">
        <v>1.15</v>
      </c>
      <c r="R111" s="17">
        <f t="shared" si="74"/>
        <v>377842.151989354</v>
      </c>
      <c r="T111" s="1" t="s">
        <v>24</v>
      </c>
      <c r="U111" s="1" t="s">
        <v>25</v>
      </c>
      <c r="V111" s="1" t="s">
        <v>26</v>
      </c>
      <c r="W111" s="1" t="s">
        <v>69</v>
      </c>
      <c r="Y111" s="11">
        <f t="shared" si="75"/>
        <v>3114</v>
      </c>
      <c r="Z111" s="11">
        <v>1.871</v>
      </c>
      <c r="AA111" s="12">
        <v>1.35</v>
      </c>
      <c r="AB111" s="13">
        <f t="shared" si="76"/>
        <v>7865.4969</v>
      </c>
      <c r="AC111" s="11">
        <v>3</v>
      </c>
      <c r="AD111" s="11">
        <v>810</v>
      </c>
      <c r="AE111" s="11">
        <v>1.39</v>
      </c>
      <c r="AF111" s="16">
        <f t="shared" si="77"/>
        <v>4.11953736654804</v>
      </c>
      <c r="AG111" s="11">
        <v>1</v>
      </c>
      <c r="AH111" s="11">
        <v>2.38</v>
      </c>
      <c r="AI111" s="8">
        <f t="shared" si="78"/>
        <v>3.38</v>
      </c>
      <c r="AJ111" s="9">
        <v>1.15</v>
      </c>
      <c r="AK111" s="17">
        <f t="shared" si="79"/>
        <v>377842.151989354</v>
      </c>
    </row>
    <row r="112" s="1" customFormat="1" customHeight="1" spans="1:37">
      <c r="A112" s="15">
        <f>M176</f>
        <v>120193.89174</v>
      </c>
      <c r="B112" s="15">
        <f>M193</f>
        <v>94300.63548633</v>
      </c>
      <c r="C112" s="1">
        <f>M209</f>
        <v>100718.1731304</v>
      </c>
      <c r="D112" s="1">
        <v>1.085</v>
      </c>
      <c r="F112" s="11">
        <f t="shared" si="70"/>
        <v>3114</v>
      </c>
      <c r="G112" s="11">
        <v>1.286</v>
      </c>
      <c r="H112" s="12">
        <v>1.35</v>
      </c>
      <c r="I112" s="13">
        <f t="shared" si="71"/>
        <v>5406.2154</v>
      </c>
      <c r="J112" s="11">
        <v>3</v>
      </c>
      <c r="K112" s="11">
        <v>810</v>
      </c>
      <c r="L112" s="11">
        <v>1.39</v>
      </c>
      <c r="M112" s="16">
        <f t="shared" si="72"/>
        <v>4.11953736654804</v>
      </c>
      <c r="N112" s="11">
        <v>1</v>
      </c>
      <c r="O112" s="11">
        <v>2.38</v>
      </c>
      <c r="P112" s="8">
        <f t="shared" si="73"/>
        <v>3.38</v>
      </c>
      <c r="Q112" s="9">
        <v>1.15</v>
      </c>
      <c r="R112" s="17">
        <f t="shared" si="74"/>
        <v>259703.371169593</v>
      </c>
      <c r="T112" s="15">
        <f>AF176</f>
        <v>120193.89174</v>
      </c>
      <c r="U112" s="15">
        <f>AF193</f>
        <v>94300.63548633</v>
      </c>
      <c r="V112" s="1">
        <f>AF209</f>
        <v>106333.92454032</v>
      </c>
      <c r="W112" s="1">
        <v>1.085</v>
      </c>
      <c r="Y112" s="11">
        <f t="shared" si="75"/>
        <v>3114</v>
      </c>
      <c r="Z112" s="11">
        <v>1.286</v>
      </c>
      <c r="AA112" s="12">
        <v>1.35</v>
      </c>
      <c r="AB112" s="13">
        <f t="shared" si="76"/>
        <v>5406.2154</v>
      </c>
      <c r="AC112" s="11">
        <v>3</v>
      </c>
      <c r="AD112" s="11">
        <v>810</v>
      </c>
      <c r="AE112" s="11">
        <v>1.39</v>
      </c>
      <c r="AF112" s="16">
        <f t="shared" si="77"/>
        <v>4.11953736654804</v>
      </c>
      <c r="AG112" s="11">
        <v>1</v>
      </c>
      <c r="AH112" s="11">
        <v>2.38</v>
      </c>
      <c r="AI112" s="8">
        <f t="shared" si="78"/>
        <v>3.38</v>
      </c>
      <c r="AJ112" s="9">
        <v>1.15</v>
      </c>
      <c r="AK112" s="17">
        <f t="shared" si="79"/>
        <v>259703.371169593</v>
      </c>
    </row>
    <row r="113" s="1" customFormat="1" customHeight="1" spans="1:38">
      <c r="A113" s="18" t="s">
        <v>27</v>
      </c>
      <c r="B113" s="18"/>
      <c r="C113" s="18"/>
      <c r="D113" s="19" t="s">
        <v>28</v>
      </c>
      <c r="E113" s="19"/>
      <c r="F113" s="11">
        <f t="shared" si="70"/>
        <v>3114</v>
      </c>
      <c r="G113" s="11">
        <v>1.871</v>
      </c>
      <c r="H113" s="12">
        <v>1.35</v>
      </c>
      <c r="I113" s="13">
        <f t="shared" si="71"/>
        <v>7865.4969</v>
      </c>
      <c r="J113" s="11">
        <v>3</v>
      </c>
      <c r="K113" s="11">
        <v>810</v>
      </c>
      <c r="L113" s="11">
        <v>1.39</v>
      </c>
      <c r="M113" s="16">
        <f t="shared" si="72"/>
        <v>4.11953736654804</v>
      </c>
      <c r="N113" s="11">
        <v>1</v>
      </c>
      <c r="O113" s="11">
        <v>2.38</v>
      </c>
      <c r="P113" s="8">
        <f t="shared" si="73"/>
        <v>3.38</v>
      </c>
      <c r="Q113" s="9">
        <v>1.15</v>
      </c>
      <c r="R113" s="17">
        <f t="shared" si="74"/>
        <v>377842.151989354</v>
      </c>
      <c r="T113" s="18" t="s">
        <v>27</v>
      </c>
      <c r="U113" s="18"/>
      <c r="V113" s="18"/>
      <c r="W113" s="19" t="s">
        <v>28</v>
      </c>
      <c r="X113" s="19"/>
      <c r="Y113" s="11">
        <f t="shared" si="75"/>
        <v>3114</v>
      </c>
      <c r="Z113" s="11">
        <v>1.871</v>
      </c>
      <c r="AA113" s="12">
        <v>1.35</v>
      </c>
      <c r="AB113" s="13">
        <f t="shared" si="76"/>
        <v>7865.4969</v>
      </c>
      <c r="AC113" s="11">
        <v>3</v>
      </c>
      <c r="AD113" s="11">
        <v>810</v>
      </c>
      <c r="AE113" s="11">
        <v>1.39</v>
      </c>
      <c r="AF113" s="16">
        <f t="shared" si="77"/>
        <v>4.11953736654804</v>
      </c>
      <c r="AG113" s="11">
        <v>1</v>
      </c>
      <c r="AH113" s="11">
        <v>2.38</v>
      </c>
      <c r="AI113" s="8">
        <f t="shared" si="78"/>
        <v>3.38</v>
      </c>
      <c r="AJ113" s="9">
        <v>1.15</v>
      </c>
      <c r="AK113" s="17">
        <f t="shared" si="79"/>
        <v>377842.151989354</v>
      </c>
    </row>
    <row r="114" s="1" customFormat="1" customHeight="1" spans="1:38">
      <c r="A114" s="18"/>
      <c r="B114" s="18"/>
      <c r="C114" s="18"/>
      <c r="D114" s="19"/>
      <c r="E114" s="19"/>
      <c r="F114" s="20" t="s">
        <v>1</v>
      </c>
      <c r="G114" s="21"/>
      <c r="H114" s="21"/>
      <c r="I114" s="21"/>
      <c r="J114" s="21"/>
      <c r="K114" s="21"/>
      <c r="L114" s="21"/>
      <c r="M114" s="22">
        <f>SUM(R110:R113)</f>
        <v>1275091.04631789</v>
      </c>
      <c r="N114" s="22"/>
      <c r="O114" s="22"/>
      <c r="P114" s="22"/>
      <c r="Q114" s="22"/>
      <c r="R114" s="22"/>
      <c r="T114" s="18"/>
      <c r="U114" s="18"/>
      <c r="V114" s="18"/>
      <c r="W114" s="19"/>
      <c r="X114" s="19"/>
      <c r="Y114" s="20" t="s">
        <v>1</v>
      </c>
      <c r="Z114" s="21"/>
      <c r="AA114" s="21"/>
      <c r="AB114" s="21"/>
      <c r="AC114" s="21"/>
      <c r="AD114" s="21"/>
      <c r="AE114" s="21"/>
      <c r="AF114" s="22">
        <f>SUM(AK110:AK113)</f>
        <v>1275091.04631789</v>
      </c>
      <c r="AG114" s="22"/>
      <c r="AH114" s="22"/>
      <c r="AI114" s="22"/>
      <c r="AJ114" s="22"/>
      <c r="AK114" s="22"/>
    </row>
    <row r="115" s="1" customFormat="1" customHeight="1" spans="1:38">
      <c r="A115" s="23">
        <f>A110*D112+B110*D112+C110*D112+D110*D112+A112+B112+C112</f>
        <v>3616691.23926036</v>
      </c>
      <c r="B115" s="23"/>
      <c r="C115" s="23"/>
      <c r="D115" s="24">
        <f>A115/E110</f>
        <v>200927.29107002</v>
      </c>
      <c r="E115" s="24"/>
      <c r="F115" s="21"/>
      <c r="G115" s="21"/>
      <c r="H115" s="21"/>
      <c r="I115" s="21"/>
      <c r="J115" s="21"/>
      <c r="K115" s="21"/>
      <c r="L115" s="21"/>
      <c r="M115" s="22"/>
      <c r="N115" s="22"/>
      <c r="O115" s="22"/>
      <c r="P115" s="22"/>
      <c r="Q115" s="22"/>
      <c r="R115" s="22"/>
      <c r="T115" s="23">
        <f>T110*W112+U110*W112+V110*W112+W110*W112+T112+U112+V112</f>
        <v>3700245.23542511</v>
      </c>
      <c r="U115" s="23"/>
      <c r="V115" s="23"/>
      <c r="W115" s="24">
        <f>T115/X110</f>
        <v>205569.179745839</v>
      </c>
      <c r="X115" s="24"/>
      <c r="Y115" s="21"/>
      <c r="Z115" s="21"/>
      <c r="AA115" s="21"/>
      <c r="AB115" s="21"/>
      <c r="AC115" s="21"/>
      <c r="AD115" s="21"/>
      <c r="AE115" s="21"/>
      <c r="AF115" s="22"/>
      <c r="AG115" s="22"/>
      <c r="AH115" s="22"/>
      <c r="AI115" s="22"/>
      <c r="AJ115" s="22"/>
      <c r="AK115" s="22"/>
    </row>
    <row r="116" s="1" customFormat="1" customHeight="1" spans="1:38">
      <c r="A116" s="23"/>
      <c r="B116" s="23"/>
      <c r="C116" s="23"/>
      <c r="D116" s="24"/>
      <c r="E116" s="24"/>
      <c r="F116" s="3" t="s">
        <v>29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23"/>
      <c r="U116" s="23"/>
      <c r="V116" s="23"/>
      <c r="W116" s="24"/>
      <c r="X116" s="24"/>
      <c r="Y116" s="3" t="s">
        <v>29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="1" customFormat="1" customHeight="1" spans="1:38">
      <c r="A117" s="25"/>
      <c r="B117" s="25"/>
      <c r="C117" s="26"/>
      <c r="D117" s="26"/>
      <c r="E117" s="26"/>
      <c r="F117" s="27" t="s">
        <v>30</v>
      </c>
      <c r="G117" s="13" t="s">
        <v>3</v>
      </c>
      <c r="H117" s="13"/>
      <c r="I117" s="13"/>
      <c r="J117" s="13"/>
      <c r="K117" s="7" t="s">
        <v>19</v>
      </c>
      <c r="L117" s="7"/>
      <c r="M117" s="7"/>
      <c r="N117" s="8" t="s">
        <v>5</v>
      </c>
      <c r="O117" s="8"/>
      <c r="P117" s="8"/>
      <c r="Q117" s="9" t="s">
        <v>31</v>
      </c>
      <c r="R117" s="28" t="s">
        <v>7</v>
      </c>
      <c r="S117" s="11" t="s">
        <v>32</v>
      </c>
      <c r="T117" s="25"/>
      <c r="U117" s="25"/>
      <c r="V117" s="26"/>
      <c r="W117" s="26"/>
      <c r="X117" s="26"/>
      <c r="Y117" s="27" t="s">
        <v>30</v>
      </c>
      <c r="Z117" s="13" t="s">
        <v>3</v>
      </c>
      <c r="AA117" s="13"/>
      <c r="AB117" s="13"/>
      <c r="AC117" s="13"/>
      <c r="AD117" s="7" t="s">
        <v>19</v>
      </c>
      <c r="AE117" s="7"/>
      <c r="AF117" s="7"/>
      <c r="AG117" s="8" t="s">
        <v>5</v>
      </c>
      <c r="AH117" s="8"/>
      <c r="AI117" s="8"/>
      <c r="AJ117" s="9" t="s">
        <v>31</v>
      </c>
      <c r="AK117" s="28" t="s">
        <v>7</v>
      </c>
      <c r="AL117" s="11" t="s">
        <v>32</v>
      </c>
    </row>
    <row r="118" s="1" customFormat="1" customHeight="1" spans="1:38">
      <c r="A118" s="25"/>
      <c r="B118" s="25"/>
      <c r="C118" s="26"/>
      <c r="D118" s="26"/>
      <c r="E118" s="26"/>
      <c r="F118" s="29"/>
      <c r="G118" s="11" t="s">
        <v>33</v>
      </c>
      <c r="H118" s="11" t="s">
        <v>34</v>
      </c>
      <c r="I118" s="11" t="s">
        <v>15</v>
      </c>
      <c r="J118" s="13" t="s">
        <v>3</v>
      </c>
      <c r="K118" s="11" t="s">
        <v>17</v>
      </c>
      <c r="L118" s="11" t="s">
        <v>18</v>
      </c>
      <c r="M118" s="7" t="s">
        <v>19</v>
      </c>
      <c r="N118" s="11" t="s">
        <v>20</v>
      </c>
      <c r="O118" s="11" t="s">
        <v>21</v>
      </c>
      <c r="P118" s="8" t="s">
        <v>22</v>
      </c>
      <c r="Q118" s="9" t="s">
        <v>23</v>
      </c>
      <c r="R118" s="28"/>
      <c r="S118" s="11"/>
      <c r="T118" s="25"/>
      <c r="U118" s="25"/>
      <c r="V118" s="26"/>
      <c r="W118" s="26"/>
      <c r="X118" s="26"/>
      <c r="Y118" s="29"/>
      <c r="Z118" s="11" t="s">
        <v>33</v>
      </c>
      <c r="AA118" s="11" t="s">
        <v>34</v>
      </c>
      <c r="AB118" s="11" t="s">
        <v>15</v>
      </c>
      <c r="AC118" s="13" t="s">
        <v>3</v>
      </c>
      <c r="AD118" s="11" t="s">
        <v>17</v>
      </c>
      <c r="AE118" s="11" t="s">
        <v>18</v>
      </c>
      <c r="AF118" s="7" t="s">
        <v>19</v>
      </c>
      <c r="AG118" s="11" t="s">
        <v>20</v>
      </c>
      <c r="AH118" s="11" t="s">
        <v>21</v>
      </c>
      <c r="AI118" s="8" t="s">
        <v>22</v>
      </c>
      <c r="AJ118" s="9" t="s">
        <v>23</v>
      </c>
      <c r="AK118" s="28"/>
      <c r="AL118" s="11"/>
    </row>
    <row r="119" s="1" customFormat="1" customHeight="1" spans="1:38">
      <c r="A119" s="25"/>
      <c r="B119" s="25"/>
      <c r="C119" s="26"/>
      <c r="D119" s="26"/>
      <c r="E119" s="26"/>
      <c r="F119" s="11">
        <f>_xlfn.RANK.EQ(R119,R119:R122,0)</f>
        <v>3</v>
      </c>
      <c r="G119" s="11">
        <v>0</v>
      </c>
      <c r="H119" s="11">
        <v>1.8</v>
      </c>
      <c r="I119" s="12">
        <v>1.35</v>
      </c>
      <c r="J119" s="13">
        <f t="shared" ref="J119:J122" si="80">G119*H119*I119</f>
        <v>0</v>
      </c>
      <c r="K119" s="11">
        <v>810</v>
      </c>
      <c r="L119" s="11">
        <v>0</v>
      </c>
      <c r="M119" s="30">
        <f t="shared" ref="M119:M122" si="81">1+6*K119/(K119+2000)+L119</f>
        <v>2.72953736654804</v>
      </c>
      <c r="N119" s="11">
        <v>1</v>
      </c>
      <c r="O119" s="11">
        <v>2.38</v>
      </c>
      <c r="P119" s="8">
        <f t="shared" ref="P119:P122" si="82">1+N119*O119</f>
        <v>3.38</v>
      </c>
      <c r="Q119" s="9">
        <v>0.9</v>
      </c>
      <c r="R119" s="17">
        <f t="shared" ref="R119:R122" si="83">J119*M119*Q119*P119</f>
        <v>0</v>
      </c>
      <c r="S119" s="11">
        <f t="shared" ref="S119:S122" si="84">IF(F119=1,1,(IF(F119=2,2,12)))</f>
        <v>12</v>
      </c>
      <c r="T119" s="25"/>
      <c r="U119" s="25"/>
      <c r="V119" s="26"/>
      <c r="W119" s="26"/>
      <c r="X119" s="26"/>
      <c r="Y119" s="11">
        <f>_xlfn.RANK.EQ(AK119,AK119:AK122,0)</f>
        <v>3</v>
      </c>
      <c r="Z119" s="11">
        <v>0</v>
      </c>
      <c r="AA119" s="11">
        <v>1.8</v>
      </c>
      <c r="AB119" s="12">
        <v>1.35</v>
      </c>
      <c r="AC119" s="13">
        <f t="shared" ref="AC119:AC122" si="85">Z119*AA119*AB119</f>
        <v>0</v>
      </c>
      <c r="AD119" s="11">
        <v>810</v>
      </c>
      <c r="AE119" s="11">
        <v>0</v>
      </c>
      <c r="AF119" s="30">
        <f t="shared" ref="AF119:AF122" si="86">1+6*AD119/(AD119+2000)+AE119</f>
        <v>2.72953736654804</v>
      </c>
      <c r="AG119" s="11">
        <v>1</v>
      </c>
      <c r="AH119" s="11">
        <v>2.38</v>
      </c>
      <c r="AI119" s="8">
        <f t="shared" ref="AI119:AI122" si="87">1+AG119*AH119</f>
        <v>3.38</v>
      </c>
      <c r="AJ119" s="9">
        <v>0.9</v>
      </c>
      <c r="AK119" s="17">
        <f t="shared" ref="AK119:AK122" si="88">AC119*AF119*AJ119*AI119</f>
        <v>0</v>
      </c>
      <c r="AL119" s="11">
        <f t="shared" ref="AL119:AL122" si="89">IF(Y119=1,1,(IF(Y119=2,2,12)))</f>
        <v>12</v>
      </c>
    </row>
    <row r="120" s="1" customFormat="1" customHeight="1" spans="1:38">
      <c r="F120" s="11">
        <f>_xlfn.RANK.EQ(R120,R119:R122,0)</f>
        <v>2</v>
      </c>
      <c r="G120" s="11">
        <v>1446.85</v>
      </c>
      <c r="H120" s="11">
        <v>1.8</v>
      </c>
      <c r="I120" s="12">
        <v>1.35</v>
      </c>
      <c r="J120" s="13">
        <f t="shared" si="80"/>
        <v>3515.8455</v>
      </c>
      <c r="K120" s="11">
        <v>196</v>
      </c>
      <c r="L120" s="11">
        <v>0.83</v>
      </c>
      <c r="M120" s="30">
        <f t="shared" si="81"/>
        <v>2.36551912568306</v>
      </c>
      <c r="N120" s="11">
        <v>0.97</v>
      </c>
      <c r="O120" s="11">
        <v>2.11</v>
      </c>
      <c r="P120" s="8">
        <f t="shared" si="82"/>
        <v>3.0467</v>
      </c>
      <c r="Q120" s="9">
        <v>0.9</v>
      </c>
      <c r="R120" s="17">
        <f t="shared" si="83"/>
        <v>22804.9144820986</v>
      </c>
      <c r="S120" s="11">
        <f t="shared" si="84"/>
        <v>2</v>
      </c>
      <c r="Y120" s="11">
        <f>_xlfn.RANK.EQ(AK120,AK119:AK122,0)</f>
        <v>2</v>
      </c>
      <c r="Z120" s="11">
        <v>1446.85</v>
      </c>
      <c r="AA120" s="11">
        <v>1.8</v>
      </c>
      <c r="AB120" s="12">
        <v>1.35</v>
      </c>
      <c r="AC120" s="13">
        <f t="shared" si="85"/>
        <v>3515.8455</v>
      </c>
      <c r="AD120" s="11">
        <v>196</v>
      </c>
      <c r="AE120" s="11">
        <v>0.83</v>
      </c>
      <c r="AF120" s="30">
        <f t="shared" si="86"/>
        <v>2.36551912568306</v>
      </c>
      <c r="AG120" s="11">
        <v>0.97</v>
      </c>
      <c r="AH120" s="11">
        <v>2.11</v>
      </c>
      <c r="AI120" s="8">
        <f t="shared" si="87"/>
        <v>3.0467</v>
      </c>
      <c r="AJ120" s="9">
        <v>0.9</v>
      </c>
      <c r="AK120" s="17">
        <f t="shared" si="88"/>
        <v>22804.9144820986</v>
      </c>
      <c r="AL120" s="11">
        <f t="shared" si="89"/>
        <v>2</v>
      </c>
    </row>
    <row r="121" s="1" customFormat="1" customHeight="1" spans="1:38">
      <c r="F121" s="11">
        <f>_xlfn.RANK.EQ(R121,R119:R122,0)</f>
        <v>1</v>
      </c>
      <c r="G121" s="11">
        <v>1446.85</v>
      </c>
      <c r="H121" s="11">
        <v>1.8</v>
      </c>
      <c r="I121" s="12">
        <v>1.35</v>
      </c>
      <c r="J121" s="13">
        <f t="shared" si="80"/>
        <v>3515.8455</v>
      </c>
      <c r="K121" s="11">
        <v>200</v>
      </c>
      <c r="L121" s="11">
        <v>1.43</v>
      </c>
      <c r="M121" s="30">
        <f t="shared" si="81"/>
        <v>2.97545454545455</v>
      </c>
      <c r="N121" s="11">
        <v>0.85</v>
      </c>
      <c r="O121" s="11">
        <v>1.71</v>
      </c>
      <c r="P121" s="8">
        <f t="shared" si="82"/>
        <v>2.4535</v>
      </c>
      <c r="Q121" s="9">
        <v>0.9</v>
      </c>
      <c r="R121" s="17">
        <f t="shared" si="83"/>
        <v>23099.9837365638</v>
      </c>
      <c r="S121" s="11">
        <f t="shared" si="84"/>
        <v>1</v>
      </c>
      <c r="Y121" s="11">
        <f>_xlfn.RANK.EQ(AK121,AK119:AK122,0)</f>
        <v>1</v>
      </c>
      <c r="Z121" s="11">
        <v>1446.85</v>
      </c>
      <c r="AA121" s="11">
        <v>1.8</v>
      </c>
      <c r="AB121" s="12">
        <v>1.35</v>
      </c>
      <c r="AC121" s="13">
        <f t="shared" si="85"/>
        <v>3515.8455</v>
      </c>
      <c r="AD121" s="11">
        <v>200</v>
      </c>
      <c r="AE121" s="11">
        <v>1.43</v>
      </c>
      <c r="AF121" s="30">
        <f t="shared" si="86"/>
        <v>2.97545454545455</v>
      </c>
      <c r="AG121" s="11">
        <v>0.93</v>
      </c>
      <c r="AH121" s="11">
        <v>1.71</v>
      </c>
      <c r="AI121" s="8">
        <f t="shared" si="87"/>
        <v>2.5903</v>
      </c>
      <c r="AJ121" s="9">
        <v>0.9</v>
      </c>
      <c r="AK121" s="17">
        <f t="shared" si="88"/>
        <v>24387.9714174939</v>
      </c>
      <c r="AL121" s="11">
        <f t="shared" si="89"/>
        <v>1</v>
      </c>
    </row>
    <row r="122" s="1" customFormat="1" customHeight="1" spans="1:38">
      <c r="F122" s="11">
        <f>_xlfn.RANK.EQ(R122,R119:R122,0)</f>
        <v>3</v>
      </c>
      <c r="G122" s="11">
        <v>0</v>
      </c>
      <c r="H122" s="11">
        <v>1.8</v>
      </c>
      <c r="I122" s="12">
        <v>1.35</v>
      </c>
      <c r="J122" s="13">
        <f t="shared" si="80"/>
        <v>0</v>
      </c>
      <c r="K122" s="11">
        <v>0</v>
      </c>
      <c r="L122" s="11">
        <v>0.2</v>
      </c>
      <c r="M122" s="30">
        <f t="shared" si="81"/>
        <v>1.2</v>
      </c>
      <c r="N122" s="27">
        <v>0.7</v>
      </c>
      <c r="O122" s="27">
        <v>1.5</v>
      </c>
      <c r="P122" s="8">
        <f t="shared" si="82"/>
        <v>2.05</v>
      </c>
      <c r="Q122" s="9">
        <v>0.9</v>
      </c>
      <c r="R122" s="17">
        <f t="shared" si="83"/>
        <v>0</v>
      </c>
      <c r="S122" s="27">
        <f t="shared" si="84"/>
        <v>12</v>
      </c>
      <c r="Y122" s="11">
        <f>_xlfn.RANK.EQ(AK122,AK119:AK122,0)</f>
        <v>3</v>
      </c>
      <c r="Z122" s="11">
        <v>0</v>
      </c>
      <c r="AA122" s="11">
        <v>1.8</v>
      </c>
      <c r="AB122" s="12">
        <v>1.35</v>
      </c>
      <c r="AC122" s="13">
        <f t="shared" si="85"/>
        <v>0</v>
      </c>
      <c r="AD122" s="11">
        <v>0</v>
      </c>
      <c r="AE122" s="11">
        <v>0.2</v>
      </c>
      <c r="AF122" s="30">
        <f t="shared" si="86"/>
        <v>1.2</v>
      </c>
      <c r="AG122" s="27">
        <v>0.7</v>
      </c>
      <c r="AH122" s="27">
        <v>1.5</v>
      </c>
      <c r="AI122" s="8">
        <f t="shared" si="87"/>
        <v>2.05</v>
      </c>
      <c r="AJ122" s="9">
        <v>0.9</v>
      </c>
      <c r="AK122" s="17">
        <f t="shared" si="88"/>
        <v>0</v>
      </c>
      <c r="AL122" s="27">
        <f t="shared" si="89"/>
        <v>12</v>
      </c>
    </row>
    <row r="123" s="1" customFormat="1" customHeight="1" spans="1:38">
      <c r="F123" s="31" t="s">
        <v>35</v>
      </c>
      <c r="G123" s="32">
        <f>LARGE(R119:R122,1)/1</f>
        <v>23099.9837365638</v>
      </c>
      <c r="H123" s="31" t="s">
        <v>36</v>
      </c>
      <c r="I123" s="32">
        <f>LARGE(R119:R122,2)/2</f>
        <v>11402.4572410493</v>
      </c>
      <c r="J123" s="31" t="s">
        <v>37</v>
      </c>
      <c r="K123" s="32">
        <f>LARGE(R119:R122,3)/12</f>
        <v>0</v>
      </c>
      <c r="L123" s="31" t="s">
        <v>38</v>
      </c>
      <c r="M123" s="33">
        <f>LARGE(R119:R122,4)/12</f>
        <v>0</v>
      </c>
      <c r="N123" s="34" t="s">
        <v>39</v>
      </c>
      <c r="O123" s="35">
        <f>G123+I123+K123+M123</f>
        <v>34502.4409776132</v>
      </c>
      <c r="P123" s="34" t="s">
        <v>40</v>
      </c>
      <c r="Q123" s="34">
        <v>5.3</v>
      </c>
      <c r="R123" s="34" t="s">
        <v>41</v>
      </c>
      <c r="S123" s="35">
        <f>O123*Q123</f>
        <v>182862.93718135</v>
      </c>
      <c r="Y123" s="31" t="s">
        <v>35</v>
      </c>
      <c r="Z123" s="32">
        <f>LARGE(AK119:AK122,1)/1</f>
        <v>24387.9714174939</v>
      </c>
      <c r="AA123" s="31" t="s">
        <v>36</v>
      </c>
      <c r="AB123" s="32">
        <f>LARGE(AK119:AK122,2)/2</f>
        <v>11402.4572410493</v>
      </c>
      <c r="AC123" s="31" t="s">
        <v>37</v>
      </c>
      <c r="AD123" s="32">
        <f>LARGE(AK119:AK122,3)/12</f>
        <v>0</v>
      </c>
      <c r="AE123" s="31" t="s">
        <v>38</v>
      </c>
      <c r="AF123" s="33">
        <f>LARGE(AK119:AK122,4)/12</f>
        <v>0</v>
      </c>
      <c r="AG123" s="34" t="s">
        <v>39</v>
      </c>
      <c r="AH123" s="35">
        <f>Z123+AB123+AD123+AF123</f>
        <v>35790.4286585432</v>
      </c>
      <c r="AI123" s="34" t="s">
        <v>40</v>
      </c>
      <c r="AJ123" s="34">
        <v>5.3</v>
      </c>
      <c r="AK123" s="34" t="s">
        <v>41</v>
      </c>
      <c r="AL123" s="35">
        <f>AH123*AJ123</f>
        <v>189689.271890279</v>
      </c>
    </row>
    <row r="124" s="1" customFormat="1" customHeight="1" spans="1:38">
      <c r="F124" s="31"/>
      <c r="G124" s="32"/>
      <c r="H124" s="31"/>
      <c r="I124" s="32"/>
      <c r="J124" s="31"/>
      <c r="K124" s="32"/>
      <c r="L124" s="31"/>
      <c r="M124" s="33"/>
      <c r="N124" s="34"/>
      <c r="O124" s="35"/>
      <c r="P124" s="34"/>
      <c r="Q124" s="34"/>
      <c r="R124" s="34"/>
      <c r="S124" s="35"/>
      <c r="Y124" s="31"/>
      <c r="Z124" s="32"/>
      <c r="AA124" s="31"/>
      <c r="AB124" s="32"/>
      <c r="AC124" s="31"/>
      <c r="AD124" s="32"/>
      <c r="AE124" s="31"/>
      <c r="AF124" s="33"/>
      <c r="AG124" s="34"/>
      <c r="AH124" s="35"/>
      <c r="AI124" s="34"/>
      <c r="AJ124" s="34"/>
      <c r="AK124" s="34"/>
      <c r="AL124" s="35"/>
    </row>
    <row r="125" s="1" customFormat="1" customHeight="1" spans="1:38">
      <c r="F125" s="3" t="s">
        <v>42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Y125" s="3" t="s">
        <v>42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="1" customFormat="1" customHeight="1" spans="1:38">
      <c r="F126" s="27" t="s">
        <v>30</v>
      </c>
      <c r="G126" s="13" t="s">
        <v>3</v>
      </c>
      <c r="H126" s="13"/>
      <c r="I126" s="13"/>
      <c r="J126" s="13"/>
      <c r="K126" s="7" t="s">
        <v>19</v>
      </c>
      <c r="L126" s="7"/>
      <c r="M126" s="7"/>
      <c r="N126" s="8" t="s">
        <v>5</v>
      </c>
      <c r="O126" s="8"/>
      <c r="P126" s="8"/>
      <c r="Q126" s="9" t="s">
        <v>31</v>
      </c>
      <c r="R126" s="28" t="s">
        <v>7</v>
      </c>
      <c r="S126" s="11" t="s">
        <v>32</v>
      </c>
      <c r="Y126" s="27" t="s">
        <v>30</v>
      </c>
      <c r="Z126" s="13" t="s">
        <v>3</v>
      </c>
      <c r="AA126" s="13"/>
      <c r="AB126" s="13"/>
      <c r="AC126" s="13"/>
      <c r="AD126" s="7" t="s">
        <v>19</v>
      </c>
      <c r="AE126" s="7"/>
      <c r="AF126" s="7"/>
      <c r="AG126" s="8" t="s">
        <v>5</v>
      </c>
      <c r="AH126" s="8"/>
      <c r="AI126" s="8"/>
      <c r="AJ126" s="9" t="s">
        <v>31</v>
      </c>
      <c r="AK126" s="28" t="s">
        <v>7</v>
      </c>
      <c r="AL126" s="11" t="s">
        <v>32</v>
      </c>
    </row>
    <row r="127" s="1" customFormat="1" customHeight="1" spans="1:38">
      <c r="F127" s="29"/>
      <c r="G127" s="11" t="s">
        <v>33</v>
      </c>
      <c r="H127" s="11" t="s">
        <v>34</v>
      </c>
      <c r="I127" s="11" t="s">
        <v>15</v>
      </c>
      <c r="J127" s="13" t="s">
        <v>3</v>
      </c>
      <c r="K127" s="11" t="s">
        <v>17</v>
      </c>
      <c r="L127" s="11" t="s">
        <v>18</v>
      </c>
      <c r="M127" s="7" t="s">
        <v>19</v>
      </c>
      <c r="N127" s="11" t="s">
        <v>20</v>
      </c>
      <c r="O127" s="11" t="s">
        <v>21</v>
      </c>
      <c r="P127" s="8" t="s">
        <v>22</v>
      </c>
      <c r="Q127" s="9" t="s">
        <v>23</v>
      </c>
      <c r="R127" s="28"/>
      <c r="S127" s="11"/>
      <c r="Y127" s="29"/>
      <c r="Z127" s="11" t="s">
        <v>33</v>
      </c>
      <c r="AA127" s="11" t="s">
        <v>34</v>
      </c>
      <c r="AB127" s="11" t="s">
        <v>15</v>
      </c>
      <c r="AC127" s="13" t="s">
        <v>3</v>
      </c>
      <c r="AD127" s="11" t="s">
        <v>17</v>
      </c>
      <c r="AE127" s="11" t="s">
        <v>18</v>
      </c>
      <c r="AF127" s="7" t="s">
        <v>19</v>
      </c>
      <c r="AG127" s="11" t="s">
        <v>20</v>
      </c>
      <c r="AH127" s="11" t="s">
        <v>21</v>
      </c>
      <c r="AI127" s="8" t="s">
        <v>22</v>
      </c>
      <c r="AJ127" s="9" t="s">
        <v>23</v>
      </c>
      <c r="AK127" s="28"/>
      <c r="AL127" s="11"/>
    </row>
    <row r="128" s="1" customFormat="1" customHeight="1" spans="1:38">
      <c r="F128" s="11">
        <f>_xlfn.RANK.EQ(R128,R128:R131,0)</f>
        <v>1</v>
      </c>
      <c r="G128" s="11">
        <v>1446.85</v>
      </c>
      <c r="H128" s="11">
        <v>1.8</v>
      </c>
      <c r="I128" s="12">
        <v>1.35</v>
      </c>
      <c r="J128" s="13">
        <f t="shared" ref="J128:J131" si="90">G128*H128*I128</f>
        <v>3515.8455</v>
      </c>
      <c r="K128" s="11">
        <v>810</v>
      </c>
      <c r="L128" s="11">
        <v>1.39</v>
      </c>
      <c r="M128" s="30">
        <f t="shared" ref="M128:M131" si="91">1+6*K128/(K128+2000)+L128</f>
        <v>4.11953736654804</v>
      </c>
      <c r="N128" s="11">
        <v>1</v>
      </c>
      <c r="O128" s="11">
        <v>2.38</v>
      </c>
      <c r="P128" s="8">
        <f t="shared" ref="P128:P131" si="92">1+N128*O128</f>
        <v>3.38</v>
      </c>
      <c r="Q128" s="9">
        <v>1.15</v>
      </c>
      <c r="R128" s="17">
        <f t="shared" ref="R128:R131" si="93">J128*M128*Q128*P128</f>
        <v>56297.9744179538</v>
      </c>
      <c r="S128" s="11">
        <f t="shared" ref="S128:S131" si="94">IF(F128=1,1,(IF(F128=2,2,12)))</f>
        <v>1</v>
      </c>
      <c r="Y128" s="11">
        <f>_xlfn.RANK.EQ(AK128,AK128:AK131,0)</f>
        <v>1</v>
      </c>
      <c r="Z128" s="11">
        <v>1446.85</v>
      </c>
      <c r="AA128" s="11">
        <v>1.8</v>
      </c>
      <c r="AB128" s="12">
        <v>1.35</v>
      </c>
      <c r="AC128" s="13">
        <f t="shared" ref="AC128:AC131" si="95">Z128*AA128*AB128</f>
        <v>3515.8455</v>
      </c>
      <c r="AD128" s="11">
        <v>810</v>
      </c>
      <c r="AE128" s="11">
        <v>1.39</v>
      </c>
      <c r="AF128" s="30">
        <f t="shared" ref="AF128:AF131" si="96">1+6*AD128/(AD128+2000)+AE128</f>
        <v>4.11953736654804</v>
      </c>
      <c r="AG128" s="11">
        <v>1</v>
      </c>
      <c r="AH128" s="11">
        <v>2.38</v>
      </c>
      <c r="AI128" s="8">
        <f t="shared" ref="AI128:AI131" si="97">1+AG128*AH128</f>
        <v>3.38</v>
      </c>
      <c r="AJ128" s="9">
        <v>1.15</v>
      </c>
      <c r="AK128" s="17">
        <f t="shared" ref="AK128:AK131" si="98">AC128*AF128*AJ128*AI128</f>
        <v>56297.9744179538</v>
      </c>
      <c r="AL128" s="11">
        <f t="shared" ref="AL128:AL131" si="99">IF(Y128=1,1,(IF(Y128=2,2,12)))</f>
        <v>1</v>
      </c>
    </row>
    <row r="129" s="1" customFormat="1" customHeight="1" spans="6:38">
      <c r="F129" s="11">
        <f>_xlfn.RANK.EQ(R129,R128:R131,0)</f>
        <v>3</v>
      </c>
      <c r="G129" s="11">
        <v>1446.85</v>
      </c>
      <c r="H129" s="11">
        <v>1.8</v>
      </c>
      <c r="I129" s="12">
        <v>1.35</v>
      </c>
      <c r="J129" s="13">
        <f t="shared" si="90"/>
        <v>3515.8455</v>
      </c>
      <c r="K129" s="11">
        <v>446</v>
      </c>
      <c r="L129" s="11">
        <v>0.83</v>
      </c>
      <c r="M129" s="30">
        <f t="shared" si="91"/>
        <v>2.92403107113655</v>
      </c>
      <c r="N129" s="11">
        <v>0.97</v>
      </c>
      <c r="O129" s="11">
        <v>2.11</v>
      </c>
      <c r="P129" s="8">
        <f t="shared" si="92"/>
        <v>3.0467</v>
      </c>
      <c r="Q129" s="9">
        <v>1.15</v>
      </c>
      <c r="R129" s="17">
        <f t="shared" si="93"/>
        <v>36019.6342273003</v>
      </c>
      <c r="S129" s="11">
        <f t="shared" si="94"/>
        <v>12</v>
      </c>
      <c r="Y129" s="11">
        <f>_xlfn.RANK.EQ(AK129,AK128:AK131,0)</f>
        <v>3</v>
      </c>
      <c r="Z129" s="11">
        <v>1446.85</v>
      </c>
      <c r="AA129" s="11">
        <v>1.8</v>
      </c>
      <c r="AB129" s="12">
        <v>1.35</v>
      </c>
      <c r="AC129" s="13">
        <f t="shared" si="95"/>
        <v>3515.8455</v>
      </c>
      <c r="AD129" s="11">
        <v>446</v>
      </c>
      <c r="AE129" s="11">
        <v>0.83</v>
      </c>
      <c r="AF129" s="30">
        <f t="shared" si="96"/>
        <v>2.92403107113655</v>
      </c>
      <c r="AG129" s="11">
        <v>0.97</v>
      </c>
      <c r="AH129" s="11">
        <v>2.11</v>
      </c>
      <c r="AI129" s="8">
        <f t="shared" si="97"/>
        <v>3.0467</v>
      </c>
      <c r="AJ129" s="9">
        <v>1.15</v>
      </c>
      <c r="AK129" s="17">
        <f t="shared" si="98"/>
        <v>36019.6342273003</v>
      </c>
      <c r="AL129" s="11">
        <f t="shared" si="99"/>
        <v>12</v>
      </c>
    </row>
    <row r="130" s="1" customFormat="1" customHeight="1" spans="6:38">
      <c r="F130" s="11">
        <f>_xlfn.RANK.EQ(R130,R128:R131,0)</f>
        <v>2</v>
      </c>
      <c r="G130" s="11">
        <v>1446.85</v>
      </c>
      <c r="H130" s="11">
        <v>1.8</v>
      </c>
      <c r="I130" s="12">
        <v>1.35</v>
      </c>
      <c r="J130" s="13">
        <f t="shared" si="90"/>
        <v>3515.8455</v>
      </c>
      <c r="K130" s="11">
        <v>530</v>
      </c>
      <c r="L130" s="11">
        <v>1.43</v>
      </c>
      <c r="M130" s="30">
        <f t="shared" si="91"/>
        <v>3.68691699604743</v>
      </c>
      <c r="N130" s="11">
        <v>0.85</v>
      </c>
      <c r="O130" s="11">
        <v>1.71</v>
      </c>
      <c r="P130" s="8">
        <f t="shared" si="92"/>
        <v>2.4535</v>
      </c>
      <c r="Q130" s="9">
        <v>1.15</v>
      </c>
      <c r="R130" s="17">
        <f t="shared" si="93"/>
        <v>36574.3861045412</v>
      </c>
      <c r="S130" s="11">
        <f t="shared" si="94"/>
        <v>2</v>
      </c>
      <c r="Y130" s="11">
        <f>_xlfn.RANK.EQ(AK130,AK128:AK131,0)</f>
        <v>2</v>
      </c>
      <c r="Z130" s="11">
        <v>1446.85</v>
      </c>
      <c r="AA130" s="11">
        <v>1.8</v>
      </c>
      <c r="AB130" s="12">
        <v>1.35</v>
      </c>
      <c r="AC130" s="13">
        <f t="shared" si="95"/>
        <v>3515.8455</v>
      </c>
      <c r="AD130" s="11">
        <v>610</v>
      </c>
      <c r="AE130" s="11">
        <v>1.43</v>
      </c>
      <c r="AF130" s="30">
        <f t="shared" si="96"/>
        <v>3.83229885057471</v>
      </c>
      <c r="AG130" s="11">
        <v>0.93</v>
      </c>
      <c r="AH130" s="11">
        <v>1.71</v>
      </c>
      <c r="AI130" s="8">
        <f t="shared" si="97"/>
        <v>2.5903</v>
      </c>
      <c r="AJ130" s="9">
        <v>1.15</v>
      </c>
      <c r="AK130" s="17">
        <f t="shared" si="98"/>
        <v>40136.2743868538</v>
      </c>
      <c r="AL130" s="11">
        <f t="shared" si="99"/>
        <v>2</v>
      </c>
    </row>
    <row r="131" s="1" customFormat="1" customHeight="1" spans="6:38">
      <c r="F131" s="11">
        <f>_xlfn.RANK.EQ(R131,R128:R131,0)</f>
        <v>4</v>
      </c>
      <c r="G131" s="11">
        <v>0</v>
      </c>
      <c r="H131" s="11">
        <v>1.8</v>
      </c>
      <c r="I131" s="12">
        <v>1.35</v>
      </c>
      <c r="J131" s="13">
        <f t="shared" si="90"/>
        <v>0</v>
      </c>
      <c r="K131" s="11">
        <v>0</v>
      </c>
      <c r="L131" s="11">
        <v>0.2</v>
      </c>
      <c r="M131" s="30">
        <f t="shared" si="91"/>
        <v>1.2</v>
      </c>
      <c r="N131" s="27">
        <v>0.7</v>
      </c>
      <c r="O131" s="27">
        <v>1.5</v>
      </c>
      <c r="P131" s="8">
        <f t="shared" si="92"/>
        <v>2.05</v>
      </c>
      <c r="Q131" s="9">
        <v>1.15</v>
      </c>
      <c r="R131" s="17">
        <f t="shared" si="93"/>
        <v>0</v>
      </c>
      <c r="S131" s="27">
        <f t="shared" si="94"/>
        <v>12</v>
      </c>
      <c r="Y131" s="11">
        <f>_xlfn.RANK.EQ(AK131,AK128:AK131,0)</f>
        <v>4</v>
      </c>
      <c r="Z131" s="11">
        <v>0</v>
      </c>
      <c r="AA131" s="11">
        <v>1.8</v>
      </c>
      <c r="AB131" s="12">
        <v>1.35</v>
      </c>
      <c r="AC131" s="13">
        <f t="shared" si="95"/>
        <v>0</v>
      </c>
      <c r="AD131" s="11">
        <v>0</v>
      </c>
      <c r="AE131" s="11">
        <v>0.2</v>
      </c>
      <c r="AF131" s="30">
        <f t="shared" si="96"/>
        <v>1.2</v>
      </c>
      <c r="AG131" s="27">
        <v>0.7</v>
      </c>
      <c r="AH131" s="27">
        <v>1.5</v>
      </c>
      <c r="AI131" s="8">
        <f t="shared" si="97"/>
        <v>2.05</v>
      </c>
      <c r="AJ131" s="9">
        <v>1.15</v>
      </c>
      <c r="AK131" s="17">
        <f t="shared" si="98"/>
        <v>0</v>
      </c>
      <c r="AL131" s="27">
        <f t="shared" si="99"/>
        <v>12</v>
      </c>
    </row>
    <row r="132" s="1" customFormat="1" customHeight="1" spans="6:38">
      <c r="F132" s="31" t="s">
        <v>35</v>
      </c>
      <c r="G132" s="32">
        <f>LARGE(R128:R131,1)/1</f>
        <v>56297.9744179538</v>
      </c>
      <c r="H132" s="31" t="s">
        <v>36</v>
      </c>
      <c r="I132" s="32">
        <f>LARGE(R128:R131,2)/2</f>
        <v>18287.1930522706</v>
      </c>
      <c r="J132" s="31" t="s">
        <v>37</v>
      </c>
      <c r="K132" s="32">
        <f>LARGE(R128:R131,3)/12</f>
        <v>3001.63618560836</v>
      </c>
      <c r="L132" s="31" t="s">
        <v>38</v>
      </c>
      <c r="M132" s="33">
        <f>LARGE(R128:R131,4)/12</f>
        <v>0</v>
      </c>
      <c r="N132" s="34" t="s">
        <v>39</v>
      </c>
      <c r="O132" s="35">
        <f>G132+I132+K132+M132</f>
        <v>77586.8036558327</v>
      </c>
      <c r="P132" s="34" t="s">
        <v>40</v>
      </c>
      <c r="Q132" s="34">
        <v>6.7</v>
      </c>
      <c r="R132" s="34" t="s">
        <v>41</v>
      </c>
      <c r="S132" s="35">
        <f>O132*Q132</f>
        <v>519831.584494079</v>
      </c>
      <c r="Y132" s="31" t="s">
        <v>35</v>
      </c>
      <c r="Z132" s="32">
        <f>LARGE(AK128:AK131,1)/1</f>
        <v>56297.9744179538</v>
      </c>
      <c r="AA132" s="31" t="s">
        <v>36</v>
      </c>
      <c r="AB132" s="32">
        <f>LARGE(AK128:AK131,2)/2</f>
        <v>20068.1371934269</v>
      </c>
      <c r="AC132" s="31" t="s">
        <v>37</v>
      </c>
      <c r="AD132" s="32">
        <f>LARGE(AK128:AK131,3)/12</f>
        <v>3001.63618560836</v>
      </c>
      <c r="AE132" s="31" t="s">
        <v>38</v>
      </c>
      <c r="AF132" s="33">
        <f>LARGE(AK128:AK131,4)/12</f>
        <v>0</v>
      </c>
      <c r="AG132" s="34" t="s">
        <v>39</v>
      </c>
      <c r="AH132" s="35">
        <f>Z132+AB132+AD132+AF132</f>
        <v>79367.7477969891</v>
      </c>
      <c r="AI132" s="34" t="s">
        <v>40</v>
      </c>
      <c r="AJ132" s="34">
        <v>6.7</v>
      </c>
      <c r="AK132" s="34" t="s">
        <v>41</v>
      </c>
      <c r="AL132" s="35">
        <f>AH132*AJ132</f>
        <v>531763.910239827</v>
      </c>
    </row>
    <row r="133" s="1" customFormat="1" customHeight="1" spans="6:38">
      <c r="F133" s="31"/>
      <c r="G133" s="32"/>
      <c r="H133" s="31"/>
      <c r="I133" s="32"/>
      <c r="J133" s="31"/>
      <c r="K133" s="32"/>
      <c r="L133" s="31"/>
      <c r="M133" s="33"/>
      <c r="N133" s="34"/>
      <c r="O133" s="35"/>
      <c r="P133" s="34"/>
      <c r="Q133" s="34"/>
      <c r="R133" s="34"/>
      <c r="S133" s="35"/>
      <c r="Y133" s="31"/>
      <c r="Z133" s="32"/>
      <c r="AA133" s="31"/>
      <c r="AB133" s="32"/>
      <c r="AC133" s="31"/>
      <c r="AD133" s="32"/>
      <c r="AE133" s="31"/>
      <c r="AF133" s="33"/>
      <c r="AG133" s="34"/>
      <c r="AH133" s="35"/>
      <c r="AI133" s="34"/>
      <c r="AJ133" s="34"/>
      <c r="AK133" s="34"/>
      <c r="AL133" s="35"/>
    </row>
    <row r="134" s="1" customFormat="1" customHeight="1" spans="6:38">
      <c r="F134" s="3" t="s">
        <v>43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Y134" s="3" t="s">
        <v>43</v>
      </c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="1" customFormat="1" customHeight="1" spans="6:38">
      <c r="F135" s="4" t="s">
        <v>3</v>
      </c>
      <c r="G135" s="5"/>
      <c r="H135" s="5"/>
      <c r="I135" s="6"/>
      <c r="J135" s="7" t="s">
        <v>4</v>
      </c>
      <c r="K135" s="7"/>
      <c r="L135" s="7"/>
      <c r="M135" s="7"/>
      <c r="N135" s="8" t="s">
        <v>5</v>
      </c>
      <c r="O135" s="8"/>
      <c r="P135" s="8"/>
      <c r="Q135" s="9" t="s">
        <v>6</v>
      </c>
      <c r="R135" s="10" t="s">
        <v>7</v>
      </c>
      <c r="Y135" s="4" t="s">
        <v>3</v>
      </c>
      <c r="Z135" s="5"/>
      <c r="AA135" s="5"/>
      <c r="AB135" s="6"/>
      <c r="AC135" s="7" t="s">
        <v>4</v>
      </c>
      <c r="AD135" s="7"/>
      <c r="AE135" s="7"/>
      <c r="AF135" s="7"/>
      <c r="AG135" s="8" t="s">
        <v>5</v>
      </c>
      <c r="AH135" s="8"/>
      <c r="AI135" s="8"/>
      <c r="AJ135" s="9" t="s">
        <v>6</v>
      </c>
      <c r="AK135" s="10" t="s">
        <v>7</v>
      </c>
    </row>
    <row r="136" s="1" customFormat="1" customHeight="1" spans="6:38">
      <c r="F136" s="11" t="s">
        <v>13</v>
      </c>
      <c r="G136" s="11" t="s">
        <v>14</v>
      </c>
      <c r="H136" s="12" t="s">
        <v>15</v>
      </c>
      <c r="I136" s="13" t="s">
        <v>3</v>
      </c>
      <c r="J136" s="11" t="s">
        <v>16</v>
      </c>
      <c r="K136" s="11" t="s">
        <v>17</v>
      </c>
      <c r="L136" s="11" t="s">
        <v>18</v>
      </c>
      <c r="M136" s="7" t="s">
        <v>19</v>
      </c>
      <c r="N136" s="11" t="s">
        <v>20</v>
      </c>
      <c r="O136" s="11" t="s">
        <v>21</v>
      </c>
      <c r="P136" s="8" t="s">
        <v>22</v>
      </c>
      <c r="Q136" s="9" t="s">
        <v>23</v>
      </c>
      <c r="R136" s="14"/>
      <c r="Y136" s="11" t="s">
        <v>13</v>
      </c>
      <c r="Z136" s="11" t="s">
        <v>14</v>
      </c>
      <c r="AA136" s="12" t="s">
        <v>15</v>
      </c>
      <c r="AB136" s="13" t="s">
        <v>3</v>
      </c>
      <c r="AC136" s="11" t="s">
        <v>16</v>
      </c>
      <c r="AD136" s="11" t="s">
        <v>17</v>
      </c>
      <c r="AE136" s="11" t="s">
        <v>18</v>
      </c>
      <c r="AF136" s="7" t="s">
        <v>19</v>
      </c>
      <c r="AG136" s="11" t="s">
        <v>20</v>
      </c>
      <c r="AH136" s="11" t="s">
        <v>21</v>
      </c>
      <c r="AI136" s="8" t="s">
        <v>22</v>
      </c>
      <c r="AJ136" s="9" t="s">
        <v>23</v>
      </c>
      <c r="AK136" s="14"/>
    </row>
    <row r="137" s="1" customFormat="1" customHeight="1" spans="6:38">
      <c r="F137" s="11">
        <v>2171</v>
      </c>
      <c r="G137" s="11">
        <v>0.65</v>
      </c>
      <c r="H137" s="12">
        <v>1.35</v>
      </c>
      <c r="I137" s="13">
        <f t="shared" ref="I137:I145" si="100">F137*G137*H137</f>
        <v>1905.0525</v>
      </c>
      <c r="J137" s="11">
        <v>3</v>
      </c>
      <c r="K137" s="11">
        <v>446</v>
      </c>
      <c r="L137" s="11">
        <v>0.83</v>
      </c>
      <c r="M137" s="16">
        <f t="shared" ref="M137:M145" si="101">1+6*K137/(K137+2000)+L137</f>
        <v>2.92403107113655</v>
      </c>
      <c r="N137" s="11">
        <v>0.97</v>
      </c>
      <c r="O137" s="11">
        <v>2.11</v>
      </c>
      <c r="P137" s="8">
        <f t="shared" ref="P137:P145" si="102">1+N137*O137</f>
        <v>3.0467</v>
      </c>
      <c r="Q137" s="9">
        <v>1.15</v>
      </c>
      <c r="R137" s="17">
        <f t="shared" ref="R137:R145" si="103">I137*J137*Q137*P137*M137</f>
        <v>58551.4587320212</v>
      </c>
      <c r="Y137" s="11">
        <v>2171</v>
      </c>
      <c r="Z137" s="11">
        <v>0.65</v>
      </c>
      <c r="AA137" s="12">
        <v>1.35</v>
      </c>
      <c r="AB137" s="13">
        <f t="shared" ref="AB137:AB145" si="104">Y137*Z137*AA137</f>
        <v>1905.0525</v>
      </c>
      <c r="AC137" s="11">
        <v>3</v>
      </c>
      <c r="AD137" s="11">
        <v>446</v>
      </c>
      <c r="AE137" s="11">
        <v>0.83</v>
      </c>
      <c r="AF137" s="16">
        <f t="shared" ref="AF137:AF145" si="105">1+6*AD137/(AD137+2000)+AE137</f>
        <v>2.92403107113655</v>
      </c>
      <c r="AG137" s="11">
        <v>0.97</v>
      </c>
      <c r="AH137" s="11">
        <v>2.11</v>
      </c>
      <c r="AI137" s="8">
        <f t="shared" ref="AI137:AI145" si="106">1+AG137*AH137</f>
        <v>3.0467</v>
      </c>
      <c r="AJ137" s="9">
        <v>1.15</v>
      </c>
      <c r="AK137" s="17">
        <f t="shared" ref="AK137:AK145" si="107">AB137*AC137*AJ137*AI137*AF137</f>
        <v>58551.4587320212</v>
      </c>
    </row>
    <row r="138" s="1" customFormat="1" customHeight="1" spans="6:38">
      <c r="F138" s="11">
        <v>2171</v>
      </c>
      <c r="G138" s="11">
        <v>0.65</v>
      </c>
      <c r="H138" s="12">
        <v>1.35</v>
      </c>
      <c r="I138" s="13">
        <f t="shared" si="100"/>
        <v>1905.0525</v>
      </c>
      <c r="J138" s="11">
        <v>3</v>
      </c>
      <c r="K138" s="11">
        <v>446</v>
      </c>
      <c r="L138" s="11">
        <v>0.83</v>
      </c>
      <c r="M138" s="16">
        <f t="shared" si="101"/>
        <v>2.92403107113655</v>
      </c>
      <c r="N138" s="11">
        <v>0.97</v>
      </c>
      <c r="O138" s="11">
        <v>2.11</v>
      </c>
      <c r="P138" s="8">
        <f t="shared" si="102"/>
        <v>3.0467</v>
      </c>
      <c r="Q138" s="9">
        <v>1.15</v>
      </c>
      <c r="R138" s="17">
        <f t="shared" si="103"/>
        <v>58551.4587320212</v>
      </c>
      <c r="Y138" s="11">
        <v>2171</v>
      </c>
      <c r="Z138" s="11">
        <v>0.65</v>
      </c>
      <c r="AA138" s="12">
        <v>1.35</v>
      </c>
      <c r="AB138" s="13">
        <f t="shared" si="104"/>
        <v>1905.0525</v>
      </c>
      <c r="AC138" s="11">
        <v>3</v>
      </c>
      <c r="AD138" s="11">
        <v>446</v>
      </c>
      <c r="AE138" s="11">
        <v>0.83</v>
      </c>
      <c r="AF138" s="16">
        <f t="shared" si="105"/>
        <v>2.92403107113655</v>
      </c>
      <c r="AG138" s="11">
        <v>0.97</v>
      </c>
      <c r="AH138" s="11">
        <v>2.11</v>
      </c>
      <c r="AI138" s="8">
        <f t="shared" si="106"/>
        <v>3.0467</v>
      </c>
      <c r="AJ138" s="9">
        <v>1.15</v>
      </c>
      <c r="AK138" s="17">
        <f t="shared" si="107"/>
        <v>58551.4587320212</v>
      </c>
    </row>
    <row r="139" s="1" customFormat="1" customHeight="1" spans="6:38">
      <c r="F139" s="11">
        <v>2171</v>
      </c>
      <c r="G139" s="11">
        <v>0.65</v>
      </c>
      <c r="H139" s="12">
        <v>1.35</v>
      </c>
      <c r="I139" s="13">
        <f t="shared" si="100"/>
        <v>1905.0525</v>
      </c>
      <c r="J139" s="11">
        <v>3</v>
      </c>
      <c r="K139" s="11">
        <v>446</v>
      </c>
      <c r="L139" s="11">
        <v>0.83</v>
      </c>
      <c r="M139" s="16">
        <f t="shared" si="101"/>
        <v>2.92403107113655</v>
      </c>
      <c r="N139" s="11">
        <v>0.97</v>
      </c>
      <c r="O139" s="11">
        <v>2.11</v>
      </c>
      <c r="P139" s="8">
        <f t="shared" si="102"/>
        <v>3.0467</v>
      </c>
      <c r="Q139" s="9">
        <v>1.15</v>
      </c>
      <c r="R139" s="17">
        <f t="shared" si="103"/>
        <v>58551.4587320212</v>
      </c>
      <c r="Y139" s="11">
        <v>2171</v>
      </c>
      <c r="Z139" s="11">
        <v>0.65</v>
      </c>
      <c r="AA139" s="12">
        <v>1.35</v>
      </c>
      <c r="AB139" s="13">
        <f t="shared" si="104"/>
        <v>1905.0525</v>
      </c>
      <c r="AC139" s="11">
        <v>3</v>
      </c>
      <c r="AD139" s="11">
        <v>446</v>
      </c>
      <c r="AE139" s="11">
        <v>0.83</v>
      </c>
      <c r="AF139" s="16">
        <f t="shared" si="105"/>
        <v>2.92403107113655</v>
      </c>
      <c r="AG139" s="11">
        <v>0.97</v>
      </c>
      <c r="AH139" s="11">
        <v>2.11</v>
      </c>
      <c r="AI139" s="8">
        <f t="shared" si="106"/>
        <v>3.0467</v>
      </c>
      <c r="AJ139" s="9">
        <v>1.15</v>
      </c>
      <c r="AK139" s="17">
        <f t="shared" si="107"/>
        <v>58551.4587320212</v>
      </c>
    </row>
    <row r="140" s="1" customFormat="1" customHeight="1" spans="6:38">
      <c r="F140" s="11">
        <v>2171</v>
      </c>
      <c r="G140" s="11">
        <v>0.65</v>
      </c>
      <c r="H140" s="12">
        <v>1.35</v>
      </c>
      <c r="I140" s="13">
        <f t="shared" si="100"/>
        <v>1905.0525</v>
      </c>
      <c r="J140" s="11">
        <v>3</v>
      </c>
      <c r="K140" s="11">
        <v>446</v>
      </c>
      <c r="L140" s="11">
        <v>0.83</v>
      </c>
      <c r="M140" s="16">
        <f t="shared" si="101"/>
        <v>2.92403107113655</v>
      </c>
      <c r="N140" s="11">
        <v>0.97</v>
      </c>
      <c r="O140" s="11">
        <v>2.11</v>
      </c>
      <c r="P140" s="8">
        <f t="shared" si="102"/>
        <v>3.0467</v>
      </c>
      <c r="Q140" s="9">
        <v>1.15</v>
      </c>
      <c r="R140" s="17">
        <f t="shared" si="103"/>
        <v>58551.4587320212</v>
      </c>
      <c r="Y140" s="11">
        <v>2171</v>
      </c>
      <c r="Z140" s="11">
        <v>0.65</v>
      </c>
      <c r="AA140" s="12">
        <v>1.35</v>
      </c>
      <c r="AB140" s="13">
        <f t="shared" si="104"/>
        <v>1905.0525</v>
      </c>
      <c r="AC140" s="11">
        <v>3</v>
      </c>
      <c r="AD140" s="11">
        <v>446</v>
      </c>
      <c r="AE140" s="11">
        <v>0.83</v>
      </c>
      <c r="AF140" s="16">
        <f t="shared" si="105"/>
        <v>2.92403107113655</v>
      </c>
      <c r="AG140" s="11">
        <v>0.97</v>
      </c>
      <c r="AH140" s="11">
        <v>2.11</v>
      </c>
      <c r="AI140" s="8">
        <f t="shared" si="106"/>
        <v>3.0467</v>
      </c>
      <c r="AJ140" s="9">
        <v>1.15</v>
      </c>
      <c r="AK140" s="17">
        <f t="shared" si="107"/>
        <v>58551.4587320212</v>
      </c>
    </row>
    <row r="141" s="1" customFormat="1" customHeight="1" spans="6:38">
      <c r="F141" s="11">
        <v>2171</v>
      </c>
      <c r="G141" s="11">
        <v>0.65</v>
      </c>
      <c r="H141" s="12">
        <v>1.35</v>
      </c>
      <c r="I141" s="13">
        <f t="shared" si="100"/>
        <v>1905.0525</v>
      </c>
      <c r="J141" s="11">
        <v>3</v>
      </c>
      <c r="K141" s="11">
        <v>446</v>
      </c>
      <c r="L141" s="11">
        <v>0.83</v>
      </c>
      <c r="M141" s="16">
        <f t="shared" si="101"/>
        <v>2.92403107113655</v>
      </c>
      <c r="N141" s="11">
        <v>0.97</v>
      </c>
      <c r="O141" s="11">
        <v>2.11</v>
      </c>
      <c r="P141" s="8">
        <f t="shared" si="102"/>
        <v>3.0467</v>
      </c>
      <c r="Q141" s="9">
        <v>1.15</v>
      </c>
      <c r="R141" s="17">
        <f t="shared" si="103"/>
        <v>58551.4587320212</v>
      </c>
      <c r="Y141" s="11">
        <v>2171</v>
      </c>
      <c r="Z141" s="11">
        <v>0.65</v>
      </c>
      <c r="AA141" s="12">
        <v>1.35</v>
      </c>
      <c r="AB141" s="13">
        <f t="shared" si="104"/>
        <v>1905.0525</v>
      </c>
      <c r="AC141" s="11">
        <v>3</v>
      </c>
      <c r="AD141" s="11">
        <v>446</v>
      </c>
      <c r="AE141" s="11">
        <v>0.83</v>
      </c>
      <c r="AF141" s="16">
        <f t="shared" si="105"/>
        <v>2.92403107113655</v>
      </c>
      <c r="AG141" s="11">
        <v>0.97</v>
      </c>
      <c r="AH141" s="11">
        <v>2.11</v>
      </c>
      <c r="AI141" s="8">
        <f t="shared" si="106"/>
        <v>3.0467</v>
      </c>
      <c r="AJ141" s="9">
        <v>1.15</v>
      </c>
      <c r="AK141" s="17">
        <f t="shared" si="107"/>
        <v>58551.4587320212</v>
      </c>
    </row>
    <row r="142" s="1" customFormat="1" customHeight="1" spans="6:38">
      <c r="F142" s="11">
        <v>2171</v>
      </c>
      <c r="G142" s="11">
        <v>0.65</v>
      </c>
      <c r="H142" s="12">
        <v>1.35</v>
      </c>
      <c r="I142" s="13">
        <f t="shared" si="100"/>
        <v>1905.0525</v>
      </c>
      <c r="J142" s="11">
        <v>3</v>
      </c>
      <c r="K142" s="11">
        <v>196</v>
      </c>
      <c r="L142" s="11">
        <v>0.83</v>
      </c>
      <c r="M142" s="16">
        <f t="shared" si="101"/>
        <v>2.36551912568306</v>
      </c>
      <c r="N142" s="11">
        <v>0.97</v>
      </c>
      <c r="O142" s="11">
        <v>2.11</v>
      </c>
      <c r="P142" s="8">
        <f t="shared" si="102"/>
        <v>3.0467</v>
      </c>
      <c r="Q142" s="9">
        <v>0.9</v>
      </c>
      <c r="R142" s="17">
        <f t="shared" si="103"/>
        <v>37070.3655889386</v>
      </c>
      <c r="Y142" s="11">
        <v>2171</v>
      </c>
      <c r="Z142" s="11">
        <v>0.65</v>
      </c>
      <c r="AA142" s="12">
        <v>1.35</v>
      </c>
      <c r="AB142" s="13">
        <f t="shared" si="104"/>
        <v>1905.0525</v>
      </c>
      <c r="AC142" s="11">
        <v>3</v>
      </c>
      <c r="AD142" s="11">
        <v>196</v>
      </c>
      <c r="AE142" s="11">
        <v>0.83</v>
      </c>
      <c r="AF142" s="16">
        <f t="shared" si="105"/>
        <v>2.36551912568306</v>
      </c>
      <c r="AG142" s="11">
        <v>0.97</v>
      </c>
      <c r="AH142" s="11">
        <v>2.11</v>
      </c>
      <c r="AI142" s="8">
        <f t="shared" si="106"/>
        <v>3.0467</v>
      </c>
      <c r="AJ142" s="9">
        <v>0.9</v>
      </c>
      <c r="AK142" s="17">
        <f t="shared" si="107"/>
        <v>37070.3655889386</v>
      </c>
    </row>
    <row r="143" s="1" customFormat="1" customHeight="1" spans="6:38">
      <c r="F143" s="11">
        <v>2171</v>
      </c>
      <c r="G143" s="11">
        <v>0.65</v>
      </c>
      <c r="H143" s="12">
        <v>1.35</v>
      </c>
      <c r="I143" s="13">
        <f t="shared" si="100"/>
        <v>1905.0525</v>
      </c>
      <c r="J143" s="11">
        <v>3</v>
      </c>
      <c r="K143" s="11">
        <v>196</v>
      </c>
      <c r="L143" s="11">
        <v>0.83</v>
      </c>
      <c r="M143" s="16">
        <f t="shared" si="101"/>
        <v>2.36551912568306</v>
      </c>
      <c r="N143" s="11">
        <v>0.97</v>
      </c>
      <c r="O143" s="11">
        <v>2.11</v>
      </c>
      <c r="P143" s="8">
        <f t="shared" si="102"/>
        <v>3.0467</v>
      </c>
      <c r="Q143" s="9">
        <v>0.9</v>
      </c>
      <c r="R143" s="17">
        <f t="shared" si="103"/>
        <v>37070.3655889386</v>
      </c>
      <c r="Y143" s="11">
        <v>2171</v>
      </c>
      <c r="Z143" s="11">
        <v>0.65</v>
      </c>
      <c r="AA143" s="12">
        <v>1.35</v>
      </c>
      <c r="AB143" s="13">
        <f t="shared" si="104"/>
        <v>1905.0525</v>
      </c>
      <c r="AC143" s="11">
        <v>3</v>
      </c>
      <c r="AD143" s="11">
        <v>196</v>
      </c>
      <c r="AE143" s="11">
        <v>0.83</v>
      </c>
      <c r="AF143" s="16">
        <f t="shared" si="105"/>
        <v>2.36551912568306</v>
      </c>
      <c r="AG143" s="11">
        <v>0.97</v>
      </c>
      <c r="AH143" s="11">
        <v>2.11</v>
      </c>
      <c r="AI143" s="8">
        <f t="shared" si="106"/>
        <v>3.0467</v>
      </c>
      <c r="AJ143" s="9">
        <v>0.9</v>
      </c>
      <c r="AK143" s="17">
        <f t="shared" si="107"/>
        <v>37070.3655889386</v>
      </c>
    </row>
    <row r="144" s="1" customFormat="1" customHeight="1" spans="6:38">
      <c r="F144" s="11">
        <v>2171</v>
      </c>
      <c r="G144" s="11">
        <v>0.65</v>
      </c>
      <c r="H144" s="12">
        <v>1.35</v>
      </c>
      <c r="I144" s="13">
        <f t="shared" si="100"/>
        <v>1905.0525</v>
      </c>
      <c r="J144" s="11">
        <v>3</v>
      </c>
      <c r="K144" s="11">
        <v>196</v>
      </c>
      <c r="L144" s="11">
        <v>0.83</v>
      </c>
      <c r="M144" s="16">
        <f t="shared" si="101"/>
        <v>2.36551912568306</v>
      </c>
      <c r="N144" s="11">
        <v>0.97</v>
      </c>
      <c r="O144" s="11">
        <v>2.11</v>
      </c>
      <c r="P144" s="8">
        <f t="shared" si="102"/>
        <v>3.0467</v>
      </c>
      <c r="Q144" s="9">
        <v>0.9</v>
      </c>
      <c r="R144" s="17">
        <f t="shared" si="103"/>
        <v>37070.3655889386</v>
      </c>
      <c r="Y144" s="11">
        <v>2171</v>
      </c>
      <c r="Z144" s="11">
        <v>0.65</v>
      </c>
      <c r="AA144" s="12">
        <v>1.35</v>
      </c>
      <c r="AB144" s="13">
        <f t="shared" si="104"/>
        <v>1905.0525</v>
      </c>
      <c r="AC144" s="11">
        <v>3</v>
      </c>
      <c r="AD144" s="11">
        <v>196</v>
      </c>
      <c r="AE144" s="11">
        <v>0.83</v>
      </c>
      <c r="AF144" s="16">
        <f t="shared" si="105"/>
        <v>2.36551912568306</v>
      </c>
      <c r="AG144" s="11">
        <v>0.97</v>
      </c>
      <c r="AH144" s="11">
        <v>2.11</v>
      </c>
      <c r="AI144" s="8">
        <f t="shared" si="106"/>
        <v>3.0467</v>
      </c>
      <c r="AJ144" s="9">
        <v>0.9</v>
      </c>
      <c r="AK144" s="17">
        <f t="shared" si="107"/>
        <v>37070.3655889386</v>
      </c>
    </row>
    <row r="145" s="1" customFormat="1" customHeight="1" spans="6:37">
      <c r="F145" s="11">
        <v>2171</v>
      </c>
      <c r="G145" s="11">
        <v>0.65</v>
      </c>
      <c r="H145" s="12">
        <v>1.35</v>
      </c>
      <c r="I145" s="13">
        <f t="shared" si="100"/>
        <v>1905.0525</v>
      </c>
      <c r="J145" s="11">
        <v>3</v>
      </c>
      <c r="K145" s="11">
        <v>196</v>
      </c>
      <c r="L145" s="11">
        <v>0.83</v>
      </c>
      <c r="M145" s="16">
        <f t="shared" si="101"/>
        <v>2.36551912568306</v>
      </c>
      <c r="N145" s="11">
        <v>0.97</v>
      </c>
      <c r="O145" s="11">
        <v>2.11</v>
      </c>
      <c r="P145" s="8">
        <f t="shared" si="102"/>
        <v>3.0467</v>
      </c>
      <c r="Q145" s="9">
        <v>0.9</v>
      </c>
      <c r="R145" s="17">
        <f t="shared" si="103"/>
        <v>37070.3655889386</v>
      </c>
      <c r="Y145" s="11">
        <v>2171</v>
      </c>
      <c r="Z145" s="11">
        <v>0.65</v>
      </c>
      <c r="AA145" s="12">
        <v>1.35</v>
      </c>
      <c r="AB145" s="13">
        <f t="shared" si="104"/>
        <v>1905.0525</v>
      </c>
      <c r="AC145" s="11">
        <v>3</v>
      </c>
      <c r="AD145" s="11">
        <v>196</v>
      </c>
      <c r="AE145" s="11">
        <v>0.83</v>
      </c>
      <c r="AF145" s="16">
        <f t="shared" si="105"/>
        <v>2.36551912568306</v>
      </c>
      <c r="AG145" s="11">
        <v>0.97</v>
      </c>
      <c r="AH145" s="11">
        <v>2.11</v>
      </c>
      <c r="AI145" s="8">
        <f t="shared" si="106"/>
        <v>3.0467</v>
      </c>
      <c r="AJ145" s="9">
        <v>0.9</v>
      </c>
      <c r="AK145" s="17">
        <f t="shared" si="107"/>
        <v>37070.3655889386</v>
      </c>
    </row>
    <row r="146" s="1" customFormat="1" customHeight="1" spans="6:37">
      <c r="F146" s="20" t="s">
        <v>43</v>
      </c>
      <c r="G146" s="21"/>
      <c r="H146" s="21"/>
      <c r="I146" s="21"/>
      <c r="J146" s="21"/>
      <c r="K146" s="21"/>
      <c r="L146" s="21"/>
      <c r="M146" s="22">
        <f>SUM(R137:R145)</f>
        <v>441038.75601586</v>
      </c>
      <c r="N146" s="22"/>
      <c r="O146" s="22"/>
      <c r="P146" s="22"/>
      <c r="Q146" s="22"/>
      <c r="R146" s="22"/>
      <c r="Y146" s="20" t="s">
        <v>43</v>
      </c>
      <c r="Z146" s="21"/>
      <c r="AA146" s="21"/>
      <c r="AB146" s="21"/>
      <c r="AC146" s="21"/>
      <c r="AD146" s="21"/>
      <c r="AE146" s="21"/>
      <c r="AF146" s="22">
        <f>SUM(AK137:AK145)</f>
        <v>441038.75601586</v>
      </c>
      <c r="AG146" s="22"/>
      <c r="AH146" s="22"/>
      <c r="AI146" s="22"/>
      <c r="AJ146" s="22"/>
      <c r="AK146" s="22"/>
    </row>
    <row r="147" s="1" customFormat="1" customHeight="1" spans="6:37">
      <c r="F147" s="21"/>
      <c r="G147" s="21"/>
      <c r="H147" s="21"/>
      <c r="I147" s="21"/>
      <c r="J147" s="21"/>
      <c r="K147" s="21"/>
      <c r="L147" s="21"/>
      <c r="M147" s="22"/>
      <c r="N147" s="22"/>
      <c r="O147" s="22"/>
      <c r="P147" s="22"/>
      <c r="Q147" s="22"/>
      <c r="R147" s="22"/>
      <c r="Y147" s="21"/>
      <c r="Z147" s="21"/>
      <c r="AA147" s="21"/>
      <c r="AB147" s="21"/>
      <c r="AC147" s="21"/>
      <c r="AD147" s="21"/>
      <c r="AE147" s="21"/>
      <c r="AF147" s="22"/>
      <c r="AG147" s="22"/>
      <c r="AH147" s="22"/>
      <c r="AI147" s="22"/>
      <c r="AJ147" s="22"/>
      <c r="AK147" s="22"/>
    </row>
    <row r="148" s="1" customFormat="1" customHeight="1" spans="6:37">
      <c r="F148" s="3" t="s">
        <v>44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Y148" s="3" t="s">
        <v>44</v>
      </c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="1" customFormat="1" customHeight="1" spans="6:37">
      <c r="F149" s="4" t="s">
        <v>3</v>
      </c>
      <c r="G149" s="5"/>
      <c r="H149" s="5"/>
      <c r="I149" s="6"/>
      <c r="J149" s="7" t="s">
        <v>4</v>
      </c>
      <c r="K149" s="7"/>
      <c r="L149" s="7"/>
      <c r="M149" s="7"/>
      <c r="N149" s="8" t="s">
        <v>5</v>
      </c>
      <c r="O149" s="8"/>
      <c r="P149" s="8"/>
      <c r="Q149" s="9" t="s">
        <v>6</v>
      </c>
      <c r="R149" s="10" t="s">
        <v>7</v>
      </c>
      <c r="Y149" s="4" t="s">
        <v>3</v>
      </c>
      <c r="Z149" s="5"/>
      <c r="AA149" s="5"/>
      <c r="AB149" s="6"/>
      <c r="AC149" s="7" t="s">
        <v>4</v>
      </c>
      <c r="AD149" s="7"/>
      <c r="AE149" s="7"/>
      <c r="AF149" s="7"/>
      <c r="AG149" s="8" t="s">
        <v>5</v>
      </c>
      <c r="AH149" s="8"/>
      <c r="AI149" s="8"/>
      <c r="AJ149" s="9" t="s">
        <v>6</v>
      </c>
      <c r="AK149" s="10" t="s">
        <v>7</v>
      </c>
    </row>
    <row r="150" s="1" customFormat="1" customHeight="1" spans="6:37">
      <c r="F150" s="11" t="s">
        <v>45</v>
      </c>
      <c r="G150" s="11" t="s">
        <v>14</v>
      </c>
      <c r="H150" s="12" t="s">
        <v>15</v>
      </c>
      <c r="I150" s="13" t="s">
        <v>3</v>
      </c>
      <c r="J150" s="11" t="s">
        <v>16</v>
      </c>
      <c r="K150" s="11" t="s">
        <v>17</v>
      </c>
      <c r="L150" s="11" t="s">
        <v>18</v>
      </c>
      <c r="M150" s="7" t="s">
        <v>19</v>
      </c>
      <c r="N150" s="11" t="s">
        <v>20</v>
      </c>
      <c r="O150" s="11" t="s">
        <v>21</v>
      </c>
      <c r="P150" s="8" t="s">
        <v>22</v>
      </c>
      <c r="Q150" s="9" t="s">
        <v>23</v>
      </c>
      <c r="R150" s="14"/>
      <c r="Y150" s="11" t="s">
        <v>45</v>
      </c>
      <c r="Z150" s="11" t="s">
        <v>14</v>
      </c>
      <c r="AA150" s="12" t="s">
        <v>15</v>
      </c>
      <c r="AB150" s="13" t="s">
        <v>3</v>
      </c>
      <c r="AC150" s="11" t="s">
        <v>16</v>
      </c>
      <c r="AD150" s="11" t="s">
        <v>17</v>
      </c>
      <c r="AE150" s="11" t="s">
        <v>18</v>
      </c>
      <c r="AF150" s="7" t="s">
        <v>19</v>
      </c>
      <c r="AG150" s="11" t="s">
        <v>20</v>
      </c>
      <c r="AH150" s="11" t="s">
        <v>21</v>
      </c>
      <c r="AI150" s="8" t="s">
        <v>22</v>
      </c>
      <c r="AJ150" s="9" t="s">
        <v>23</v>
      </c>
      <c r="AK150" s="14"/>
    </row>
    <row r="151" s="1" customFormat="1" customHeight="1" spans="6:37">
      <c r="F151" s="11">
        <f t="shared" ref="F151:F155" si="108">35140+5878</f>
        <v>41018</v>
      </c>
      <c r="G151" s="11">
        <v>0.0847</v>
      </c>
      <c r="H151" s="12">
        <v>1.35</v>
      </c>
      <c r="I151" s="13">
        <f t="shared" ref="I151:I155" si="109">F151*G151*H151</f>
        <v>4690.20321</v>
      </c>
      <c r="J151" s="11">
        <v>3</v>
      </c>
      <c r="K151" s="11">
        <v>530</v>
      </c>
      <c r="L151" s="11">
        <v>1.43</v>
      </c>
      <c r="M151" s="16">
        <f t="shared" ref="M151:M155" si="110">1+6*K151/(K151+2000)+L151</f>
        <v>3.68691699604743</v>
      </c>
      <c r="N151" s="11">
        <v>0.85</v>
      </c>
      <c r="O151" s="11">
        <v>1.71</v>
      </c>
      <c r="P151" s="8">
        <f t="shared" ref="P151:P155" si="111">1+N151*O151</f>
        <v>2.4535</v>
      </c>
      <c r="Q151" s="9">
        <v>1.15</v>
      </c>
      <c r="R151" s="17">
        <f t="shared" ref="R151:R155" si="112">I151*J151*Q151*P151*M151</f>
        <v>146372.731490589</v>
      </c>
      <c r="Y151" s="11">
        <f t="shared" ref="Y151:Y155" si="113">35140+5878</f>
        <v>41018</v>
      </c>
      <c r="Z151" s="11">
        <v>0.0847</v>
      </c>
      <c r="AA151" s="12">
        <v>1.35</v>
      </c>
      <c r="AB151" s="13">
        <f t="shared" ref="AB151:AB155" si="114">Y151*Z151*AA151</f>
        <v>4690.20321</v>
      </c>
      <c r="AC151" s="11">
        <v>3</v>
      </c>
      <c r="AD151" s="11">
        <v>610</v>
      </c>
      <c r="AE151" s="11">
        <v>1.43</v>
      </c>
      <c r="AF151" s="16">
        <f t="shared" ref="AF151:AF155" si="115">1+6*AD151/(AD151+2000)+AE151</f>
        <v>3.83229885057471</v>
      </c>
      <c r="AG151" s="11">
        <v>0.93</v>
      </c>
      <c r="AH151" s="11">
        <v>1.71</v>
      </c>
      <c r="AI151" s="8">
        <f t="shared" ref="AI151:AI155" si="116">1+AG151*AH151</f>
        <v>2.5903</v>
      </c>
      <c r="AJ151" s="9">
        <v>1.15</v>
      </c>
      <c r="AK151" s="17">
        <f t="shared" ref="AK151:AK155" si="117">AB151*AC151*AJ151*AI151*AF151</f>
        <v>160627.60690138</v>
      </c>
    </row>
    <row r="152" s="1" customFormat="1" customHeight="1" spans="6:37">
      <c r="F152" s="11">
        <f t="shared" si="108"/>
        <v>41018</v>
      </c>
      <c r="G152" s="11">
        <v>0.0847</v>
      </c>
      <c r="H152" s="12">
        <v>1.35</v>
      </c>
      <c r="I152" s="13">
        <f t="shared" si="109"/>
        <v>4690.20321</v>
      </c>
      <c r="J152" s="11">
        <v>3</v>
      </c>
      <c r="K152" s="11">
        <v>530</v>
      </c>
      <c r="L152" s="11">
        <v>1.43</v>
      </c>
      <c r="M152" s="16">
        <f t="shared" si="110"/>
        <v>3.68691699604743</v>
      </c>
      <c r="N152" s="11">
        <v>0.85</v>
      </c>
      <c r="O152" s="11">
        <v>1.71</v>
      </c>
      <c r="P152" s="8">
        <f t="shared" si="111"/>
        <v>2.4535</v>
      </c>
      <c r="Q152" s="9">
        <v>1.15</v>
      </c>
      <c r="R152" s="17">
        <f t="shared" si="112"/>
        <v>146372.731490589</v>
      </c>
      <c r="Y152" s="11">
        <f t="shared" si="113"/>
        <v>41018</v>
      </c>
      <c r="Z152" s="11">
        <v>0.0847</v>
      </c>
      <c r="AA152" s="12">
        <v>1.35</v>
      </c>
      <c r="AB152" s="13">
        <f t="shared" si="114"/>
        <v>4690.20321</v>
      </c>
      <c r="AC152" s="11">
        <v>3</v>
      </c>
      <c r="AD152" s="11">
        <v>610</v>
      </c>
      <c r="AE152" s="11">
        <v>1.43</v>
      </c>
      <c r="AF152" s="16">
        <f t="shared" si="115"/>
        <v>3.83229885057471</v>
      </c>
      <c r="AG152" s="11">
        <v>0.93</v>
      </c>
      <c r="AH152" s="11">
        <v>1.71</v>
      </c>
      <c r="AI152" s="8">
        <f t="shared" si="116"/>
        <v>2.5903</v>
      </c>
      <c r="AJ152" s="9">
        <v>1.15</v>
      </c>
      <c r="AK152" s="17">
        <f t="shared" si="117"/>
        <v>160627.60690138</v>
      </c>
    </row>
    <row r="153" s="1" customFormat="1" customHeight="1" spans="6:37">
      <c r="F153" s="11">
        <f t="shared" si="108"/>
        <v>41018</v>
      </c>
      <c r="G153" s="11">
        <v>0.0847</v>
      </c>
      <c r="H153" s="12">
        <v>1.35</v>
      </c>
      <c r="I153" s="13">
        <f t="shared" si="109"/>
        <v>4690.20321</v>
      </c>
      <c r="J153" s="11">
        <v>3</v>
      </c>
      <c r="K153" s="11">
        <v>530</v>
      </c>
      <c r="L153" s="11">
        <v>1.43</v>
      </c>
      <c r="M153" s="16">
        <f t="shared" si="110"/>
        <v>3.68691699604743</v>
      </c>
      <c r="N153" s="11">
        <v>0.85</v>
      </c>
      <c r="O153" s="11">
        <v>1.71</v>
      </c>
      <c r="P153" s="8">
        <f t="shared" si="111"/>
        <v>2.4535</v>
      </c>
      <c r="Q153" s="9">
        <v>1.15</v>
      </c>
      <c r="R153" s="17">
        <f t="shared" si="112"/>
        <v>146372.731490589</v>
      </c>
      <c r="Y153" s="11">
        <f t="shared" si="113"/>
        <v>41018</v>
      </c>
      <c r="Z153" s="11">
        <v>0.0847</v>
      </c>
      <c r="AA153" s="12">
        <v>1.35</v>
      </c>
      <c r="AB153" s="13">
        <f t="shared" si="114"/>
        <v>4690.20321</v>
      </c>
      <c r="AC153" s="11">
        <v>3</v>
      </c>
      <c r="AD153" s="11">
        <v>610</v>
      </c>
      <c r="AE153" s="11">
        <v>1.43</v>
      </c>
      <c r="AF153" s="16">
        <f t="shared" si="115"/>
        <v>3.83229885057471</v>
      </c>
      <c r="AG153" s="11">
        <v>0.93</v>
      </c>
      <c r="AH153" s="11">
        <v>1.71</v>
      </c>
      <c r="AI153" s="8">
        <f t="shared" si="116"/>
        <v>2.5903</v>
      </c>
      <c r="AJ153" s="9">
        <v>1.15</v>
      </c>
      <c r="AK153" s="17">
        <f t="shared" si="117"/>
        <v>160627.60690138</v>
      </c>
    </row>
    <row r="154" s="1" customFormat="1" customHeight="1" spans="6:37">
      <c r="F154" s="11">
        <f t="shared" si="108"/>
        <v>41018</v>
      </c>
      <c r="G154" s="11">
        <v>0.0847</v>
      </c>
      <c r="H154" s="12">
        <v>1.35</v>
      </c>
      <c r="I154" s="13">
        <f t="shared" si="109"/>
        <v>4690.20321</v>
      </c>
      <c r="J154" s="11">
        <v>3</v>
      </c>
      <c r="K154" s="11">
        <v>200</v>
      </c>
      <c r="L154" s="11">
        <v>1.43</v>
      </c>
      <c r="M154" s="16">
        <f t="shared" si="110"/>
        <v>2.97545454545455</v>
      </c>
      <c r="N154" s="11">
        <v>0.85</v>
      </c>
      <c r="O154" s="11">
        <v>1.71</v>
      </c>
      <c r="P154" s="8">
        <f t="shared" si="111"/>
        <v>2.4535</v>
      </c>
      <c r="Q154" s="9">
        <v>0.9</v>
      </c>
      <c r="R154" s="17">
        <f t="shared" si="112"/>
        <v>92447.4222819344</v>
      </c>
      <c r="Y154" s="11">
        <f t="shared" si="113"/>
        <v>41018</v>
      </c>
      <c r="Z154" s="11">
        <v>0.0847</v>
      </c>
      <c r="AA154" s="12">
        <v>1.35</v>
      </c>
      <c r="AB154" s="13">
        <f t="shared" si="114"/>
        <v>4690.20321</v>
      </c>
      <c r="AC154" s="11">
        <v>3</v>
      </c>
      <c r="AD154" s="11">
        <v>200</v>
      </c>
      <c r="AE154" s="11">
        <v>1.43</v>
      </c>
      <c r="AF154" s="16">
        <f t="shared" si="115"/>
        <v>2.97545454545455</v>
      </c>
      <c r="AG154" s="11">
        <v>0.93</v>
      </c>
      <c r="AH154" s="11">
        <v>1.71</v>
      </c>
      <c r="AI154" s="8">
        <f t="shared" si="116"/>
        <v>2.5903</v>
      </c>
      <c r="AJ154" s="9">
        <v>0.9</v>
      </c>
      <c r="AK154" s="17">
        <f t="shared" si="117"/>
        <v>97602.0207609108</v>
      </c>
    </row>
    <row r="155" s="1" customFormat="1" customHeight="1" spans="6:37">
      <c r="F155" s="11">
        <f t="shared" si="108"/>
        <v>41018</v>
      </c>
      <c r="G155" s="11">
        <v>0.0847</v>
      </c>
      <c r="H155" s="12">
        <v>1.35</v>
      </c>
      <c r="I155" s="13">
        <f t="shared" si="109"/>
        <v>4690.20321</v>
      </c>
      <c r="J155" s="11">
        <v>3</v>
      </c>
      <c r="K155" s="11">
        <v>200</v>
      </c>
      <c r="L155" s="11">
        <v>1.43</v>
      </c>
      <c r="M155" s="16">
        <f t="shared" si="110"/>
        <v>2.97545454545455</v>
      </c>
      <c r="N155" s="11">
        <v>0.85</v>
      </c>
      <c r="O155" s="11">
        <v>1.71</v>
      </c>
      <c r="P155" s="8">
        <f t="shared" si="111"/>
        <v>2.4535</v>
      </c>
      <c r="Q155" s="9">
        <v>0.9</v>
      </c>
      <c r="R155" s="17">
        <f t="shared" si="112"/>
        <v>92447.4222819344</v>
      </c>
      <c r="Y155" s="11">
        <f t="shared" si="113"/>
        <v>41018</v>
      </c>
      <c r="Z155" s="11">
        <v>0.0847</v>
      </c>
      <c r="AA155" s="12">
        <v>1.35</v>
      </c>
      <c r="AB155" s="13">
        <f t="shared" si="114"/>
        <v>4690.20321</v>
      </c>
      <c r="AC155" s="11">
        <v>3</v>
      </c>
      <c r="AD155" s="11">
        <v>200</v>
      </c>
      <c r="AE155" s="11">
        <v>1.43</v>
      </c>
      <c r="AF155" s="16">
        <f t="shared" si="115"/>
        <v>2.97545454545455</v>
      </c>
      <c r="AG155" s="11">
        <v>0.93</v>
      </c>
      <c r="AH155" s="11">
        <v>1.71</v>
      </c>
      <c r="AI155" s="8">
        <f t="shared" si="116"/>
        <v>2.5903</v>
      </c>
      <c r="AJ155" s="9">
        <v>0.9</v>
      </c>
      <c r="AK155" s="17">
        <f t="shared" si="117"/>
        <v>97602.0207609108</v>
      </c>
    </row>
    <row r="156" s="1" customFormat="1" customHeight="1" spans="6:37">
      <c r="F156" s="36" t="s">
        <v>44</v>
      </c>
      <c r="G156" s="37"/>
      <c r="H156" s="37"/>
      <c r="I156" s="37"/>
      <c r="J156" s="37"/>
      <c r="K156" s="37"/>
      <c r="L156" s="37"/>
      <c r="M156" s="22">
        <f>SUM(R151:R155)</f>
        <v>624013.039035635</v>
      </c>
      <c r="N156" s="22"/>
      <c r="O156" s="22"/>
      <c r="P156" s="22"/>
      <c r="Q156" s="22"/>
      <c r="R156" s="22"/>
      <c r="Y156" s="36" t="s">
        <v>44</v>
      </c>
      <c r="Z156" s="37"/>
      <c r="AA156" s="37"/>
      <c r="AB156" s="37"/>
      <c r="AC156" s="37"/>
      <c r="AD156" s="37"/>
      <c r="AE156" s="37"/>
      <c r="AF156" s="22">
        <f>SUM(AK151:AK155)</f>
        <v>677086.862225963</v>
      </c>
      <c r="AG156" s="22"/>
      <c r="AH156" s="22"/>
      <c r="AI156" s="22"/>
      <c r="AJ156" s="22"/>
      <c r="AK156" s="22"/>
    </row>
    <row r="157" s="1" customFormat="1" customHeight="1" spans="6:37">
      <c r="F157" s="37"/>
      <c r="G157" s="37"/>
      <c r="H157" s="37"/>
      <c r="I157" s="37"/>
      <c r="J157" s="37"/>
      <c r="K157" s="37"/>
      <c r="L157" s="37"/>
      <c r="M157" s="22"/>
      <c r="N157" s="22"/>
      <c r="O157" s="22"/>
      <c r="P157" s="22"/>
      <c r="Q157" s="22"/>
      <c r="R157" s="22"/>
      <c r="Y157" s="37"/>
      <c r="Z157" s="37"/>
      <c r="AA157" s="37"/>
      <c r="AB157" s="37"/>
      <c r="AC157" s="37"/>
      <c r="AD157" s="37"/>
      <c r="AE157" s="37"/>
      <c r="AF157" s="22"/>
      <c r="AG157" s="22"/>
      <c r="AH157" s="22"/>
      <c r="AI157" s="22"/>
      <c r="AJ157" s="22"/>
      <c r="AK157" s="22"/>
    </row>
    <row r="158" s="1" customFormat="1" customHeight="1" spans="6:37">
      <c r="F158" s="34" t="s">
        <v>24</v>
      </c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Y158" s="34" t="s">
        <v>24</v>
      </c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</row>
    <row r="159" s="1" customFormat="1" customHeight="1" spans="6:37">
      <c r="F159" s="13" t="s">
        <v>3</v>
      </c>
      <c r="G159" s="13"/>
      <c r="H159" s="13"/>
      <c r="I159" s="13"/>
      <c r="J159" s="13"/>
      <c r="K159" s="8" t="s">
        <v>46</v>
      </c>
      <c r="L159" s="8"/>
      <c r="M159" s="8"/>
      <c r="N159" s="8"/>
      <c r="O159" s="9" t="s">
        <v>31</v>
      </c>
      <c r="P159" s="9"/>
      <c r="Q159" s="38" t="s">
        <v>7</v>
      </c>
      <c r="Y159" s="13" t="s">
        <v>3</v>
      </c>
      <c r="Z159" s="13"/>
      <c r="AA159" s="13"/>
      <c r="AB159" s="13"/>
      <c r="AC159" s="13"/>
      <c r="AD159" s="8" t="s">
        <v>46</v>
      </c>
      <c r="AE159" s="8"/>
      <c r="AF159" s="8"/>
      <c r="AG159" s="8"/>
      <c r="AH159" s="9" t="s">
        <v>31</v>
      </c>
      <c r="AI159" s="9"/>
      <c r="AJ159" s="38" t="s">
        <v>7</v>
      </c>
    </row>
    <row r="160" s="1" customFormat="1" customHeight="1" spans="6:37">
      <c r="F160" s="13" t="s">
        <v>47</v>
      </c>
      <c r="G160" s="13" t="s">
        <v>48</v>
      </c>
      <c r="H160" s="13" t="s">
        <v>49</v>
      </c>
      <c r="I160" s="13" t="s">
        <v>50</v>
      </c>
      <c r="J160" s="13" t="s">
        <v>3</v>
      </c>
      <c r="K160" s="8" t="s">
        <v>51</v>
      </c>
      <c r="L160" s="8" t="s">
        <v>21</v>
      </c>
      <c r="M160" s="8" t="s">
        <v>20</v>
      </c>
      <c r="N160" s="39" t="s">
        <v>22</v>
      </c>
      <c r="O160" s="9" t="s">
        <v>52</v>
      </c>
      <c r="P160" s="9" t="s">
        <v>53</v>
      </c>
      <c r="Q160" s="38"/>
      <c r="Y160" s="13" t="s">
        <v>47</v>
      </c>
      <c r="Z160" s="13" t="s">
        <v>48</v>
      </c>
      <c r="AA160" s="13" t="s">
        <v>49</v>
      </c>
      <c r="AB160" s="13" t="s">
        <v>50</v>
      </c>
      <c r="AC160" s="13" t="s">
        <v>3</v>
      </c>
      <c r="AD160" s="8" t="s">
        <v>51</v>
      </c>
      <c r="AE160" s="8" t="s">
        <v>21</v>
      </c>
      <c r="AF160" s="8" t="s">
        <v>20</v>
      </c>
      <c r="AG160" s="39" t="s">
        <v>22</v>
      </c>
      <c r="AH160" s="9" t="s">
        <v>52</v>
      </c>
      <c r="AI160" s="9" t="s">
        <v>53</v>
      </c>
      <c r="AJ160" s="38"/>
    </row>
    <row r="161" s="1" customFormat="1" customHeight="1" spans="6:36">
      <c r="F161" s="11">
        <f t="shared" ref="F161:F175" si="118">2704+410</f>
        <v>3114</v>
      </c>
      <c r="G161" s="12">
        <v>1.05</v>
      </c>
      <c r="H161" s="11">
        <v>1</v>
      </c>
      <c r="I161" s="11">
        <v>0</v>
      </c>
      <c r="J161" s="13">
        <f t="shared" ref="J161:J175" si="119">F161*G161*H161+I161</f>
        <v>3269.7</v>
      </c>
      <c r="K161" s="11">
        <v>1</v>
      </c>
      <c r="L161" s="11">
        <v>2.38</v>
      </c>
      <c r="M161" s="11">
        <v>1</v>
      </c>
      <c r="N161" s="39">
        <f t="shared" ref="N161:N175" si="120">L161*M161+1</f>
        <v>3.38</v>
      </c>
      <c r="O161" s="11">
        <v>1.15</v>
      </c>
      <c r="P161" s="9">
        <v>0.5</v>
      </c>
      <c r="Q161" s="40">
        <f t="shared" ref="Q161:Q175" si="121">J161*K161*N161*O161*P161</f>
        <v>6354.66195</v>
      </c>
      <c r="Y161" s="11">
        <f t="shared" ref="Y161:Y175" si="122">2704+410</f>
        <v>3114</v>
      </c>
      <c r="Z161" s="12">
        <v>1.05</v>
      </c>
      <c r="AA161" s="11">
        <v>1</v>
      </c>
      <c r="AB161" s="11">
        <v>0</v>
      </c>
      <c r="AC161" s="13">
        <f t="shared" ref="AC161:AC175" si="123">Y161*Z161*AA161+AB161</f>
        <v>3269.7</v>
      </c>
      <c r="AD161" s="11">
        <v>1</v>
      </c>
      <c r="AE161" s="11">
        <v>2.38</v>
      </c>
      <c r="AF161" s="11">
        <v>1</v>
      </c>
      <c r="AG161" s="39">
        <f t="shared" ref="AG161:AG175" si="124">AE161*AF161+1</f>
        <v>3.38</v>
      </c>
      <c r="AH161" s="11">
        <v>1.15</v>
      </c>
      <c r="AI161" s="9">
        <v>0.5</v>
      </c>
      <c r="AJ161" s="40">
        <f t="shared" ref="AJ161:AJ175" si="125">AC161*AD161*AG161*AH161*AI161</f>
        <v>6354.66195</v>
      </c>
    </row>
    <row r="162" s="1" customFormat="1" customHeight="1" spans="6:36">
      <c r="F162" s="11">
        <f t="shared" si="118"/>
        <v>3114</v>
      </c>
      <c r="G162" s="12">
        <v>1.06</v>
      </c>
      <c r="H162" s="11">
        <v>1</v>
      </c>
      <c r="I162" s="11">
        <v>0</v>
      </c>
      <c r="J162" s="13">
        <f t="shared" si="119"/>
        <v>3300.84</v>
      </c>
      <c r="K162" s="11">
        <v>1</v>
      </c>
      <c r="L162" s="11">
        <v>2.38</v>
      </c>
      <c r="M162" s="11">
        <v>1</v>
      </c>
      <c r="N162" s="39">
        <f t="shared" si="120"/>
        <v>3.38</v>
      </c>
      <c r="O162" s="11">
        <v>1.15</v>
      </c>
      <c r="P162" s="9">
        <v>0.5</v>
      </c>
      <c r="Q162" s="40">
        <f t="shared" si="121"/>
        <v>6415.18254</v>
      </c>
      <c r="Y162" s="11">
        <f t="shared" si="122"/>
        <v>3114</v>
      </c>
      <c r="Z162" s="12">
        <v>1.06</v>
      </c>
      <c r="AA162" s="11">
        <v>1</v>
      </c>
      <c r="AB162" s="11">
        <v>0</v>
      </c>
      <c r="AC162" s="13">
        <f t="shared" si="123"/>
        <v>3300.84</v>
      </c>
      <c r="AD162" s="11">
        <v>1</v>
      </c>
      <c r="AE162" s="11">
        <v>2.38</v>
      </c>
      <c r="AF162" s="11">
        <v>1</v>
      </c>
      <c r="AG162" s="39">
        <f t="shared" si="124"/>
        <v>3.38</v>
      </c>
      <c r="AH162" s="11">
        <v>1.15</v>
      </c>
      <c r="AI162" s="9">
        <v>0.5</v>
      </c>
      <c r="AJ162" s="40">
        <f t="shared" si="125"/>
        <v>6415.18254</v>
      </c>
    </row>
    <row r="163" s="1" customFormat="1" customHeight="1" spans="6:36">
      <c r="F163" s="11">
        <f t="shared" si="118"/>
        <v>3114</v>
      </c>
      <c r="G163" s="12">
        <v>1.31</v>
      </c>
      <c r="H163" s="11">
        <v>1</v>
      </c>
      <c r="I163" s="11">
        <v>0</v>
      </c>
      <c r="J163" s="13">
        <f t="shared" si="119"/>
        <v>4079.34</v>
      </c>
      <c r="K163" s="11">
        <v>1</v>
      </c>
      <c r="L163" s="11">
        <v>2.38</v>
      </c>
      <c r="M163" s="11">
        <v>1</v>
      </c>
      <c r="N163" s="39">
        <f t="shared" si="120"/>
        <v>3.38</v>
      </c>
      <c r="O163" s="11">
        <v>1.15</v>
      </c>
      <c r="P163" s="9">
        <v>0.5</v>
      </c>
      <c r="Q163" s="40">
        <f t="shared" si="121"/>
        <v>7928.19729</v>
      </c>
      <c r="Y163" s="11">
        <f t="shared" si="122"/>
        <v>3114</v>
      </c>
      <c r="Z163" s="12">
        <v>1.31</v>
      </c>
      <c r="AA163" s="11">
        <v>1</v>
      </c>
      <c r="AB163" s="11">
        <v>0</v>
      </c>
      <c r="AC163" s="13">
        <f t="shared" si="123"/>
        <v>4079.34</v>
      </c>
      <c r="AD163" s="11">
        <v>1</v>
      </c>
      <c r="AE163" s="11">
        <v>2.38</v>
      </c>
      <c r="AF163" s="11">
        <v>1</v>
      </c>
      <c r="AG163" s="39">
        <f t="shared" si="124"/>
        <v>3.38</v>
      </c>
      <c r="AH163" s="11">
        <v>1.15</v>
      </c>
      <c r="AI163" s="9">
        <v>0.5</v>
      </c>
      <c r="AJ163" s="40">
        <f t="shared" si="125"/>
        <v>7928.19729</v>
      </c>
    </row>
    <row r="164" s="1" customFormat="1" customHeight="1" spans="6:36">
      <c r="F164" s="11">
        <f t="shared" si="118"/>
        <v>3114</v>
      </c>
      <c r="G164" s="12">
        <v>0.75</v>
      </c>
      <c r="H164" s="11">
        <v>1</v>
      </c>
      <c r="I164" s="11">
        <v>0</v>
      </c>
      <c r="J164" s="13">
        <f t="shared" si="119"/>
        <v>2335.5</v>
      </c>
      <c r="K164" s="11">
        <v>1</v>
      </c>
      <c r="L164" s="11">
        <v>2.38</v>
      </c>
      <c r="M164" s="11">
        <v>1</v>
      </c>
      <c r="N164" s="39">
        <f t="shared" si="120"/>
        <v>3.38</v>
      </c>
      <c r="O164" s="11">
        <v>1.15</v>
      </c>
      <c r="P164" s="9">
        <v>0.5</v>
      </c>
      <c r="Q164" s="40">
        <f t="shared" si="121"/>
        <v>4539.04425</v>
      </c>
      <c r="Y164" s="11">
        <f t="shared" si="122"/>
        <v>3114</v>
      </c>
      <c r="Z164" s="12">
        <v>0.75</v>
      </c>
      <c r="AA164" s="11">
        <v>1</v>
      </c>
      <c r="AB164" s="11">
        <v>0</v>
      </c>
      <c r="AC164" s="13">
        <f t="shared" si="123"/>
        <v>2335.5</v>
      </c>
      <c r="AD164" s="11">
        <v>1</v>
      </c>
      <c r="AE164" s="11">
        <v>2.38</v>
      </c>
      <c r="AF164" s="11">
        <v>1</v>
      </c>
      <c r="AG164" s="39">
        <f t="shared" si="124"/>
        <v>3.38</v>
      </c>
      <c r="AH164" s="11">
        <v>1.15</v>
      </c>
      <c r="AI164" s="9">
        <v>0.5</v>
      </c>
      <c r="AJ164" s="40">
        <f t="shared" si="125"/>
        <v>4539.04425</v>
      </c>
    </row>
    <row r="165" s="1" customFormat="1" customHeight="1" spans="6:36">
      <c r="F165" s="11">
        <f t="shared" si="118"/>
        <v>3114</v>
      </c>
      <c r="G165" s="12">
        <v>0.75</v>
      </c>
      <c r="H165" s="11">
        <v>1</v>
      </c>
      <c r="I165" s="11">
        <v>0</v>
      </c>
      <c r="J165" s="13">
        <f t="shared" si="119"/>
        <v>2335.5</v>
      </c>
      <c r="K165" s="11">
        <v>1</v>
      </c>
      <c r="L165" s="11">
        <v>2.38</v>
      </c>
      <c r="M165" s="11">
        <v>1</v>
      </c>
      <c r="N165" s="39">
        <f t="shared" si="120"/>
        <v>3.38</v>
      </c>
      <c r="O165" s="11">
        <v>1.15</v>
      </c>
      <c r="P165" s="9">
        <v>0.5</v>
      </c>
      <c r="Q165" s="40">
        <f t="shared" si="121"/>
        <v>4539.04425</v>
      </c>
      <c r="Y165" s="11">
        <f t="shared" si="122"/>
        <v>3114</v>
      </c>
      <c r="Z165" s="12">
        <v>0.75</v>
      </c>
      <c r="AA165" s="11">
        <v>1</v>
      </c>
      <c r="AB165" s="11">
        <v>0</v>
      </c>
      <c r="AC165" s="13">
        <f t="shared" si="123"/>
        <v>2335.5</v>
      </c>
      <c r="AD165" s="11">
        <v>1</v>
      </c>
      <c r="AE165" s="11">
        <v>2.38</v>
      </c>
      <c r="AF165" s="11">
        <v>1</v>
      </c>
      <c r="AG165" s="39">
        <f t="shared" si="124"/>
        <v>3.38</v>
      </c>
      <c r="AH165" s="11">
        <v>1.15</v>
      </c>
      <c r="AI165" s="9">
        <v>0.5</v>
      </c>
      <c r="AJ165" s="40">
        <f t="shared" si="125"/>
        <v>4539.04425</v>
      </c>
    </row>
    <row r="166" s="1" customFormat="1" customHeight="1" spans="6:36">
      <c r="F166" s="11">
        <f t="shared" si="118"/>
        <v>3114</v>
      </c>
      <c r="G166" s="12">
        <v>1.8</v>
      </c>
      <c r="H166" s="11">
        <v>1</v>
      </c>
      <c r="I166" s="11">
        <v>0</v>
      </c>
      <c r="J166" s="13">
        <f t="shared" si="119"/>
        <v>5605.2</v>
      </c>
      <c r="K166" s="11">
        <v>1</v>
      </c>
      <c r="L166" s="11">
        <v>2.38</v>
      </c>
      <c r="M166" s="11">
        <v>1</v>
      </c>
      <c r="N166" s="39">
        <f t="shared" si="120"/>
        <v>3.38</v>
      </c>
      <c r="O166" s="11">
        <v>1.15</v>
      </c>
      <c r="P166" s="9">
        <v>0.5</v>
      </c>
      <c r="Q166" s="40">
        <f t="shared" si="121"/>
        <v>10893.7062</v>
      </c>
      <c r="Y166" s="11">
        <f t="shared" si="122"/>
        <v>3114</v>
      </c>
      <c r="Z166" s="12">
        <v>1.8</v>
      </c>
      <c r="AA166" s="11">
        <v>1</v>
      </c>
      <c r="AB166" s="11">
        <v>0</v>
      </c>
      <c r="AC166" s="13">
        <f t="shared" si="123"/>
        <v>5605.2</v>
      </c>
      <c r="AD166" s="11">
        <v>1</v>
      </c>
      <c r="AE166" s="11">
        <v>2.38</v>
      </c>
      <c r="AF166" s="11">
        <v>1</v>
      </c>
      <c r="AG166" s="39">
        <f t="shared" si="124"/>
        <v>3.38</v>
      </c>
      <c r="AH166" s="11">
        <v>1.15</v>
      </c>
      <c r="AI166" s="9">
        <v>0.5</v>
      </c>
      <c r="AJ166" s="40">
        <f t="shared" si="125"/>
        <v>10893.7062</v>
      </c>
    </row>
    <row r="167" s="1" customFormat="1" customHeight="1" spans="6:36">
      <c r="F167" s="11">
        <f t="shared" si="118"/>
        <v>3114</v>
      </c>
      <c r="G167" s="12">
        <v>1.05</v>
      </c>
      <c r="H167" s="11">
        <v>1</v>
      </c>
      <c r="I167" s="11">
        <v>0</v>
      </c>
      <c r="J167" s="13">
        <f t="shared" si="119"/>
        <v>3269.7</v>
      </c>
      <c r="K167" s="11">
        <v>1</v>
      </c>
      <c r="L167" s="11">
        <v>2.38</v>
      </c>
      <c r="M167" s="11">
        <v>1</v>
      </c>
      <c r="N167" s="39">
        <f t="shared" si="120"/>
        <v>3.38</v>
      </c>
      <c r="O167" s="11">
        <v>1.15</v>
      </c>
      <c r="P167" s="9">
        <v>0.5</v>
      </c>
      <c r="Q167" s="40">
        <f t="shared" si="121"/>
        <v>6354.66195</v>
      </c>
      <c r="Y167" s="11">
        <f t="shared" si="122"/>
        <v>3114</v>
      </c>
      <c r="Z167" s="12">
        <v>1.05</v>
      </c>
      <c r="AA167" s="11">
        <v>1</v>
      </c>
      <c r="AB167" s="11">
        <v>0</v>
      </c>
      <c r="AC167" s="13">
        <f t="shared" si="123"/>
        <v>3269.7</v>
      </c>
      <c r="AD167" s="11">
        <v>1</v>
      </c>
      <c r="AE167" s="11">
        <v>2.38</v>
      </c>
      <c r="AF167" s="11">
        <v>1</v>
      </c>
      <c r="AG167" s="39">
        <f t="shared" si="124"/>
        <v>3.38</v>
      </c>
      <c r="AH167" s="11">
        <v>1.15</v>
      </c>
      <c r="AI167" s="9">
        <v>0.5</v>
      </c>
      <c r="AJ167" s="40">
        <f t="shared" si="125"/>
        <v>6354.66195</v>
      </c>
    </row>
    <row r="168" s="1" customFormat="1" customHeight="1" spans="6:36">
      <c r="F168" s="11">
        <f t="shared" si="118"/>
        <v>3114</v>
      </c>
      <c r="G168" s="12">
        <v>1.06</v>
      </c>
      <c r="H168" s="11">
        <v>1</v>
      </c>
      <c r="I168" s="11">
        <v>0</v>
      </c>
      <c r="J168" s="13">
        <f t="shared" si="119"/>
        <v>3300.84</v>
      </c>
      <c r="K168" s="11">
        <v>1</v>
      </c>
      <c r="L168" s="11">
        <v>2.38</v>
      </c>
      <c r="M168" s="11">
        <v>1</v>
      </c>
      <c r="N168" s="39">
        <f t="shared" si="120"/>
        <v>3.38</v>
      </c>
      <c r="O168" s="11">
        <v>1.15</v>
      </c>
      <c r="P168" s="9">
        <v>0.5</v>
      </c>
      <c r="Q168" s="40">
        <f t="shared" si="121"/>
        <v>6415.18254</v>
      </c>
      <c r="Y168" s="11">
        <f t="shared" si="122"/>
        <v>3114</v>
      </c>
      <c r="Z168" s="12">
        <v>1.06</v>
      </c>
      <c r="AA168" s="11">
        <v>1</v>
      </c>
      <c r="AB168" s="11">
        <v>0</v>
      </c>
      <c r="AC168" s="13">
        <f t="shared" si="123"/>
        <v>3300.84</v>
      </c>
      <c r="AD168" s="11">
        <v>1</v>
      </c>
      <c r="AE168" s="11">
        <v>2.38</v>
      </c>
      <c r="AF168" s="11">
        <v>1</v>
      </c>
      <c r="AG168" s="39">
        <f t="shared" si="124"/>
        <v>3.38</v>
      </c>
      <c r="AH168" s="11">
        <v>1.15</v>
      </c>
      <c r="AI168" s="9">
        <v>0.5</v>
      </c>
      <c r="AJ168" s="40">
        <f t="shared" si="125"/>
        <v>6415.18254</v>
      </c>
    </row>
    <row r="169" s="1" customFormat="1" customHeight="1" spans="6:36">
      <c r="F169" s="11">
        <f t="shared" si="118"/>
        <v>3114</v>
      </c>
      <c r="G169" s="12">
        <v>1.31</v>
      </c>
      <c r="H169" s="11">
        <v>1</v>
      </c>
      <c r="I169" s="11">
        <v>0</v>
      </c>
      <c r="J169" s="13">
        <f t="shared" si="119"/>
        <v>4079.34</v>
      </c>
      <c r="K169" s="11">
        <v>1</v>
      </c>
      <c r="L169" s="11">
        <v>2.38</v>
      </c>
      <c r="M169" s="11">
        <v>1</v>
      </c>
      <c r="N169" s="39">
        <f t="shared" si="120"/>
        <v>3.38</v>
      </c>
      <c r="O169" s="11">
        <v>1.15</v>
      </c>
      <c r="P169" s="9">
        <v>0.5</v>
      </c>
      <c r="Q169" s="40">
        <f t="shared" si="121"/>
        <v>7928.19729</v>
      </c>
      <c r="Y169" s="11">
        <f t="shared" si="122"/>
        <v>3114</v>
      </c>
      <c r="Z169" s="12">
        <v>1.31</v>
      </c>
      <c r="AA169" s="11">
        <v>1</v>
      </c>
      <c r="AB169" s="11">
        <v>0</v>
      </c>
      <c r="AC169" s="13">
        <f t="shared" si="123"/>
        <v>4079.34</v>
      </c>
      <c r="AD169" s="11">
        <v>1</v>
      </c>
      <c r="AE169" s="11">
        <v>2.38</v>
      </c>
      <c r="AF169" s="11">
        <v>1</v>
      </c>
      <c r="AG169" s="39">
        <f t="shared" si="124"/>
        <v>3.38</v>
      </c>
      <c r="AH169" s="11">
        <v>1.15</v>
      </c>
      <c r="AI169" s="9">
        <v>0.5</v>
      </c>
      <c r="AJ169" s="40">
        <f t="shared" si="125"/>
        <v>7928.19729</v>
      </c>
    </row>
    <row r="170" s="1" customFormat="1" customHeight="1" spans="6:36">
      <c r="F170" s="11">
        <f t="shared" si="118"/>
        <v>3114</v>
      </c>
      <c r="G170" s="12">
        <v>0.75</v>
      </c>
      <c r="H170" s="11">
        <v>1</v>
      </c>
      <c r="I170" s="11">
        <v>0</v>
      </c>
      <c r="J170" s="13">
        <f t="shared" si="119"/>
        <v>2335.5</v>
      </c>
      <c r="K170" s="11">
        <v>1</v>
      </c>
      <c r="L170" s="11">
        <v>2.38</v>
      </c>
      <c r="M170" s="11">
        <v>1</v>
      </c>
      <c r="N170" s="39">
        <f t="shared" si="120"/>
        <v>3.38</v>
      </c>
      <c r="O170" s="11">
        <v>1.15</v>
      </c>
      <c r="P170" s="9">
        <v>0.5</v>
      </c>
      <c r="Q170" s="40">
        <f t="shared" si="121"/>
        <v>4539.04425</v>
      </c>
      <c r="Y170" s="11">
        <f t="shared" si="122"/>
        <v>3114</v>
      </c>
      <c r="Z170" s="12">
        <v>0.75</v>
      </c>
      <c r="AA170" s="11">
        <v>1</v>
      </c>
      <c r="AB170" s="11">
        <v>0</v>
      </c>
      <c r="AC170" s="13">
        <f t="shared" si="123"/>
        <v>2335.5</v>
      </c>
      <c r="AD170" s="11">
        <v>1</v>
      </c>
      <c r="AE170" s="11">
        <v>2.38</v>
      </c>
      <c r="AF170" s="11">
        <v>1</v>
      </c>
      <c r="AG170" s="39">
        <f t="shared" si="124"/>
        <v>3.38</v>
      </c>
      <c r="AH170" s="11">
        <v>1.15</v>
      </c>
      <c r="AI170" s="9">
        <v>0.5</v>
      </c>
      <c r="AJ170" s="40">
        <f t="shared" si="125"/>
        <v>4539.04425</v>
      </c>
    </row>
    <row r="171" s="1" customFormat="1" customHeight="1" spans="6:36">
      <c r="F171" s="11">
        <f t="shared" si="118"/>
        <v>3114</v>
      </c>
      <c r="G171" s="12">
        <v>0.75</v>
      </c>
      <c r="H171" s="11">
        <v>1</v>
      </c>
      <c r="I171" s="11">
        <v>0</v>
      </c>
      <c r="J171" s="13">
        <f t="shared" si="119"/>
        <v>2335.5</v>
      </c>
      <c r="K171" s="11">
        <v>1</v>
      </c>
      <c r="L171" s="11">
        <v>2.38</v>
      </c>
      <c r="M171" s="11">
        <v>1</v>
      </c>
      <c r="N171" s="39">
        <f t="shared" si="120"/>
        <v>3.38</v>
      </c>
      <c r="O171" s="11">
        <v>1.15</v>
      </c>
      <c r="P171" s="9">
        <v>0.5</v>
      </c>
      <c r="Q171" s="40">
        <f t="shared" si="121"/>
        <v>4539.04425</v>
      </c>
      <c r="Y171" s="11">
        <f t="shared" si="122"/>
        <v>3114</v>
      </c>
      <c r="Z171" s="12">
        <v>0.75</v>
      </c>
      <c r="AA171" s="11">
        <v>1</v>
      </c>
      <c r="AB171" s="11">
        <v>0</v>
      </c>
      <c r="AC171" s="13">
        <f t="shared" si="123"/>
        <v>2335.5</v>
      </c>
      <c r="AD171" s="11">
        <v>1</v>
      </c>
      <c r="AE171" s="11">
        <v>2.38</v>
      </c>
      <c r="AF171" s="11">
        <v>1</v>
      </c>
      <c r="AG171" s="39">
        <f t="shared" si="124"/>
        <v>3.38</v>
      </c>
      <c r="AH171" s="11">
        <v>1.15</v>
      </c>
      <c r="AI171" s="9">
        <v>0.5</v>
      </c>
      <c r="AJ171" s="40">
        <f t="shared" si="125"/>
        <v>4539.04425</v>
      </c>
    </row>
    <row r="172" s="1" customFormat="1" customHeight="1" spans="6:36">
      <c r="F172" s="11">
        <f t="shared" si="118"/>
        <v>3114</v>
      </c>
      <c r="G172" s="12">
        <v>1.8</v>
      </c>
      <c r="H172" s="11">
        <v>1</v>
      </c>
      <c r="I172" s="11">
        <v>0</v>
      </c>
      <c r="J172" s="13">
        <f t="shared" si="119"/>
        <v>5605.2</v>
      </c>
      <c r="K172" s="11">
        <v>1</v>
      </c>
      <c r="L172" s="11">
        <v>2.38</v>
      </c>
      <c r="M172" s="11">
        <v>1</v>
      </c>
      <c r="N172" s="39">
        <f t="shared" si="120"/>
        <v>3.38</v>
      </c>
      <c r="O172" s="11">
        <v>1.15</v>
      </c>
      <c r="P172" s="9">
        <v>0.5</v>
      </c>
      <c r="Q172" s="40">
        <f t="shared" si="121"/>
        <v>10893.7062</v>
      </c>
      <c r="Y172" s="11">
        <f t="shared" si="122"/>
        <v>3114</v>
      </c>
      <c r="Z172" s="12">
        <v>1.8</v>
      </c>
      <c r="AA172" s="11">
        <v>1</v>
      </c>
      <c r="AB172" s="11">
        <v>0</v>
      </c>
      <c r="AC172" s="13">
        <f t="shared" si="123"/>
        <v>5605.2</v>
      </c>
      <c r="AD172" s="11">
        <v>1</v>
      </c>
      <c r="AE172" s="11">
        <v>2.38</v>
      </c>
      <c r="AF172" s="11">
        <v>1</v>
      </c>
      <c r="AG172" s="39">
        <f t="shared" si="124"/>
        <v>3.38</v>
      </c>
      <c r="AH172" s="11">
        <v>1.15</v>
      </c>
      <c r="AI172" s="9">
        <v>0.5</v>
      </c>
      <c r="AJ172" s="40">
        <f t="shared" si="125"/>
        <v>10893.7062</v>
      </c>
    </row>
    <row r="173" s="1" customFormat="1" customHeight="1" spans="6:36">
      <c r="F173" s="11">
        <f t="shared" si="118"/>
        <v>3114</v>
      </c>
      <c r="G173" s="12">
        <v>3.21</v>
      </c>
      <c r="H173" s="11">
        <v>1</v>
      </c>
      <c r="I173" s="11">
        <v>0</v>
      </c>
      <c r="J173" s="13">
        <f t="shared" si="119"/>
        <v>9995.94</v>
      </c>
      <c r="K173" s="11">
        <v>1</v>
      </c>
      <c r="L173" s="11">
        <v>2.38</v>
      </c>
      <c r="M173" s="11">
        <v>1</v>
      </c>
      <c r="N173" s="39">
        <f t="shared" si="120"/>
        <v>3.38</v>
      </c>
      <c r="O173" s="11">
        <v>1.15</v>
      </c>
      <c r="P173" s="9">
        <v>0.5</v>
      </c>
      <c r="Q173" s="40">
        <f t="shared" si="121"/>
        <v>19427.10939</v>
      </c>
      <c r="Y173" s="11">
        <f t="shared" si="122"/>
        <v>3114</v>
      </c>
      <c r="Z173" s="12">
        <v>3.21</v>
      </c>
      <c r="AA173" s="11">
        <v>1</v>
      </c>
      <c r="AB173" s="11">
        <v>0</v>
      </c>
      <c r="AC173" s="13">
        <f t="shared" si="123"/>
        <v>9995.94</v>
      </c>
      <c r="AD173" s="11">
        <v>1</v>
      </c>
      <c r="AE173" s="11">
        <v>2.38</v>
      </c>
      <c r="AF173" s="11">
        <v>1</v>
      </c>
      <c r="AG173" s="39">
        <f t="shared" si="124"/>
        <v>3.38</v>
      </c>
      <c r="AH173" s="11">
        <v>1.15</v>
      </c>
      <c r="AI173" s="9">
        <v>0.5</v>
      </c>
      <c r="AJ173" s="40">
        <f t="shared" si="125"/>
        <v>19427.10939</v>
      </c>
    </row>
    <row r="174" s="1" customFormat="1" customHeight="1" spans="6:36">
      <c r="F174" s="11">
        <f t="shared" si="118"/>
        <v>3114</v>
      </c>
      <c r="G174" s="12">
        <v>3.21</v>
      </c>
      <c r="H174" s="11">
        <v>1</v>
      </c>
      <c r="I174" s="11">
        <v>0</v>
      </c>
      <c r="J174" s="13">
        <f t="shared" si="119"/>
        <v>9995.94</v>
      </c>
      <c r="K174" s="11">
        <v>1</v>
      </c>
      <c r="L174" s="11">
        <v>2.38</v>
      </c>
      <c r="M174" s="11">
        <v>1</v>
      </c>
      <c r="N174" s="39">
        <f t="shared" si="120"/>
        <v>3.38</v>
      </c>
      <c r="O174" s="11">
        <v>1.15</v>
      </c>
      <c r="P174" s="9">
        <v>0.5</v>
      </c>
      <c r="Q174" s="40">
        <f t="shared" si="121"/>
        <v>19427.10939</v>
      </c>
      <c r="Y174" s="11">
        <f t="shared" si="122"/>
        <v>3114</v>
      </c>
      <c r="Z174" s="12">
        <v>3.21</v>
      </c>
      <c r="AA174" s="11">
        <v>1</v>
      </c>
      <c r="AB174" s="11">
        <v>0</v>
      </c>
      <c r="AC174" s="13">
        <f t="shared" si="123"/>
        <v>9995.94</v>
      </c>
      <c r="AD174" s="11">
        <v>1</v>
      </c>
      <c r="AE174" s="11">
        <v>2.38</v>
      </c>
      <c r="AF174" s="11">
        <v>1</v>
      </c>
      <c r="AG174" s="39">
        <f t="shared" si="124"/>
        <v>3.38</v>
      </c>
      <c r="AH174" s="11">
        <v>1.15</v>
      </c>
      <c r="AI174" s="9">
        <v>0.5</v>
      </c>
      <c r="AJ174" s="40">
        <f t="shared" si="125"/>
        <v>19427.10939</v>
      </c>
    </row>
    <row r="175" s="1" customFormat="1" customHeight="1" spans="6:36">
      <c r="F175" s="11">
        <f t="shared" si="118"/>
        <v>3114</v>
      </c>
      <c r="G175" s="12">
        <v>0</v>
      </c>
      <c r="H175" s="11">
        <v>1</v>
      </c>
      <c r="I175" s="11">
        <v>0</v>
      </c>
      <c r="J175" s="13">
        <f t="shared" si="119"/>
        <v>0</v>
      </c>
      <c r="K175" s="11">
        <v>1</v>
      </c>
      <c r="L175" s="11">
        <v>2.38</v>
      </c>
      <c r="M175" s="11">
        <v>1</v>
      </c>
      <c r="N175" s="39">
        <f t="shared" si="120"/>
        <v>3.38</v>
      </c>
      <c r="O175" s="11">
        <v>1.15</v>
      </c>
      <c r="P175" s="9">
        <v>0.5</v>
      </c>
      <c r="Q175" s="40">
        <f t="shared" si="121"/>
        <v>0</v>
      </c>
      <c r="Y175" s="11">
        <f t="shared" si="122"/>
        <v>3114</v>
      </c>
      <c r="Z175" s="12">
        <v>0</v>
      </c>
      <c r="AA175" s="11">
        <v>1</v>
      </c>
      <c r="AB175" s="11">
        <v>0</v>
      </c>
      <c r="AC175" s="13">
        <f t="shared" si="123"/>
        <v>0</v>
      </c>
      <c r="AD175" s="11">
        <v>1</v>
      </c>
      <c r="AE175" s="11">
        <v>2.38</v>
      </c>
      <c r="AF175" s="11">
        <v>1</v>
      </c>
      <c r="AG175" s="39">
        <f t="shared" si="124"/>
        <v>3.38</v>
      </c>
      <c r="AH175" s="11">
        <v>1.15</v>
      </c>
      <c r="AI175" s="9">
        <v>0.5</v>
      </c>
      <c r="AJ175" s="40">
        <f t="shared" si="125"/>
        <v>0</v>
      </c>
    </row>
    <row r="176" s="1" customFormat="1" customHeight="1" spans="6:36">
      <c r="F176" s="41" t="s">
        <v>24</v>
      </c>
      <c r="G176" s="42"/>
      <c r="H176" s="42"/>
      <c r="I176" s="42"/>
      <c r="J176" s="42"/>
      <c r="K176" s="42"/>
      <c r="L176" s="42"/>
      <c r="M176" s="43">
        <f>SUM(Q161:Q175)</f>
        <v>120193.89174</v>
      </c>
      <c r="N176" s="43"/>
      <c r="O176" s="43"/>
      <c r="P176" s="43"/>
      <c r="Q176" s="43"/>
      <c r="Y176" s="41" t="s">
        <v>24</v>
      </c>
      <c r="Z176" s="42"/>
      <c r="AA176" s="42"/>
      <c r="AB176" s="42"/>
      <c r="AC176" s="42"/>
      <c r="AD176" s="42"/>
      <c r="AE176" s="42"/>
      <c r="AF176" s="43">
        <f>SUM(AJ161:AJ175)</f>
        <v>120193.89174</v>
      </c>
      <c r="AG176" s="43"/>
      <c r="AH176" s="43"/>
      <c r="AI176" s="43"/>
      <c r="AJ176" s="43"/>
    </row>
    <row r="177" s="1" customFormat="1" customHeight="1" spans="6:36">
      <c r="F177" s="42"/>
      <c r="G177" s="42"/>
      <c r="H177" s="42"/>
      <c r="I177" s="42"/>
      <c r="J177" s="42"/>
      <c r="K177" s="42"/>
      <c r="L177" s="42"/>
      <c r="M177" s="43"/>
      <c r="N177" s="43"/>
      <c r="O177" s="43"/>
      <c r="P177" s="43"/>
      <c r="Q177" s="43"/>
      <c r="Y177" s="42"/>
      <c r="Z177" s="42"/>
      <c r="AA177" s="42"/>
      <c r="AB177" s="42"/>
      <c r="AC177" s="42"/>
      <c r="AD177" s="42"/>
      <c r="AE177" s="42"/>
      <c r="AF177" s="43"/>
      <c r="AG177" s="43"/>
      <c r="AH177" s="43"/>
      <c r="AI177" s="43"/>
      <c r="AJ177" s="43"/>
    </row>
    <row r="178" s="1" customFormat="1" customHeight="1" spans="6:36">
      <c r="F178" s="42"/>
      <c r="G178" s="42"/>
      <c r="H178" s="42"/>
      <c r="I178" s="42"/>
      <c r="J178" s="42"/>
      <c r="K178" s="42"/>
      <c r="L178" s="42"/>
      <c r="M178" s="43"/>
      <c r="N178" s="43"/>
      <c r="O178" s="43"/>
      <c r="P178" s="43"/>
      <c r="Q178" s="43"/>
      <c r="Y178" s="42"/>
      <c r="Z178" s="42"/>
      <c r="AA178" s="42"/>
      <c r="AB178" s="42"/>
      <c r="AC178" s="42"/>
      <c r="AD178" s="42"/>
      <c r="AE178" s="42"/>
      <c r="AF178" s="43"/>
      <c r="AG178" s="43"/>
      <c r="AH178" s="43"/>
      <c r="AI178" s="43"/>
      <c r="AJ178" s="43"/>
    </row>
    <row r="179" s="1" customFormat="1" customHeight="1" spans="6:36">
      <c r="F179" s="34" t="s">
        <v>25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Y179" s="34" t="s">
        <v>25</v>
      </c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</row>
    <row r="180" s="1" customFormat="1" customHeight="1" spans="6:36">
      <c r="F180" s="13" t="s">
        <v>3</v>
      </c>
      <c r="G180" s="13"/>
      <c r="H180" s="13"/>
      <c r="I180" s="13"/>
      <c r="J180" s="13"/>
      <c r="K180" s="8" t="s">
        <v>46</v>
      </c>
      <c r="L180" s="8"/>
      <c r="M180" s="8"/>
      <c r="N180" s="8"/>
      <c r="O180" s="9" t="s">
        <v>31</v>
      </c>
      <c r="P180" s="9"/>
      <c r="Q180" s="38" t="s">
        <v>7</v>
      </c>
      <c r="Y180" s="13" t="s">
        <v>3</v>
      </c>
      <c r="Z180" s="13"/>
      <c r="AA180" s="13"/>
      <c r="AB180" s="13"/>
      <c r="AC180" s="13"/>
      <c r="AD180" s="8" t="s">
        <v>46</v>
      </c>
      <c r="AE180" s="8"/>
      <c r="AF180" s="8"/>
      <c r="AG180" s="8"/>
      <c r="AH180" s="9" t="s">
        <v>31</v>
      </c>
      <c r="AI180" s="9"/>
      <c r="AJ180" s="38" t="s">
        <v>7</v>
      </c>
    </row>
    <row r="181" s="1" customFormat="1" customHeight="1" spans="6:36">
      <c r="F181" s="13" t="s">
        <v>47</v>
      </c>
      <c r="G181" s="13" t="s">
        <v>48</v>
      </c>
      <c r="H181" s="13" t="s">
        <v>49</v>
      </c>
      <c r="I181" s="13" t="s">
        <v>50</v>
      </c>
      <c r="J181" s="13" t="s">
        <v>3</v>
      </c>
      <c r="K181" s="8" t="s">
        <v>51</v>
      </c>
      <c r="L181" s="8" t="s">
        <v>21</v>
      </c>
      <c r="M181" s="8" t="s">
        <v>20</v>
      </c>
      <c r="N181" s="39" t="s">
        <v>22</v>
      </c>
      <c r="O181" s="9" t="s">
        <v>52</v>
      </c>
      <c r="P181" s="9" t="s">
        <v>53</v>
      </c>
      <c r="Q181" s="38"/>
      <c r="Y181" s="13" t="s">
        <v>47</v>
      </c>
      <c r="Z181" s="13" t="s">
        <v>48</v>
      </c>
      <c r="AA181" s="13" t="s">
        <v>49</v>
      </c>
      <c r="AB181" s="13" t="s">
        <v>50</v>
      </c>
      <c r="AC181" s="13" t="s">
        <v>3</v>
      </c>
      <c r="AD181" s="8" t="s">
        <v>51</v>
      </c>
      <c r="AE181" s="8" t="s">
        <v>21</v>
      </c>
      <c r="AF181" s="8" t="s">
        <v>20</v>
      </c>
      <c r="AG181" s="39" t="s">
        <v>22</v>
      </c>
      <c r="AH181" s="9" t="s">
        <v>52</v>
      </c>
      <c r="AI181" s="9" t="s">
        <v>53</v>
      </c>
      <c r="AJ181" s="38"/>
    </row>
    <row r="182" s="1" customFormat="1" customHeight="1" spans="6:36">
      <c r="F182" s="11">
        <v>2171</v>
      </c>
      <c r="G182" s="12">
        <v>1.728</v>
      </c>
      <c r="H182" s="11">
        <v>1</v>
      </c>
      <c r="I182" s="11">
        <v>0</v>
      </c>
      <c r="J182" s="13">
        <f t="shared" ref="J182:J192" si="126">F182*G182*H182+I182</f>
        <v>3751.488</v>
      </c>
      <c r="K182" s="11">
        <v>1</v>
      </c>
      <c r="L182" s="11">
        <v>2.11</v>
      </c>
      <c r="M182" s="11">
        <v>0.97</v>
      </c>
      <c r="N182" s="39">
        <f t="shared" ref="N182:N192" si="127">L182*M182+1</f>
        <v>3.0467</v>
      </c>
      <c r="O182" s="11">
        <v>1.15</v>
      </c>
      <c r="P182" s="9">
        <v>0.5</v>
      </c>
      <c r="Q182" s="40">
        <f t="shared" ref="Q182:Q192" si="128">J182*K182*N182*O182*P182</f>
        <v>6572.05363152</v>
      </c>
      <c r="Y182" s="11">
        <v>2171</v>
      </c>
      <c r="Z182" s="12">
        <v>1.728</v>
      </c>
      <c r="AA182" s="11">
        <v>1</v>
      </c>
      <c r="AB182" s="11">
        <v>0</v>
      </c>
      <c r="AC182" s="13">
        <f t="shared" ref="AC182:AC192" si="129">Y182*Z182*AA182+AB182</f>
        <v>3751.488</v>
      </c>
      <c r="AD182" s="11">
        <v>1</v>
      </c>
      <c r="AE182" s="11">
        <v>2.11</v>
      </c>
      <c r="AF182" s="11">
        <v>0.97</v>
      </c>
      <c r="AG182" s="39">
        <f t="shared" ref="AG182:AG192" si="130">AE182*AF182+1</f>
        <v>3.0467</v>
      </c>
      <c r="AH182" s="11">
        <v>1.15</v>
      </c>
      <c r="AI182" s="9">
        <v>0.5</v>
      </c>
      <c r="AJ182" s="40">
        <f t="shared" ref="AJ182:AJ192" si="131">AC182*AD182*AG182*AH182*AI182</f>
        <v>6572.05363152</v>
      </c>
    </row>
    <row r="183" s="1" customFormat="1" customHeight="1" spans="6:36">
      <c r="F183" s="11">
        <v>2171</v>
      </c>
      <c r="G183" s="12">
        <v>1.728</v>
      </c>
      <c r="H183" s="11">
        <v>1</v>
      </c>
      <c r="I183" s="11">
        <v>0</v>
      </c>
      <c r="J183" s="13">
        <f t="shared" si="126"/>
        <v>3751.488</v>
      </c>
      <c r="K183" s="11">
        <v>1</v>
      </c>
      <c r="L183" s="11">
        <v>2.11</v>
      </c>
      <c r="M183" s="11">
        <v>0.97</v>
      </c>
      <c r="N183" s="39">
        <f t="shared" si="127"/>
        <v>3.0467</v>
      </c>
      <c r="O183" s="11">
        <v>1.15</v>
      </c>
      <c r="P183" s="9">
        <v>0.5</v>
      </c>
      <c r="Q183" s="40">
        <f t="shared" si="128"/>
        <v>6572.05363152</v>
      </c>
      <c r="Y183" s="11">
        <v>2171</v>
      </c>
      <c r="Z183" s="12">
        <v>1.728</v>
      </c>
      <c r="AA183" s="11">
        <v>1</v>
      </c>
      <c r="AB183" s="11">
        <v>0</v>
      </c>
      <c r="AC183" s="13">
        <f t="shared" si="129"/>
        <v>3751.488</v>
      </c>
      <c r="AD183" s="11">
        <v>1</v>
      </c>
      <c r="AE183" s="11">
        <v>2.11</v>
      </c>
      <c r="AF183" s="11">
        <v>0.97</v>
      </c>
      <c r="AG183" s="39">
        <f t="shared" si="130"/>
        <v>3.0467</v>
      </c>
      <c r="AH183" s="11">
        <v>1.15</v>
      </c>
      <c r="AI183" s="9">
        <v>0.5</v>
      </c>
      <c r="AJ183" s="40">
        <f t="shared" si="131"/>
        <v>6572.05363152</v>
      </c>
    </row>
    <row r="184" s="1" customFormat="1" customHeight="1" spans="6:36">
      <c r="F184" s="11">
        <v>2171</v>
      </c>
      <c r="G184" s="12">
        <v>1.728</v>
      </c>
      <c r="H184" s="11">
        <v>1</v>
      </c>
      <c r="I184" s="11">
        <v>0</v>
      </c>
      <c r="J184" s="13">
        <f t="shared" si="126"/>
        <v>3751.488</v>
      </c>
      <c r="K184" s="11">
        <v>1</v>
      </c>
      <c r="L184" s="11">
        <v>2.11</v>
      </c>
      <c r="M184" s="11">
        <v>0.97</v>
      </c>
      <c r="N184" s="39">
        <f t="shared" si="127"/>
        <v>3.0467</v>
      </c>
      <c r="O184" s="11">
        <v>1.15</v>
      </c>
      <c r="P184" s="9">
        <v>0.5</v>
      </c>
      <c r="Q184" s="40">
        <f t="shared" si="128"/>
        <v>6572.05363152</v>
      </c>
      <c r="Y184" s="11">
        <v>2171</v>
      </c>
      <c r="Z184" s="12">
        <v>1.728</v>
      </c>
      <c r="AA184" s="11">
        <v>1</v>
      </c>
      <c r="AB184" s="11">
        <v>0</v>
      </c>
      <c r="AC184" s="13">
        <f t="shared" si="129"/>
        <v>3751.488</v>
      </c>
      <c r="AD184" s="11">
        <v>1</v>
      </c>
      <c r="AE184" s="11">
        <v>2.11</v>
      </c>
      <c r="AF184" s="11">
        <v>0.97</v>
      </c>
      <c r="AG184" s="39">
        <f t="shared" si="130"/>
        <v>3.0467</v>
      </c>
      <c r="AH184" s="11">
        <v>1.15</v>
      </c>
      <c r="AI184" s="9">
        <v>0.5</v>
      </c>
      <c r="AJ184" s="40">
        <f t="shared" si="131"/>
        <v>6572.05363152</v>
      </c>
    </row>
    <row r="185" s="1" customFormat="1" customHeight="1" spans="6:36">
      <c r="F185" s="11">
        <v>2171</v>
      </c>
      <c r="G185" s="12">
        <v>1.728</v>
      </c>
      <c r="H185" s="11">
        <v>1</v>
      </c>
      <c r="I185" s="11">
        <v>0</v>
      </c>
      <c r="J185" s="13">
        <f t="shared" si="126"/>
        <v>3751.488</v>
      </c>
      <c r="K185" s="11">
        <v>1</v>
      </c>
      <c r="L185" s="11">
        <v>2.11</v>
      </c>
      <c r="M185" s="11">
        <v>0.97</v>
      </c>
      <c r="N185" s="39">
        <f t="shared" si="127"/>
        <v>3.0467</v>
      </c>
      <c r="O185" s="11">
        <v>1.15</v>
      </c>
      <c r="P185" s="9">
        <v>0.5</v>
      </c>
      <c r="Q185" s="40">
        <f t="shared" si="128"/>
        <v>6572.05363152</v>
      </c>
      <c r="Y185" s="11">
        <v>2171</v>
      </c>
      <c r="Z185" s="12">
        <v>1.728</v>
      </c>
      <c r="AA185" s="11">
        <v>1</v>
      </c>
      <c r="AB185" s="11">
        <v>0</v>
      </c>
      <c r="AC185" s="13">
        <f t="shared" si="129"/>
        <v>3751.488</v>
      </c>
      <c r="AD185" s="11">
        <v>1</v>
      </c>
      <c r="AE185" s="11">
        <v>2.11</v>
      </c>
      <c r="AF185" s="11">
        <v>0.97</v>
      </c>
      <c r="AG185" s="39">
        <f t="shared" si="130"/>
        <v>3.0467</v>
      </c>
      <c r="AH185" s="11">
        <v>1.15</v>
      </c>
      <c r="AI185" s="9">
        <v>0.5</v>
      </c>
      <c r="AJ185" s="40">
        <f t="shared" si="131"/>
        <v>6572.05363152</v>
      </c>
    </row>
    <row r="186" s="1" customFormat="1" customHeight="1" spans="6:36">
      <c r="F186" s="11">
        <v>2171</v>
      </c>
      <c r="G186" s="12">
        <v>1.728</v>
      </c>
      <c r="H186" s="11">
        <v>1</v>
      </c>
      <c r="I186" s="11">
        <v>0</v>
      </c>
      <c r="J186" s="13">
        <f t="shared" si="126"/>
        <v>3751.488</v>
      </c>
      <c r="K186" s="11">
        <v>1</v>
      </c>
      <c r="L186" s="11">
        <v>2.11</v>
      </c>
      <c r="M186" s="11">
        <v>0.97</v>
      </c>
      <c r="N186" s="39">
        <f t="shared" si="127"/>
        <v>3.0467</v>
      </c>
      <c r="O186" s="11">
        <v>1.15</v>
      </c>
      <c r="P186" s="9">
        <v>0.5</v>
      </c>
      <c r="Q186" s="40">
        <f t="shared" si="128"/>
        <v>6572.05363152</v>
      </c>
      <c r="Y186" s="11">
        <v>2171</v>
      </c>
      <c r="Z186" s="12">
        <v>1.728</v>
      </c>
      <c r="AA186" s="11">
        <v>1</v>
      </c>
      <c r="AB186" s="11">
        <v>0</v>
      </c>
      <c r="AC186" s="13">
        <f t="shared" si="129"/>
        <v>3751.488</v>
      </c>
      <c r="AD186" s="11">
        <v>1</v>
      </c>
      <c r="AE186" s="11">
        <v>2.11</v>
      </c>
      <c r="AF186" s="11">
        <v>0.97</v>
      </c>
      <c r="AG186" s="39">
        <f t="shared" si="130"/>
        <v>3.0467</v>
      </c>
      <c r="AH186" s="11">
        <v>1.15</v>
      </c>
      <c r="AI186" s="9">
        <v>0.5</v>
      </c>
      <c r="AJ186" s="40">
        <f t="shared" si="131"/>
        <v>6572.05363152</v>
      </c>
    </row>
    <row r="187" s="1" customFormat="1" customHeight="1" spans="6:36">
      <c r="F187" s="11">
        <v>2171</v>
      </c>
      <c r="G187" s="12">
        <v>1.728</v>
      </c>
      <c r="H187" s="11">
        <v>1</v>
      </c>
      <c r="I187" s="11">
        <v>0</v>
      </c>
      <c r="J187" s="13">
        <f t="shared" si="126"/>
        <v>3751.488</v>
      </c>
      <c r="K187" s="11">
        <v>1</v>
      </c>
      <c r="L187" s="11">
        <v>2.11</v>
      </c>
      <c r="M187" s="11">
        <v>0.97</v>
      </c>
      <c r="N187" s="39">
        <f t="shared" si="127"/>
        <v>3.0467</v>
      </c>
      <c r="O187" s="11">
        <v>0.9</v>
      </c>
      <c r="P187" s="9">
        <v>0.5</v>
      </c>
      <c r="Q187" s="40">
        <f t="shared" si="128"/>
        <v>5143.34632032</v>
      </c>
      <c r="Y187" s="11">
        <v>2171</v>
      </c>
      <c r="Z187" s="12">
        <v>1.728</v>
      </c>
      <c r="AA187" s="11">
        <v>1</v>
      </c>
      <c r="AB187" s="11">
        <v>0</v>
      </c>
      <c r="AC187" s="13">
        <f t="shared" si="129"/>
        <v>3751.488</v>
      </c>
      <c r="AD187" s="11">
        <v>1</v>
      </c>
      <c r="AE187" s="11">
        <v>2.11</v>
      </c>
      <c r="AF187" s="11">
        <v>0.97</v>
      </c>
      <c r="AG187" s="39">
        <f t="shared" si="130"/>
        <v>3.0467</v>
      </c>
      <c r="AH187" s="11">
        <v>0.9</v>
      </c>
      <c r="AI187" s="9">
        <v>0.5</v>
      </c>
      <c r="AJ187" s="40">
        <f t="shared" si="131"/>
        <v>5143.34632032</v>
      </c>
    </row>
    <row r="188" s="1" customFormat="1" customHeight="1" spans="6:36">
      <c r="F188" s="11">
        <v>2171</v>
      </c>
      <c r="G188" s="12">
        <v>1.728</v>
      </c>
      <c r="H188" s="11">
        <v>1</v>
      </c>
      <c r="I188" s="11">
        <v>0</v>
      </c>
      <c r="J188" s="13">
        <f t="shared" si="126"/>
        <v>3751.488</v>
      </c>
      <c r="K188" s="11">
        <v>1</v>
      </c>
      <c r="L188" s="11">
        <v>2.11</v>
      </c>
      <c r="M188" s="11">
        <v>0.97</v>
      </c>
      <c r="N188" s="39">
        <f t="shared" si="127"/>
        <v>3.0467</v>
      </c>
      <c r="O188" s="11">
        <v>0.9</v>
      </c>
      <c r="P188" s="9">
        <v>0.5</v>
      </c>
      <c r="Q188" s="40">
        <f t="shared" si="128"/>
        <v>5143.34632032</v>
      </c>
      <c r="Y188" s="11">
        <v>2171</v>
      </c>
      <c r="Z188" s="12">
        <v>1.728</v>
      </c>
      <c r="AA188" s="11">
        <v>1</v>
      </c>
      <c r="AB188" s="11">
        <v>0</v>
      </c>
      <c r="AC188" s="13">
        <f t="shared" si="129"/>
        <v>3751.488</v>
      </c>
      <c r="AD188" s="11">
        <v>1</v>
      </c>
      <c r="AE188" s="11">
        <v>2.11</v>
      </c>
      <c r="AF188" s="11">
        <v>0.97</v>
      </c>
      <c r="AG188" s="39">
        <f t="shared" si="130"/>
        <v>3.0467</v>
      </c>
      <c r="AH188" s="11">
        <v>0.9</v>
      </c>
      <c r="AI188" s="9">
        <v>0.5</v>
      </c>
      <c r="AJ188" s="40">
        <f t="shared" si="131"/>
        <v>5143.34632032</v>
      </c>
    </row>
    <row r="189" s="1" customFormat="1" customHeight="1" spans="6:36">
      <c r="F189" s="11">
        <v>2171</v>
      </c>
      <c r="G189" s="12">
        <v>1.728</v>
      </c>
      <c r="H189" s="11">
        <v>1</v>
      </c>
      <c r="I189" s="11">
        <v>0</v>
      </c>
      <c r="J189" s="13">
        <f t="shared" si="126"/>
        <v>3751.488</v>
      </c>
      <c r="K189" s="11">
        <v>1</v>
      </c>
      <c r="L189" s="11">
        <v>2.11</v>
      </c>
      <c r="M189" s="11">
        <v>0.97</v>
      </c>
      <c r="N189" s="39">
        <f t="shared" si="127"/>
        <v>3.0467</v>
      </c>
      <c r="O189" s="11">
        <v>0.9</v>
      </c>
      <c r="P189" s="9">
        <v>0.5</v>
      </c>
      <c r="Q189" s="40">
        <f t="shared" si="128"/>
        <v>5143.34632032</v>
      </c>
      <c r="Y189" s="11">
        <v>2171</v>
      </c>
      <c r="Z189" s="12">
        <v>1.728</v>
      </c>
      <c r="AA189" s="11">
        <v>1</v>
      </c>
      <c r="AB189" s="11">
        <v>0</v>
      </c>
      <c r="AC189" s="13">
        <f t="shared" si="129"/>
        <v>3751.488</v>
      </c>
      <c r="AD189" s="11">
        <v>1</v>
      </c>
      <c r="AE189" s="11">
        <v>2.11</v>
      </c>
      <c r="AF189" s="11">
        <v>0.97</v>
      </c>
      <c r="AG189" s="39">
        <f t="shared" si="130"/>
        <v>3.0467</v>
      </c>
      <c r="AH189" s="11">
        <v>0.9</v>
      </c>
      <c r="AI189" s="9">
        <v>0.5</v>
      </c>
      <c r="AJ189" s="40">
        <f t="shared" si="131"/>
        <v>5143.34632032</v>
      </c>
    </row>
    <row r="190" s="1" customFormat="1" customHeight="1" spans="6:36">
      <c r="F190" s="11">
        <v>2171</v>
      </c>
      <c r="G190" s="12">
        <v>1.728</v>
      </c>
      <c r="H190" s="11">
        <v>1</v>
      </c>
      <c r="I190" s="11">
        <v>0</v>
      </c>
      <c r="J190" s="13">
        <f t="shared" si="126"/>
        <v>3751.488</v>
      </c>
      <c r="K190" s="11">
        <v>1</v>
      </c>
      <c r="L190" s="11">
        <v>2.11</v>
      </c>
      <c r="M190" s="11">
        <v>0.97</v>
      </c>
      <c r="N190" s="39">
        <f t="shared" si="127"/>
        <v>3.0467</v>
      </c>
      <c r="O190" s="11">
        <v>0.9</v>
      </c>
      <c r="P190" s="9">
        <v>0.5</v>
      </c>
      <c r="Q190" s="40">
        <f t="shared" si="128"/>
        <v>5143.34632032</v>
      </c>
      <c r="Y190" s="11">
        <v>2171</v>
      </c>
      <c r="Z190" s="12">
        <v>1.728</v>
      </c>
      <c r="AA190" s="11">
        <v>1</v>
      </c>
      <c r="AB190" s="11">
        <v>0</v>
      </c>
      <c r="AC190" s="13">
        <f t="shared" si="129"/>
        <v>3751.488</v>
      </c>
      <c r="AD190" s="11">
        <v>1</v>
      </c>
      <c r="AE190" s="11">
        <v>2.11</v>
      </c>
      <c r="AF190" s="11">
        <v>0.97</v>
      </c>
      <c r="AG190" s="39">
        <f t="shared" si="130"/>
        <v>3.0467</v>
      </c>
      <c r="AH190" s="11">
        <v>0.9</v>
      </c>
      <c r="AI190" s="9">
        <v>0.5</v>
      </c>
      <c r="AJ190" s="40">
        <f t="shared" si="131"/>
        <v>5143.34632032</v>
      </c>
    </row>
    <row r="191" s="1" customFormat="1" customHeight="1" spans="6:36">
      <c r="F191" s="11">
        <v>2171</v>
      </c>
      <c r="G191" s="12">
        <v>1.55</v>
      </c>
      <c r="H191" s="11">
        <v>1</v>
      </c>
      <c r="I191" s="11">
        <v>0</v>
      </c>
      <c r="J191" s="13">
        <f t="shared" si="126"/>
        <v>3365.05</v>
      </c>
      <c r="K191" s="11">
        <v>1</v>
      </c>
      <c r="L191" s="11">
        <v>2.11</v>
      </c>
      <c r="M191" s="11">
        <v>0.97</v>
      </c>
      <c r="N191" s="39">
        <f t="shared" si="127"/>
        <v>3.0467</v>
      </c>
      <c r="O191" s="11">
        <v>0.9</v>
      </c>
      <c r="P191" s="9">
        <v>0.5</v>
      </c>
      <c r="Q191" s="40">
        <f t="shared" si="128"/>
        <v>4613.53402575</v>
      </c>
      <c r="Y191" s="11">
        <v>2171</v>
      </c>
      <c r="Z191" s="12">
        <v>1.55</v>
      </c>
      <c r="AA191" s="11">
        <v>1</v>
      </c>
      <c r="AB191" s="11">
        <v>0</v>
      </c>
      <c r="AC191" s="13">
        <f t="shared" si="129"/>
        <v>3365.05</v>
      </c>
      <c r="AD191" s="11">
        <v>1</v>
      </c>
      <c r="AE191" s="11">
        <v>2.11</v>
      </c>
      <c r="AF191" s="11">
        <v>0.97</v>
      </c>
      <c r="AG191" s="39">
        <f t="shared" si="130"/>
        <v>3.0467</v>
      </c>
      <c r="AH191" s="11">
        <v>0.9</v>
      </c>
      <c r="AI191" s="9">
        <v>0.5</v>
      </c>
      <c r="AJ191" s="40">
        <f t="shared" si="131"/>
        <v>4613.53402575</v>
      </c>
    </row>
    <row r="192" s="1" customFormat="1" customHeight="1" spans="6:36">
      <c r="F192" s="11">
        <v>2171</v>
      </c>
      <c r="G192" s="12">
        <v>12.18</v>
      </c>
      <c r="H192" s="11">
        <v>1</v>
      </c>
      <c r="I192" s="11">
        <v>0</v>
      </c>
      <c r="J192" s="13">
        <f t="shared" si="126"/>
        <v>26442.78</v>
      </c>
      <c r="K192" s="11">
        <v>1</v>
      </c>
      <c r="L192" s="11">
        <v>2.11</v>
      </c>
      <c r="M192" s="11">
        <v>0.97</v>
      </c>
      <c r="N192" s="39">
        <f t="shared" si="127"/>
        <v>3.0467</v>
      </c>
      <c r="O192" s="11">
        <v>0.9</v>
      </c>
      <c r="P192" s="9">
        <v>0.5</v>
      </c>
      <c r="Q192" s="40">
        <f t="shared" si="128"/>
        <v>36253.4480217</v>
      </c>
      <c r="Y192" s="11">
        <v>2171</v>
      </c>
      <c r="Z192" s="12">
        <v>12.18</v>
      </c>
      <c r="AA192" s="11">
        <v>1</v>
      </c>
      <c r="AB192" s="11">
        <v>0</v>
      </c>
      <c r="AC192" s="13">
        <f t="shared" si="129"/>
        <v>26442.78</v>
      </c>
      <c r="AD192" s="11">
        <v>1</v>
      </c>
      <c r="AE192" s="11">
        <v>2.11</v>
      </c>
      <c r="AF192" s="11">
        <v>0.97</v>
      </c>
      <c r="AG192" s="39">
        <f t="shared" si="130"/>
        <v>3.0467</v>
      </c>
      <c r="AH192" s="11">
        <v>0.9</v>
      </c>
      <c r="AI192" s="9">
        <v>0.5</v>
      </c>
      <c r="AJ192" s="40">
        <f t="shared" si="131"/>
        <v>36253.4480217</v>
      </c>
    </row>
    <row r="193" s="1" customFormat="1" customHeight="1" spans="6:36">
      <c r="F193" s="41" t="s">
        <v>25</v>
      </c>
      <c r="G193" s="42"/>
      <c r="H193" s="42"/>
      <c r="I193" s="42"/>
      <c r="J193" s="42"/>
      <c r="K193" s="42"/>
      <c r="L193" s="42"/>
      <c r="M193" s="43">
        <f>SUM(Q182:Q192)</f>
        <v>94300.63548633</v>
      </c>
      <c r="N193" s="43"/>
      <c r="O193" s="43"/>
      <c r="P193" s="43"/>
      <c r="Q193" s="43"/>
      <c r="Y193" s="41" t="s">
        <v>25</v>
      </c>
      <c r="Z193" s="42"/>
      <c r="AA193" s="42"/>
      <c r="AB193" s="42"/>
      <c r="AC193" s="42"/>
      <c r="AD193" s="42"/>
      <c r="AE193" s="42"/>
      <c r="AF193" s="43">
        <f>SUM(AJ182:AJ192)</f>
        <v>94300.63548633</v>
      </c>
      <c r="AG193" s="43"/>
      <c r="AH193" s="43"/>
      <c r="AI193" s="43"/>
      <c r="AJ193" s="43"/>
    </row>
    <row r="194" s="1" customFormat="1" customHeight="1" spans="6:36">
      <c r="F194" s="42"/>
      <c r="G194" s="42"/>
      <c r="H194" s="42"/>
      <c r="I194" s="42"/>
      <c r="J194" s="42"/>
      <c r="K194" s="42"/>
      <c r="L194" s="42"/>
      <c r="M194" s="43"/>
      <c r="N194" s="43"/>
      <c r="O194" s="43"/>
      <c r="P194" s="43"/>
      <c r="Q194" s="43"/>
      <c r="Y194" s="42"/>
      <c r="Z194" s="42"/>
      <c r="AA194" s="42"/>
      <c r="AB194" s="42"/>
      <c r="AC194" s="42"/>
      <c r="AD194" s="42"/>
      <c r="AE194" s="42"/>
      <c r="AF194" s="43"/>
      <c r="AG194" s="43"/>
      <c r="AH194" s="43"/>
      <c r="AI194" s="43"/>
      <c r="AJ194" s="43"/>
    </row>
    <row r="195" s="1" customFormat="1" customHeight="1" spans="6:36">
      <c r="F195" s="42"/>
      <c r="G195" s="42"/>
      <c r="H195" s="42"/>
      <c r="I195" s="42"/>
      <c r="J195" s="42"/>
      <c r="K195" s="42"/>
      <c r="L195" s="42"/>
      <c r="M195" s="43"/>
      <c r="N195" s="43"/>
      <c r="O195" s="43"/>
      <c r="P195" s="43"/>
      <c r="Q195" s="43"/>
      <c r="Y195" s="42"/>
      <c r="Z195" s="42"/>
      <c r="AA195" s="42"/>
      <c r="AB195" s="42"/>
      <c r="AC195" s="42"/>
      <c r="AD195" s="42"/>
      <c r="AE195" s="42"/>
      <c r="AF195" s="43"/>
      <c r="AG195" s="43"/>
      <c r="AH195" s="43"/>
      <c r="AI195" s="43"/>
      <c r="AJ195" s="43"/>
    </row>
    <row r="196" s="1" customFormat="1" customHeight="1" spans="6:36">
      <c r="F196" s="34" t="s">
        <v>26</v>
      </c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Y196" s="34" t="s">
        <v>26</v>
      </c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</row>
    <row r="197" s="1" customFormat="1" customHeight="1" spans="6:36">
      <c r="F197" s="13" t="s">
        <v>3</v>
      </c>
      <c r="G197" s="13"/>
      <c r="H197" s="13"/>
      <c r="I197" s="13"/>
      <c r="J197" s="13"/>
      <c r="K197" s="8" t="s">
        <v>46</v>
      </c>
      <c r="L197" s="8"/>
      <c r="M197" s="8"/>
      <c r="N197" s="8"/>
      <c r="O197" s="9" t="s">
        <v>31</v>
      </c>
      <c r="P197" s="9"/>
      <c r="Q197" s="38" t="s">
        <v>7</v>
      </c>
      <c r="Y197" s="13" t="s">
        <v>3</v>
      </c>
      <c r="Z197" s="13"/>
      <c r="AA197" s="13"/>
      <c r="AB197" s="13"/>
      <c r="AC197" s="13"/>
      <c r="AD197" s="8" t="s">
        <v>46</v>
      </c>
      <c r="AE197" s="8"/>
      <c r="AF197" s="8"/>
      <c r="AG197" s="8"/>
      <c r="AH197" s="9" t="s">
        <v>31</v>
      </c>
      <c r="AI197" s="9"/>
      <c r="AJ197" s="38" t="s">
        <v>7</v>
      </c>
    </row>
    <row r="198" s="1" customFormat="1" customHeight="1" spans="6:36">
      <c r="F198" s="13" t="s">
        <v>47</v>
      </c>
      <c r="G198" s="13" t="s">
        <v>48</v>
      </c>
      <c r="H198" s="13" t="s">
        <v>49</v>
      </c>
      <c r="I198" s="13" t="s">
        <v>50</v>
      </c>
      <c r="J198" s="13" t="s">
        <v>3</v>
      </c>
      <c r="K198" s="8" t="s">
        <v>51</v>
      </c>
      <c r="L198" s="8" t="s">
        <v>21</v>
      </c>
      <c r="M198" s="8" t="s">
        <v>20</v>
      </c>
      <c r="N198" s="39" t="s">
        <v>22</v>
      </c>
      <c r="O198" s="9" t="s">
        <v>52</v>
      </c>
      <c r="P198" s="9" t="s">
        <v>53</v>
      </c>
      <c r="Q198" s="38"/>
      <c r="Y198" s="13" t="s">
        <v>47</v>
      </c>
      <c r="Z198" s="13" t="s">
        <v>48</v>
      </c>
      <c r="AA198" s="13" t="s">
        <v>49</v>
      </c>
      <c r="AB198" s="13" t="s">
        <v>50</v>
      </c>
      <c r="AC198" s="13" t="s">
        <v>3</v>
      </c>
      <c r="AD198" s="8" t="s">
        <v>51</v>
      </c>
      <c r="AE198" s="8" t="s">
        <v>21</v>
      </c>
      <c r="AF198" s="8" t="s">
        <v>20</v>
      </c>
      <c r="AG198" s="39" t="s">
        <v>22</v>
      </c>
      <c r="AH198" s="9" t="s">
        <v>52</v>
      </c>
      <c r="AI198" s="9" t="s">
        <v>53</v>
      </c>
      <c r="AJ198" s="38"/>
    </row>
    <row r="199" s="1" customFormat="1" customHeight="1" spans="6:36">
      <c r="F199" s="11">
        <f t="shared" ref="F199:F208" si="132">35140+5878</f>
        <v>41018</v>
      </c>
      <c r="G199" s="12">
        <v>0.168</v>
      </c>
      <c r="H199" s="11">
        <v>1</v>
      </c>
      <c r="I199" s="11">
        <v>0</v>
      </c>
      <c r="J199" s="13">
        <f t="shared" ref="J199:J208" si="133">F199*G199*H199+I199</f>
        <v>6891.024</v>
      </c>
      <c r="K199" s="11">
        <v>1</v>
      </c>
      <c r="L199" s="11">
        <v>1.71</v>
      </c>
      <c r="M199" s="11">
        <v>0.85</v>
      </c>
      <c r="N199" s="39">
        <f t="shared" ref="N199:N208" si="134">L199*M199+1</f>
        <v>2.4535</v>
      </c>
      <c r="O199" s="11">
        <v>0.9</v>
      </c>
      <c r="P199" s="9">
        <v>0.5</v>
      </c>
      <c r="Q199" s="40">
        <f t="shared" ref="Q199:Q208" si="135">J199*K199*N199*O199*P199</f>
        <v>7608.2073228</v>
      </c>
      <c r="Y199" s="11">
        <f t="shared" ref="Y199:Y208" si="136">35140+5878</f>
        <v>41018</v>
      </c>
      <c r="Z199" s="12">
        <v>0.168</v>
      </c>
      <c r="AA199" s="11">
        <v>1</v>
      </c>
      <c r="AB199" s="11">
        <v>0</v>
      </c>
      <c r="AC199" s="13">
        <f t="shared" ref="AC199:AC208" si="137">Y199*Z199*AA199+AB199</f>
        <v>6891.024</v>
      </c>
      <c r="AD199" s="11">
        <v>1</v>
      </c>
      <c r="AE199" s="11">
        <v>1.71</v>
      </c>
      <c r="AF199" s="11">
        <v>0.93</v>
      </c>
      <c r="AG199" s="39">
        <f t="shared" ref="AG199:AG208" si="138">AE199*AF199+1</f>
        <v>2.5903</v>
      </c>
      <c r="AH199" s="11">
        <v>0.9</v>
      </c>
      <c r="AI199" s="9">
        <v>0.5</v>
      </c>
      <c r="AJ199" s="40">
        <f t="shared" ref="AJ199:AJ208" si="139">AC199*AD199*AG199*AH199*AI199</f>
        <v>8032.41876024</v>
      </c>
    </row>
    <row r="200" s="1" customFormat="1" customHeight="1" spans="6:36">
      <c r="F200" s="11">
        <f t="shared" si="132"/>
        <v>41018</v>
      </c>
      <c r="G200" s="12">
        <v>0.168</v>
      </c>
      <c r="H200" s="11">
        <v>1</v>
      </c>
      <c r="I200" s="11">
        <v>0</v>
      </c>
      <c r="J200" s="13">
        <f t="shared" si="133"/>
        <v>6891.024</v>
      </c>
      <c r="K200" s="11">
        <v>1</v>
      </c>
      <c r="L200" s="11">
        <v>1.71</v>
      </c>
      <c r="M200" s="11">
        <v>0.85</v>
      </c>
      <c r="N200" s="39">
        <f t="shared" si="134"/>
        <v>2.4535</v>
      </c>
      <c r="O200" s="11">
        <v>0.9</v>
      </c>
      <c r="P200" s="9">
        <v>0.5</v>
      </c>
      <c r="Q200" s="40">
        <f t="shared" si="135"/>
        <v>7608.2073228</v>
      </c>
      <c r="Y200" s="11">
        <f t="shared" si="136"/>
        <v>41018</v>
      </c>
      <c r="Z200" s="12">
        <v>0.168</v>
      </c>
      <c r="AA200" s="11">
        <v>1</v>
      </c>
      <c r="AB200" s="11">
        <v>0</v>
      </c>
      <c r="AC200" s="13">
        <f t="shared" si="137"/>
        <v>6891.024</v>
      </c>
      <c r="AD200" s="11">
        <v>1</v>
      </c>
      <c r="AE200" s="11">
        <v>1.71</v>
      </c>
      <c r="AF200" s="11">
        <v>0.93</v>
      </c>
      <c r="AG200" s="39">
        <f t="shared" si="138"/>
        <v>2.5903</v>
      </c>
      <c r="AH200" s="11">
        <v>0.9</v>
      </c>
      <c r="AI200" s="9">
        <v>0.5</v>
      </c>
      <c r="AJ200" s="40">
        <f t="shared" si="139"/>
        <v>8032.41876024</v>
      </c>
    </row>
    <row r="201" s="1" customFormat="1" customHeight="1" spans="6:36">
      <c r="F201" s="11">
        <f t="shared" si="132"/>
        <v>41018</v>
      </c>
      <c r="G201" s="12">
        <v>0.168</v>
      </c>
      <c r="H201" s="11">
        <v>1</v>
      </c>
      <c r="I201" s="11">
        <v>0</v>
      </c>
      <c r="J201" s="13">
        <f t="shared" si="133"/>
        <v>6891.024</v>
      </c>
      <c r="K201" s="11">
        <v>1</v>
      </c>
      <c r="L201" s="11">
        <v>1.71</v>
      </c>
      <c r="M201" s="11">
        <v>0.85</v>
      </c>
      <c r="N201" s="39">
        <f t="shared" si="134"/>
        <v>2.4535</v>
      </c>
      <c r="O201" s="11">
        <v>0.9</v>
      </c>
      <c r="P201" s="9">
        <v>0.5</v>
      </c>
      <c r="Q201" s="40">
        <f t="shared" si="135"/>
        <v>7608.2073228</v>
      </c>
      <c r="Y201" s="11">
        <f t="shared" si="136"/>
        <v>41018</v>
      </c>
      <c r="Z201" s="12">
        <v>0.168</v>
      </c>
      <c r="AA201" s="11">
        <v>1</v>
      </c>
      <c r="AB201" s="11">
        <v>0</v>
      </c>
      <c r="AC201" s="13">
        <f t="shared" si="137"/>
        <v>6891.024</v>
      </c>
      <c r="AD201" s="11">
        <v>1</v>
      </c>
      <c r="AE201" s="11">
        <v>1.71</v>
      </c>
      <c r="AF201" s="11">
        <v>0.93</v>
      </c>
      <c r="AG201" s="39">
        <f t="shared" si="138"/>
        <v>2.5903</v>
      </c>
      <c r="AH201" s="11">
        <v>0.9</v>
      </c>
      <c r="AI201" s="9">
        <v>0.5</v>
      </c>
      <c r="AJ201" s="40">
        <f t="shared" si="139"/>
        <v>8032.41876024</v>
      </c>
    </row>
    <row r="202" s="1" customFormat="1" customHeight="1" spans="6:36">
      <c r="F202" s="11">
        <f t="shared" si="132"/>
        <v>41018</v>
      </c>
      <c r="G202" s="12">
        <v>0.168</v>
      </c>
      <c r="H202" s="11">
        <v>1</v>
      </c>
      <c r="I202" s="11">
        <v>0</v>
      </c>
      <c r="J202" s="13">
        <f t="shared" si="133"/>
        <v>6891.024</v>
      </c>
      <c r="K202" s="11">
        <v>1</v>
      </c>
      <c r="L202" s="11">
        <v>1.71</v>
      </c>
      <c r="M202" s="11">
        <v>0.85</v>
      </c>
      <c r="N202" s="39">
        <f t="shared" si="134"/>
        <v>2.4535</v>
      </c>
      <c r="O202" s="11">
        <v>0.9</v>
      </c>
      <c r="P202" s="9">
        <v>0.5</v>
      </c>
      <c r="Q202" s="40">
        <f t="shared" si="135"/>
        <v>7608.2073228</v>
      </c>
      <c r="Y202" s="11">
        <f t="shared" si="136"/>
        <v>41018</v>
      </c>
      <c r="Z202" s="12">
        <v>0.168</v>
      </c>
      <c r="AA202" s="11">
        <v>1</v>
      </c>
      <c r="AB202" s="11">
        <v>0</v>
      </c>
      <c r="AC202" s="13">
        <f t="shared" si="137"/>
        <v>6891.024</v>
      </c>
      <c r="AD202" s="11">
        <v>1</v>
      </c>
      <c r="AE202" s="11">
        <v>1.71</v>
      </c>
      <c r="AF202" s="11">
        <v>0.93</v>
      </c>
      <c r="AG202" s="39">
        <f t="shared" si="138"/>
        <v>2.5903</v>
      </c>
      <c r="AH202" s="11">
        <v>0.9</v>
      </c>
      <c r="AI202" s="9">
        <v>0.5</v>
      </c>
      <c r="AJ202" s="40">
        <f t="shared" si="139"/>
        <v>8032.41876024</v>
      </c>
    </row>
    <row r="203" s="1" customFormat="1" customHeight="1" spans="6:36">
      <c r="F203" s="11">
        <f t="shared" si="132"/>
        <v>41018</v>
      </c>
      <c r="G203" s="12">
        <v>0.168</v>
      </c>
      <c r="H203" s="11">
        <v>1</v>
      </c>
      <c r="I203" s="11">
        <v>0</v>
      </c>
      <c r="J203" s="13">
        <f t="shared" si="133"/>
        <v>6891.024</v>
      </c>
      <c r="K203" s="11">
        <v>1</v>
      </c>
      <c r="L203" s="11">
        <v>1.71</v>
      </c>
      <c r="M203" s="11">
        <v>0.85</v>
      </c>
      <c r="N203" s="39">
        <f t="shared" si="134"/>
        <v>2.4535</v>
      </c>
      <c r="O203" s="11">
        <v>0.9</v>
      </c>
      <c r="P203" s="9">
        <v>0.5</v>
      </c>
      <c r="Q203" s="40">
        <f t="shared" si="135"/>
        <v>7608.2073228</v>
      </c>
      <c r="Y203" s="11">
        <f t="shared" si="136"/>
        <v>41018</v>
      </c>
      <c r="Z203" s="12">
        <v>0.168</v>
      </c>
      <c r="AA203" s="11">
        <v>1</v>
      </c>
      <c r="AB203" s="11">
        <v>0</v>
      </c>
      <c r="AC203" s="13">
        <f t="shared" si="137"/>
        <v>6891.024</v>
      </c>
      <c r="AD203" s="11">
        <v>1</v>
      </c>
      <c r="AE203" s="11">
        <v>1.71</v>
      </c>
      <c r="AF203" s="11">
        <v>0.93</v>
      </c>
      <c r="AG203" s="39">
        <f t="shared" si="138"/>
        <v>2.5903</v>
      </c>
      <c r="AH203" s="11">
        <v>0.9</v>
      </c>
      <c r="AI203" s="9">
        <v>0.5</v>
      </c>
      <c r="AJ203" s="40">
        <f t="shared" si="139"/>
        <v>8032.41876024</v>
      </c>
    </row>
    <row r="204" s="1" customFormat="1" customHeight="1" spans="6:36">
      <c r="F204" s="11">
        <f t="shared" si="132"/>
        <v>41018</v>
      </c>
      <c r="G204" s="12">
        <v>0.168</v>
      </c>
      <c r="H204" s="11">
        <v>1</v>
      </c>
      <c r="I204" s="11">
        <v>0</v>
      </c>
      <c r="J204" s="13">
        <f t="shared" si="133"/>
        <v>6891.024</v>
      </c>
      <c r="K204" s="11">
        <v>1</v>
      </c>
      <c r="L204" s="11">
        <v>1.71</v>
      </c>
      <c r="M204" s="11">
        <v>0.85</v>
      </c>
      <c r="N204" s="39">
        <f t="shared" si="134"/>
        <v>2.4535</v>
      </c>
      <c r="O204" s="11">
        <v>0.9</v>
      </c>
      <c r="P204" s="9">
        <v>0.5</v>
      </c>
      <c r="Q204" s="40">
        <f t="shared" si="135"/>
        <v>7608.2073228</v>
      </c>
      <c r="Y204" s="11">
        <f t="shared" si="136"/>
        <v>41018</v>
      </c>
      <c r="Z204" s="12">
        <v>0.168</v>
      </c>
      <c r="AA204" s="11">
        <v>1</v>
      </c>
      <c r="AB204" s="11">
        <v>0</v>
      </c>
      <c r="AC204" s="13">
        <f t="shared" si="137"/>
        <v>6891.024</v>
      </c>
      <c r="AD204" s="11">
        <v>1</v>
      </c>
      <c r="AE204" s="11">
        <v>1.71</v>
      </c>
      <c r="AF204" s="11">
        <v>0.93</v>
      </c>
      <c r="AG204" s="39">
        <f t="shared" si="138"/>
        <v>2.5903</v>
      </c>
      <c r="AH204" s="11">
        <v>0.9</v>
      </c>
      <c r="AI204" s="9">
        <v>0.5</v>
      </c>
      <c r="AJ204" s="40">
        <f t="shared" si="139"/>
        <v>8032.41876024</v>
      </c>
    </row>
    <row r="205" s="1" customFormat="1" customHeight="1" spans="6:36">
      <c r="F205" s="11">
        <f t="shared" si="132"/>
        <v>41018</v>
      </c>
      <c r="G205" s="12">
        <v>0.168</v>
      </c>
      <c r="H205" s="11">
        <v>1</v>
      </c>
      <c r="I205" s="11">
        <v>0</v>
      </c>
      <c r="J205" s="13">
        <f t="shared" si="133"/>
        <v>6891.024</v>
      </c>
      <c r="K205" s="11">
        <v>1</v>
      </c>
      <c r="L205" s="11">
        <v>1.71</v>
      </c>
      <c r="M205" s="11">
        <v>0.85</v>
      </c>
      <c r="N205" s="39">
        <f t="shared" si="134"/>
        <v>2.4535</v>
      </c>
      <c r="O205" s="11">
        <v>0.9</v>
      </c>
      <c r="P205" s="9">
        <v>0.5</v>
      </c>
      <c r="Q205" s="40">
        <f t="shared" si="135"/>
        <v>7608.2073228</v>
      </c>
      <c r="Y205" s="11">
        <f t="shared" si="136"/>
        <v>41018</v>
      </c>
      <c r="Z205" s="12">
        <v>0.168</v>
      </c>
      <c r="AA205" s="11">
        <v>1</v>
      </c>
      <c r="AB205" s="11">
        <v>0</v>
      </c>
      <c r="AC205" s="13">
        <f t="shared" si="137"/>
        <v>6891.024</v>
      </c>
      <c r="AD205" s="11">
        <v>1</v>
      </c>
      <c r="AE205" s="11">
        <v>1.71</v>
      </c>
      <c r="AF205" s="11">
        <v>0.93</v>
      </c>
      <c r="AG205" s="39">
        <f t="shared" si="138"/>
        <v>2.5903</v>
      </c>
      <c r="AH205" s="11">
        <v>0.9</v>
      </c>
      <c r="AI205" s="9">
        <v>0.5</v>
      </c>
      <c r="AJ205" s="40">
        <f t="shared" si="139"/>
        <v>8032.41876024</v>
      </c>
    </row>
    <row r="206" s="1" customFormat="1" customHeight="1" spans="6:36">
      <c r="F206" s="11">
        <f t="shared" si="132"/>
        <v>41018</v>
      </c>
      <c r="G206" s="12">
        <v>0.168</v>
      </c>
      <c r="H206" s="11">
        <v>1</v>
      </c>
      <c r="I206" s="11">
        <v>0</v>
      </c>
      <c r="J206" s="13">
        <f t="shared" si="133"/>
        <v>6891.024</v>
      </c>
      <c r="K206" s="11">
        <v>1</v>
      </c>
      <c r="L206" s="11">
        <v>1.71</v>
      </c>
      <c r="M206" s="11">
        <v>0.85</v>
      </c>
      <c r="N206" s="39">
        <f t="shared" si="134"/>
        <v>2.4535</v>
      </c>
      <c r="O206" s="11">
        <v>0.9</v>
      </c>
      <c r="P206" s="9">
        <v>0.5</v>
      </c>
      <c r="Q206" s="40">
        <f t="shared" si="135"/>
        <v>7608.2073228</v>
      </c>
      <c r="Y206" s="11">
        <f t="shared" si="136"/>
        <v>41018</v>
      </c>
      <c r="Z206" s="12">
        <v>0.168</v>
      </c>
      <c r="AA206" s="11">
        <v>1</v>
      </c>
      <c r="AB206" s="11">
        <v>0</v>
      </c>
      <c r="AC206" s="13">
        <f t="shared" si="137"/>
        <v>6891.024</v>
      </c>
      <c r="AD206" s="11">
        <v>1</v>
      </c>
      <c r="AE206" s="11">
        <v>1.71</v>
      </c>
      <c r="AF206" s="11">
        <v>0.93</v>
      </c>
      <c r="AG206" s="39">
        <f t="shared" si="138"/>
        <v>2.5903</v>
      </c>
      <c r="AH206" s="11">
        <v>0.9</v>
      </c>
      <c r="AI206" s="9">
        <v>0.5</v>
      </c>
      <c r="AJ206" s="40">
        <f t="shared" si="139"/>
        <v>8032.41876024</v>
      </c>
    </row>
    <row r="207" s="1" customFormat="1" customHeight="1" spans="6:36">
      <c r="F207" s="11">
        <f t="shared" si="132"/>
        <v>41018</v>
      </c>
      <c r="G207" s="12">
        <v>0.3</v>
      </c>
      <c r="H207" s="11">
        <v>1</v>
      </c>
      <c r="I207" s="11">
        <v>0</v>
      </c>
      <c r="J207" s="13">
        <f t="shared" si="133"/>
        <v>12305.4</v>
      </c>
      <c r="K207" s="11">
        <v>1</v>
      </c>
      <c r="L207" s="11">
        <v>1.71</v>
      </c>
      <c r="M207" s="11">
        <v>0.85</v>
      </c>
      <c r="N207" s="39">
        <f t="shared" si="134"/>
        <v>2.4535</v>
      </c>
      <c r="O207" s="11">
        <v>0.9</v>
      </c>
      <c r="P207" s="9">
        <v>0.5</v>
      </c>
      <c r="Q207" s="40">
        <f t="shared" si="135"/>
        <v>13586.084505</v>
      </c>
      <c r="Y207" s="11">
        <f t="shared" si="136"/>
        <v>41018</v>
      </c>
      <c r="Z207" s="12">
        <v>0.3</v>
      </c>
      <c r="AA207" s="11">
        <v>1</v>
      </c>
      <c r="AB207" s="11">
        <v>0</v>
      </c>
      <c r="AC207" s="13">
        <f t="shared" si="137"/>
        <v>12305.4</v>
      </c>
      <c r="AD207" s="11">
        <v>1</v>
      </c>
      <c r="AE207" s="11">
        <v>1.71</v>
      </c>
      <c r="AF207" s="11">
        <v>0.93</v>
      </c>
      <c r="AG207" s="39">
        <f t="shared" si="138"/>
        <v>2.5903</v>
      </c>
      <c r="AH207" s="11">
        <v>0.9</v>
      </c>
      <c r="AI207" s="9">
        <v>0.5</v>
      </c>
      <c r="AJ207" s="40">
        <f t="shared" si="139"/>
        <v>14343.604929</v>
      </c>
    </row>
    <row r="208" s="1" customFormat="1" customHeight="1" spans="6:36">
      <c r="F208" s="11">
        <f t="shared" si="132"/>
        <v>41018</v>
      </c>
      <c r="G208" s="12">
        <v>0.58</v>
      </c>
      <c r="H208" s="11">
        <v>1</v>
      </c>
      <c r="I208" s="11">
        <v>0</v>
      </c>
      <c r="J208" s="13">
        <f t="shared" si="133"/>
        <v>23790.44</v>
      </c>
      <c r="K208" s="11">
        <v>1</v>
      </c>
      <c r="L208" s="11">
        <v>1.71</v>
      </c>
      <c r="M208" s="11">
        <v>0.85</v>
      </c>
      <c r="N208" s="39">
        <f t="shared" si="134"/>
        <v>2.4535</v>
      </c>
      <c r="O208" s="11">
        <v>0.9</v>
      </c>
      <c r="P208" s="9">
        <v>0.5</v>
      </c>
      <c r="Q208" s="40">
        <f t="shared" si="135"/>
        <v>26266.430043</v>
      </c>
      <c r="Y208" s="11">
        <f t="shared" si="136"/>
        <v>41018</v>
      </c>
      <c r="Z208" s="12">
        <v>0.58</v>
      </c>
      <c r="AA208" s="11">
        <v>1</v>
      </c>
      <c r="AB208" s="11">
        <v>0</v>
      </c>
      <c r="AC208" s="13">
        <f t="shared" si="137"/>
        <v>23790.44</v>
      </c>
      <c r="AD208" s="11">
        <v>1</v>
      </c>
      <c r="AE208" s="11">
        <v>1.71</v>
      </c>
      <c r="AF208" s="11">
        <v>0.93</v>
      </c>
      <c r="AG208" s="39">
        <f t="shared" si="138"/>
        <v>2.5903</v>
      </c>
      <c r="AH208" s="11">
        <v>0.9</v>
      </c>
      <c r="AI208" s="9">
        <v>0.5</v>
      </c>
      <c r="AJ208" s="40">
        <f t="shared" si="139"/>
        <v>27730.9695294</v>
      </c>
    </row>
    <row r="209" s="1" customFormat="1" customHeight="1" spans="1:38">
      <c r="F209" s="44" t="s">
        <v>26</v>
      </c>
      <c r="G209" s="45"/>
      <c r="H209" s="45"/>
      <c r="I209" s="45"/>
      <c r="J209" s="45"/>
      <c r="K209" s="45"/>
      <c r="L209" s="45"/>
      <c r="M209" s="43">
        <f>SUM(Q199:Q208)</f>
        <v>100718.1731304</v>
      </c>
      <c r="N209" s="43"/>
      <c r="O209" s="43"/>
      <c r="P209" s="43"/>
      <c r="Q209" s="43"/>
      <c r="Y209" s="44" t="s">
        <v>26</v>
      </c>
      <c r="Z209" s="45"/>
      <c r="AA209" s="45"/>
      <c r="AB209" s="45"/>
      <c r="AC209" s="45"/>
      <c r="AD209" s="45"/>
      <c r="AE209" s="45"/>
      <c r="AF209" s="43">
        <f>SUM(AJ199:AJ208)</f>
        <v>106333.92454032</v>
      </c>
      <c r="AG209" s="43"/>
      <c r="AH209" s="43"/>
      <c r="AI209" s="43"/>
      <c r="AJ209" s="43"/>
    </row>
    <row r="210" s="1" customFormat="1" customHeight="1" spans="1:38">
      <c r="F210" s="45"/>
      <c r="G210" s="45"/>
      <c r="H210" s="45"/>
      <c r="I210" s="45"/>
      <c r="J210" s="45"/>
      <c r="K210" s="45"/>
      <c r="L210" s="45"/>
      <c r="M210" s="43"/>
      <c r="N210" s="43"/>
      <c r="O210" s="43"/>
      <c r="P210" s="43"/>
      <c r="Q210" s="43"/>
      <c r="Y210" s="45"/>
      <c r="Z210" s="45"/>
      <c r="AA210" s="45"/>
      <c r="AB210" s="45"/>
      <c r="AC210" s="45"/>
      <c r="AD210" s="45"/>
      <c r="AE210" s="45"/>
      <c r="AF210" s="43"/>
      <c r="AG210" s="43"/>
      <c r="AH210" s="43"/>
      <c r="AI210" s="43"/>
      <c r="AJ210" s="43"/>
    </row>
    <row r="211" s="1" customFormat="1" customHeight="1" spans="1:38">
      <c r="F211" s="45"/>
      <c r="G211" s="45"/>
      <c r="H211" s="45"/>
      <c r="I211" s="45"/>
      <c r="J211" s="45"/>
      <c r="K211" s="45"/>
      <c r="L211" s="45"/>
      <c r="M211" s="43"/>
      <c r="N211" s="43"/>
      <c r="O211" s="43"/>
      <c r="P211" s="43"/>
      <c r="Q211" s="43"/>
      <c r="Y211" s="45"/>
      <c r="Z211" s="45"/>
      <c r="AA211" s="45"/>
      <c r="AB211" s="45"/>
      <c r="AC211" s="45"/>
      <c r="AD211" s="45"/>
      <c r="AE211" s="45"/>
      <c r="AF211" s="43"/>
      <c r="AG211" s="43"/>
      <c r="AH211" s="43"/>
      <c r="AI211" s="43"/>
      <c r="AJ211" s="43"/>
    </row>
    <row r="213" s="1" customFormat="1" customHeight="1" spans="1:38">
      <c r="A213" s="2" t="s">
        <v>56</v>
      </c>
      <c r="B213" s="2"/>
      <c r="C213" s="2"/>
      <c r="D213" s="2"/>
      <c r="E213" s="2"/>
      <c r="F213" s="3" t="s">
        <v>1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T213" s="2" t="s">
        <v>57</v>
      </c>
      <c r="U213" s="2"/>
      <c r="V213" s="2"/>
      <c r="W213" s="2"/>
      <c r="X213" s="2"/>
      <c r="Y213" s="3" t="s">
        <v>1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="1" customFormat="1" customHeight="1" spans="1:38">
      <c r="A214" s="2"/>
      <c r="B214" s="2"/>
      <c r="C214" s="2"/>
      <c r="D214" s="2"/>
      <c r="E214" s="2"/>
      <c r="F214" s="4" t="s">
        <v>3</v>
      </c>
      <c r="G214" s="5"/>
      <c r="H214" s="5"/>
      <c r="I214" s="6"/>
      <c r="J214" s="7" t="s">
        <v>4</v>
      </c>
      <c r="K214" s="7"/>
      <c r="L214" s="7"/>
      <c r="M214" s="7"/>
      <c r="N214" s="8" t="s">
        <v>5</v>
      </c>
      <c r="O214" s="8"/>
      <c r="P214" s="8"/>
      <c r="Q214" s="9" t="s">
        <v>6</v>
      </c>
      <c r="R214" s="10" t="s">
        <v>7</v>
      </c>
      <c r="T214" s="2"/>
      <c r="U214" s="2"/>
      <c r="V214" s="2"/>
      <c r="W214" s="2"/>
      <c r="X214" s="2"/>
      <c r="Y214" s="4" t="s">
        <v>3</v>
      </c>
      <c r="Z214" s="5"/>
      <c r="AA214" s="5"/>
      <c r="AB214" s="6"/>
      <c r="AC214" s="7" t="s">
        <v>4</v>
      </c>
      <c r="AD214" s="7"/>
      <c r="AE214" s="7"/>
      <c r="AF214" s="7"/>
      <c r="AG214" s="8" t="s">
        <v>5</v>
      </c>
      <c r="AH214" s="8"/>
      <c r="AI214" s="8"/>
      <c r="AJ214" s="9" t="s">
        <v>6</v>
      </c>
      <c r="AK214" s="10" t="s">
        <v>7</v>
      </c>
    </row>
    <row r="215" s="1" customFormat="1" customHeight="1" spans="1:38">
      <c r="A215" s="1" t="s">
        <v>8</v>
      </c>
      <c r="B215" s="1" t="s">
        <v>9</v>
      </c>
      <c r="C215" s="1" t="s">
        <v>10</v>
      </c>
      <c r="D215" s="1" t="s">
        <v>11</v>
      </c>
      <c r="E215" s="1" t="s">
        <v>12</v>
      </c>
      <c r="F215" s="11" t="s">
        <v>13</v>
      </c>
      <c r="G215" s="11" t="s">
        <v>14</v>
      </c>
      <c r="H215" s="12" t="s">
        <v>15</v>
      </c>
      <c r="I215" s="13" t="s">
        <v>3</v>
      </c>
      <c r="J215" s="11" t="s">
        <v>16</v>
      </c>
      <c r="K215" s="11" t="s">
        <v>17</v>
      </c>
      <c r="L215" s="11" t="s">
        <v>18</v>
      </c>
      <c r="M215" s="7" t="s">
        <v>19</v>
      </c>
      <c r="N215" s="11" t="s">
        <v>20</v>
      </c>
      <c r="O215" s="11" t="s">
        <v>21</v>
      </c>
      <c r="P215" s="8" t="s">
        <v>22</v>
      </c>
      <c r="Q215" s="9" t="s">
        <v>23</v>
      </c>
      <c r="R215" s="14"/>
      <c r="T215" s="1" t="s">
        <v>8</v>
      </c>
      <c r="U215" s="1" t="s">
        <v>9</v>
      </c>
      <c r="V215" s="1" t="s">
        <v>10</v>
      </c>
      <c r="W215" s="1" t="s">
        <v>11</v>
      </c>
      <c r="X215" s="1" t="s">
        <v>12</v>
      </c>
      <c r="Y215" s="11" t="s">
        <v>13</v>
      </c>
      <c r="Z215" s="11" t="s">
        <v>14</v>
      </c>
      <c r="AA215" s="12" t="s">
        <v>15</v>
      </c>
      <c r="AB215" s="13" t="s">
        <v>3</v>
      </c>
      <c r="AC215" s="11" t="s">
        <v>16</v>
      </c>
      <c r="AD215" s="11" t="s">
        <v>17</v>
      </c>
      <c r="AE215" s="11" t="s">
        <v>18</v>
      </c>
      <c r="AF215" s="7" t="s">
        <v>19</v>
      </c>
      <c r="AG215" s="11" t="s">
        <v>20</v>
      </c>
      <c r="AH215" s="11" t="s">
        <v>21</v>
      </c>
      <c r="AI215" s="8" t="s">
        <v>22</v>
      </c>
      <c r="AJ215" s="9" t="s">
        <v>23</v>
      </c>
      <c r="AK215" s="14"/>
    </row>
    <row r="216" s="1" customFormat="1" customHeight="1" spans="1:38">
      <c r="A216" s="15">
        <f>M220</f>
        <v>1275091.04631789</v>
      </c>
      <c r="B216" s="15">
        <f>S229+S238</f>
        <v>706842.809883954</v>
      </c>
      <c r="C216" s="15">
        <f>M252</f>
        <v>441038.75601586</v>
      </c>
      <c r="D216" s="15">
        <f>M262</f>
        <v>629039.373187805</v>
      </c>
      <c r="E216" s="15">
        <v>18</v>
      </c>
      <c r="F216" s="11">
        <f t="shared" ref="F216:F219" si="140">2704+410</f>
        <v>3114</v>
      </c>
      <c r="G216" s="11">
        <v>1.286</v>
      </c>
      <c r="H216" s="12">
        <v>1.35</v>
      </c>
      <c r="I216" s="13">
        <f t="shared" ref="I216:I219" si="141">F216*G216*H216</f>
        <v>5406.2154</v>
      </c>
      <c r="J216" s="11">
        <v>3</v>
      </c>
      <c r="K216" s="11">
        <v>810</v>
      </c>
      <c r="L216" s="11">
        <v>1.39</v>
      </c>
      <c r="M216" s="16">
        <f t="shared" ref="M216:M219" si="142">1+6*K216/(K216+2000)+L216</f>
        <v>4.11953736654804</v>
      </c>
      <c r="N216" s="11">
        <v>1</v>
      </c>
      <c r="O216" s="11">
        <v>2.38</v>
      </c>
      <c r="P216" s="8">
        <f t="shared" ref="P216:P219" si="143">1+N216*O216</f>
        <v>3.38</v>
      </c>
      <c r="Q216" s="9">
        <v>1.15</v>
      </c>
      <c r="R216" s="17">
        <f t="shared" ref="R216:R219" si="144">I216*J216*Q216*P216*M216</f>
        <v>259703.371169593</v>
      </c>
      <c r="T216" s="15">
        <f>AF220</f>
        <v>1287375.16044427</v>
      </c>
      <c r="U216" s="15">
        <f>AL229+AL238</f>
        <v>706842.809883954</v>
      </c>
      <c r="V216" s="15">
        <f>AF252</f>
        <v>441038.75601586</v>
      </c>
      <c r="W216" s="15">
        <f>AF262</f>
        <v>674110.969018878</v>
      </c>
      <c r="X216" s="15">
        <v>18</v>
      </c>
      <c r="Y216" s="11">
        <f t="shared" ref="Y216:Y219" si="145">2704+440</f>
        <v>3144</v>
      </c>
      <c r="Z216" s="11">
        <v>1.286</v>
      </c>
      <c r="AA216" s="12">
        <v>1.35</v>
      </c>
      <c r="AB216" s="13">
        <f t="shared" ref="AB216:AB219" si="146">Y216*Z216*AA216</f>
        <v>5458.2984</v>
      </c>
      <c r="AC216" s="11">
        <v>3</v>
      </c>
      <c r="AD216" s="11">
        <v>810</v>
      </c>
      <c r="AE216" s="11">
        <v>1.39</v>
      </c>
      <c r="AF216" s="16">
        <f t="shared" ref="AF216:AF219" si="147">1+6*AD216/(AD216+2000)+AE216</f>
        <v>4.11953736654804</v>
      </c>
      <c r="AG216" s="11">
        <v>1</v>
      </c>
      <c r="AH216" s="11">
        <v>2.38</v>
      </c>
      <c r="AI216" s="8">
        <f t="shared" ref="AI216:AI219" si="148">1+AG216*AH216</f>
        <v>3.38</v>
      </c>
      <c r="AJ216" s="9">
        <v>1.15</v>
      </c>
      <c r="AK216" s="17">
        <f t="shared" ref="AK216:AK219" si="149">AB216*AC216*AJ216*AI216*AF216</f>
        <v>262205.330429416</v>
      </c>
    </row>
    <row r="217" s="1" customFormat="1" customHeight="1" spans="1:38">
      <c r="A217" s="1" t="s">
        <v>24</v>
      </c>
      <c r="B217" s="1" t="s">
        <v>25</v>
      </c>
      <c r="C217" s="1" t="s">
        <v>26</v>
      </c>
      <c r="D217" s="1" t="s">
        <v>69</v>
      </c>
      <c r="F217" s="11">
        <f t="shared" si="140"/>
        <v>3114</v>
      </c>
      <c r="G217" s="11">
        <v>1.871</v>
      </c>
      <c r="H217" s="12">
        <v>1.35</v>
      </c>
      <c r="I217" s="13">
        <f t="shared" si="141"/>
        <v>7865.4969</v>
      </c>
      <c r="J217" s="11">
        <v>3</v>
      </c>
      <c r="K217" s="11">
        <v>810</v>
      </c>
      <c r="L217" s="11">
        <v>1.39</v>
      </c>
      <c r="M217" s="16">
        <f t="shared" si="142"/>
        <v>4.11953736654804</v>
      </c>
      <c r="N217" s="11">
        <v>1</v>
      </c>
      <c r="O217" s="11">
        <v>2.38</v>
      </c>
      <c r="P217" s="8">
        <f t="shared" si="143"/>
        <v>3.38</v>
      </c>
      <c r="Q217" s="9">
        <v>1.15</v>
      </c>
      <c r="R217" s="17">
        <f t="shared" si="144"/>
        <v>377842.151989354</v>
      </c>
      <c r="T217" s="1" t="s">
        <v>24</v>
      </c>
      <c r="U217" s="1" t="s">
        <v>25</v>
      </c>
      <c r="V217" s="1" t="s">
        <v>26</v>
      </c>
      <c r="W217" s="1" t="s">
        <v>69</v>
      </c>
      <c r="Y217" s="11">
        <f t="shared" si="145"/>
        <v>3144</v>
      </c>
      <c r="Z217" s="11">
        <v>1.871</v>
      </c>
      <c r="AA217" s="12">
        <v>1.35</v>
      </c>
      <c r="AB217" s="13">
        <f t="shared" si="146"/>
        <v>7941.2724</v>
      </c>
      <c r="AC217" s="11">
        <v>3</v>
      </c>
      <c r="AD217" s="11">
        <v>810</v>
      </c>
      <c r="AE217" s="11">
        <v>1.39</v>
      </c>
      <c r="AF217" s="16">
        <f t="shared" si="147"/>
        <v>4.11953736654804</v>
      </c>
      <c r="AG217" s="11">
        <v>1</v>
      </c>
      <c r="AH217" s="11">
        <v>2.38</v>
      </c>
      <c r="AI217" s="8">
        <f t="shared" si="148"/>
        <v>3.38</v>
      </c>
      <c r="AJ217" s="9">
        <v>1.15</v>
      </c>
      <c r="AK217" s="17">
        <f t="shared" si="149"/>
        <v>381482.249792719</v>
      </c>
    </row>
    <row r="218" s="1" customFormat="1" customHeight="1" spans="1:38">
      <c r="A218" s="15">
        <f>M282</f>
        <v>120193.89174</v>
      </c>
      <c r="B218" s="15">
        <f>M299</f>
        <v>94300.63548633</v>
      </c>
      <c r="C218" s="1">
        <f>M315</f>
        <v>104622.10557984</v>
      </c>
      <c r="D218" s="1">
        <v>1.085</v>
      </c>
      <c r="F218" s="11">
        <f t="shared" si="140"/>
        <v>3114</v>
      </c>
      <c r="G218" s="11">
        <v>1.286</v>
      </c>
      <c r="H218" s="12">
        <v>1.35</v>
      </c>
      <c r="I218" s="13">
        <f t="shared" si="141"/>
        <v>5406.2154</v>
      </c>
      <c r="J218" s="11">
        <v>3</v>
      </c>
      <c r="K218" s="11">
        <v>810</v>
      </c>
      <c r="L218" s="11">
        <v>1.39</v>
      </c>
      <c r="M218" s="16">
        <f t="shared" si="142"/>
        <v>4.11953736654804</v>
      </c>
      <c r="N218" s="11">
        <v>1</v>
      </c>
      <c r="O218" s="11">
        <v>2.38</v>
      </c>
      <c r="P218" s="8">
        <f t="shared" si="143"/>
        <v>3.38</v>
      </c>
      <c r="Q218" s="9">
        <v>1.15</v>
      </c>
      <c r="R218" s="17">
        <f t="shared" si="144"/>
        <v>259703.371169593</v>
      </c>
      <c r="T218" s="15">
        <f>AF282</f>
        <v>121351.82904</v>
      </c>
      <c r="U218" s="15">
        <f>AF299</f>
        <v>94300.63548633</v>
      </c>
      <c r="V218" s="1">
        <f>AF315</f>
        <v>112118.43324816</v>
      </c>
      <c r="W218" s="1">
        <v>1.085</v>
      </c>
      <c r="Y218" s="11">
        <f t="shared" si="145"/>
        <v>3144</v>
      </c>
      <c r="Z218" s="11">
        <v>1.286</v>
      </c>
      <c r="AA218" s="12">
        <v>1.35</v>
      </c>
      <c r="AB218" s="13">
        <f t="shared" si="146"/>
        <v>5458.2984</v>
      </c>
      <c r="AC218" s="11">
        <v>3</v>
      </c>
      <c r="AD218" s="11">
        <v>810</v>
      </c>
      <c r="AE218" s="11">
        <v>1.39</v>
      </c>
      <c r="AF218" s="16">
        <f t="shared" si="147"/>
        <v>4.11953736654804</v>
      </c>
      <c r="AG218" s="11">
        <v>1</v>
      </c>
      <c r="AH218" s="11">
        <v>2.38</v>
      </c>
      <c r="AI218" s="8">
        <f t="shared" si="148"/>
        <v>3.38</v>
      </c>
      <c r="AJ218" s="9">
        <v>1.15</v>
      </c>
      <c r="AK218" s="17">
        <f t="shared" si="149"/>
        <v>262205.330429416</v>
      </c>
    </row>
    <row r="219" s="1" customFormat="1" customHeight="1" spans="1:38">
      <c r="A219" s="18" t="s">
        <v>27</v>
      </c>
      <c r="B219" s="18"/>
      <c r="C219" s="18"/>
      <c r="D219" s="19" t="s">
        <v>28</v>
      </c>
      <c r="E219" s="19"/>
      <c r="F219" s="11">
        <f t="shared" si="140"/>
        <v>3114</v>
      </c>
      <c r="G219" s="11">
        <v>1.871</v>
      </c>
      <c r="H219" s="12">
        <v>1.35</v>
      </c>
      <c r="I219" s="13">
        <f t="shared" si="141"/>
        <v>7865.4969</v>
      </c>
      <c r="J219" s="11">
        <v>3</v>
      </c>
      <c r="K219" s="11">
        <v>810</v>
      </c>
      <c r="L219" s="11">
        <v>1.39</v>
      </c>
      <c r="M219" s="16">
        <f t="shared" si="142"/>
        <v>4.11953736654804</v>
      </c>
      <c r="N219" s="11">
        <v>1</v>
      </c>
      <c r="O219" s="11">
        <v>2.38</v>
      </c>
      <c r="P219" s="8">
        <f t="shared" si="143"/>
        <v>3.38</v>
      </c>
      <c r="Q219" s="9">
        <v>1.15</v>
      </c>
      <c r="R219" s="17">
        <f t="shared" si="144"/>
        <v>377842.151989354</v>
      </c>
      <c r="T219" s="18" t="s">
        <v>27</v>
      </c>
      <c r="U219" s="18"/>
      <c r="V219" s="18"/>
      <c r="W219" s="19" t="s">
        <v>28</v>
      </c>
      <c r="X219" s="19"/>
      <c r="Y219" s="11">
        <f t="shared" si="145"/>
        <v>3144</v>
      </c>
      <c r="Z219" s="11">
        <v>1.871</v>
      </c>
      <c r="AA219" s="12">
        <v>1.35</v>
      </c>
      <c r="AB219" s="13">
        <f t="shared" si="146"/>
        <v>7941.2724</v>
      </c>
      <c r="AC219" s="11">
        <v>3</v>
      </c>
      <c r="AD219" s="11">
        <v>810</v>
      </c>
      <c r="AE219" s="11">
        <v>1.39</v>
      </c>
      <c r="AF219" s="16">
        <f t="shared" si="147"/>
        <v>4.11953736654804</v>
      </c>
      <c r="AG219" s="11">
        <v>1</v>
      </c>
      <c r="AH219" s="11">
        <v>2.38</v>
      </c>
      <c r="AI219" s="8">
        <f t="shared" si="148"/>
        <v>3.38</v>
      </c>
      <c r="AJ219" s="9">
        <v>1.15</v>
      </c>
      <c r="AK219" s="17">
        <f t="shared" si="149"/>
        <v>381482.249792719</v>
      </c>
    </row>
    <row r="220" s="1" customFormat="1" customHeight="1" spans="1:38">
      <c r="A220" s="18"/>
      <c r="B220" s="18"/>
      <c r="C220" s="18"/>
      <c r="D220" s="19"/>
      <c r="E220" s="19"/>
      <c r="F220" s="20" t="s">
        <v>1</v>
      </c>
      <c r="G220" s="21"/>
      <c r="H220" s="21"/>
      <c r="I220" s="21"/>
      <c r="J220" s="21"/>
      <c r="K220" s="21"/>
      <c r="L220" s="21"/>
      <c r="M220" s="22">
        <f>SUM(R216:R219)</f>
        <v>1275091.04631789</v>
      </c>
      <c r="N220" s="22"/>
      <c r="O220" s="22"/>
      <c r="P220" s="22"/>
      <c r="Q220" s="22"/>
      <c r="R220" s="22"/>
      <c r="T220" s="18"/>
      <c r="U220" s="18"/>
      <c r="V220" s="18"/>
      <c r="W220" s="19"/>
      <c r="X220" s="19"/>
      <c r="Y220" s="20" t="s">
        <v>1</v>
      </c>
      <c r="Z220" s="21"/>
      <c r="AA220" s="21"/>
      <c r="AB220" s="21"/>
      <c r="AC220" s="21"/>
      <c r="AD220" s="21"/>
      <c r="AE220" s="21"/>
      <c r="AF220" s="22">
        <f>SUM(AK216:AK219)</f>
        <v>1287375.16044427</v>
      </c>
      <c r="AG220" s="22"/>
      <c r="AH220" s="22"/>
      <c r="AI220" s="22"/>
      <c r="AJ220" s="22"/>
      <c r="AK220" s="22"/>
    </row>
    <row r="221" s="1" customFormat="1" customHeight="1" spans="1:38">
      <c r="A221" s="23">
        <f>A216*D218+B216*D218+C216*D218+D216*D218+A218+B218+C218</f>
        <v>3630549.63697115</v>
      </c>
      <c r="B221" s="23"/>
      <c r="C221" s="23"/>
      <c r="D221" s="24">
        <f>A221/E216</f>
        <v>201697.202053953</v>
      </c>
      <c r="E221" s="24"/>
      <c r="F221" s="21"/>
      <c r="G221" s="21"/>
      <c r="H221" s="21"/>
      <c r="I221" s="21"/>
      <c r="J221" s="21"/>
      <c r="K221" s="21"/>
      <c r="L221" s="21"/>
      <c r="M221" s="22"/>
      <c r="N221" s="22"/>
      <c r="O221" s="22"/>
      <c r="P221" s="22"/>
      <c r="Q221" s="22"/>
      <c r="R221" s="22"/>
      <c r="T221" s="23">
        <f>T216*W218+U216*W218+V216*W218+W216*W218+T218+U218+V218</f>
        <v>3701434.8472433</v>
      </c>
      <c r="U221" s="23"/>
      <c r="V221" s="23"/>
      <c r="W221" s="24">
        <f>T221/X216</f>
        <v>205635.269291295</v>
      </c>
      <c r="X221" s="24"/>
      <c r="Y221" s="21"/>
      <c r="Z221" s="21"/>
      <c r="AA221" s="21"/>
      <c r="AB221" s="21"/>
      <c r="AC221" s="21"/>
      <c r="AD221" s="21"/>
      <c r="AE221" s="21"/>
      <c r="AF221" s="22"/>
      <c r="AG221" s="22"/>
      <c r="AH221" s="22"/>
      <c r="AI221" s="22"/>
      <c r="AJ221" s="22"/>
      <c r="AK221" s="22"/>
    </row>
    <row r="222" s="1" customFormat="1" customHeight="1" spans="1:38">
      <c r="A222" s="23"/>
      <c r="B222" s="23"/>
      <c r="C222" s="23"/>
      <c r="D222" s="24"/>
      <c r="E222" s="24"/>
      <c r="F222" s="3" t="s">
        <v>29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23"/>
      <c r="U222" s="23"/>
      <c r="V222" s="23"/>
      <c r="W222" s="24"/>
      <c r="X222" s="24"/>
      <c r="Y222" s="3" t="s">
        <v>29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="1" customFormat="1" customHeight="1" spans="1:38">
      <c r="A223" s="25"/>
      <c r="B223" s="25"/>
      <c r="C223" s="26"/>
      <c r="D223" s="26"/>
      <c r="E223" s="26"/>
      <c r="F223" s="27" t="s">
        <v>30</v>
      </c>
      <c r="G223" s="13" t="s">
        <v>3</v>
      </c>
      <c r="H223" s="13"/>
      <c r="I223" s="13"/>
      <c r="J223" s="13"/>
      <c r="K223" s="7" t="s">
        <v>19</v>
      </c>
      <c r="L223" s="7"/>
      <c r="M223" s="7"/>
      <c r="N223" s="8" t="s">
        <v>5</v>
      </c>
      <c r="O223" s="8"/>
      <c r="P223" s="8"/>
      <c r="Q223" s="9" t="s">
        <v>31</v>
      </c>
      <c r="R223" s="28" t="s">
        <v>7</v>
      </c>
      <c r="S223" s="11" t="s">
        <v>32</v>
      </c>
      <c r="T223" s="25"/>
      <c r="U223" s="25"/>
      <c r="V223" s="26"/>
      <c r="W223" s="26"/>
      <c r="X223" s="26"/>
      <c r="Y223" s="27" t="s">
        <v>30</v>
      </c>
      <c r="Z223" s="13" t="s">
        <v>3</v>
      </c>
      <c r="AA223" s="13"/>
      <c r="AB223" s="13"/>
      <c r="AC223" s="13"/>
      <c r="AD223" s="7" t="s">
        <v>19</v>
      </c>
      <c r="AE223" s="7"/>
      <c r="AF223" s="7"/>
      <c r="AG223" s="8" t="s">
        <v>5</v>
      </c>
      <c r="AH223" s="8"/>
      <c r="AI223" s="8"/>
      <c r="AJ223" s="9" t="s">
        <v>31</v>
      </c>
      <c r="AK223" s="28" t="s">
        <v>7</v>
      </c>
      <c r="AL223" s="11" t="s">
        <v>32</v>
      </c>
    </row>
    <row r="224" s="1" customFormat="1" customHeight="1" spans="1:38">
      <c r="A224" s="25"/>
      <c r="B224" s="25"/>
      <c r="C224" s="26"/>
      <c r="D224" s="26"/>
      <c r="E224" s="26"/>
      <c r="F224" s="29"/>
      <c r="G224" s="11" t="s">
        <v>33</v>
      </c>
      <c r="H224" s="11" t="s">
        <v>34</v>
      </c>
      <c r="I224" s="11" t="s">
        <v>15</v>
      </c>
      <c r="J224" s="13" t="s">
        <v>3</v>
      </c>
      <c r="K224" s="11" t="s">
        <v>17</v>
      </c>
      <c r="L224" s="11" t="s">
        <v>18</v>
      </c>
      <c r="M224" s="7" t="s">
        <v>19</v>
      </c>
      <c r="N224" s="11" t="s">
        <v>20</v>
      </c>
      <c r="O224" s="11" t="s">
        <v>21</v>
      </c>
      <c r="P224" s="8" t="s">
        <v>22</v>
      </c>
      <c r="Q224" s="9" t="s">
        <v>23</v>
      </c>
      <c r="R224" s="28"/>
      <c r="S224" s="11"/>
      <c r="T224" s="25"/>
      <c r="U224" s="25"/>
      <c r="V224" s="26"/>
      <c r="W224" s="26"/>
      <c r="X224" s="26"/>
      <c r="Y224" s="29"/>
      <c r="Z224" s="11" t="s">
        <v>33</v>
      </c>
      <c r="AA224" s="11" t="s">
        <v>34</v>
      </c>
      <c r="AB224" s="11" t="s">
        <v>15</v>
      </c>
      <c r="AC224" s="13" t="s">
        <v>3</v>
      </c>
      <c r="AD224" s="11" t="s">
        <v>17</v>
      </c>
      <c r="AE224" s="11" t="s">
        <v>18</v>
      </c>
      <c r="AF224" s="7" t="s">
        <v>19</v>
      </c>
      <c r="AG224" s="11" t="s">
        <v>20</v>
      </c>
      <c r="AH224" s="11" t="s">
        <v>21</v>
      </c>
      <c r="AI224" s="8" t="s">
        <v>22</v>
      </c>
      <c r="AJ224" s="9" t="s">
        <v>23</v>
      </c>
      <c r="AK224" s="28"/>
      <c r="AL224" s="11"/>
    </row>
    <row r="225" s="1" customFormat="1" customHeight="1" spans="1:38">
      <c r="A225" s="25"/>
      <c r="B225" s="25"/>
      <c r="C225" s="26"/>
      <c r="D225" s="26"/>
      <c r="E225" s="26"/>
      <c r="F225" s="11">
        <f>_xlfn.RANK.EQ(R225,R225:R228,0)</f>
        <v>3</v>
      </c>
      <c r="G225" s="11">
        <v>0</v>
      </c>
      <c r="H225" s="11">
        <v>1.8</v>
      </c>
      <c r="I225" s="12">
        <v>1.35</v>
      </c>
      <c r="J225" s="13">
        <f t="shared" ref="J225:J228" si="150">G225*H225*I225</f>
        <v>0</v>
      </c>
      <c r="K225" s="11">
        <v>810</v>
      </c>
      <c r="L225" s="11">
        <v>0</v>
      </c>
      <c r="M225" s="30">
        <f t="shared" ref="M225:M228" si="151">1+6*K225/(K225+2000)+L225</f>
        <v>2.72953736654804</v>
      </c>
      <c r="N225" s="11">
        <v>1</v>
      </c>
      <c r="O225" s="11">
        <v>2.38</v>
      </c>
      <c r="P225" s="8">
        <f t="shared" ref="P225:P228" si="152">1+N225*O225</f>
        <v>3.38</v>
      </c>
      <c r="Q225" s="9">
        <v>0.9</v>
      </c>
      <c r="R225" s="17">
        <f t="shared" ref="R225:R228" si="153">J225*M225*Q225*P225</f>
        <v>0</v>
      </c>
      <c r="S225" s="11">
        <f t="shared" ref="S225:S228" si="154">IF(F225=1,1,(IF(F225=2,2,12)))</f>
        <v>12</v>
      </c>
      <c r="T225" s="25"/>
      <c r="U225" s="25"/>
      <c r="V225" s="26"/>
      <c r="W225" s="26"/>
      <c r="X225" s="26"/>
      <c r="Y225" s="11">
        <f>_xlfn.RANK.EQ(AK225,AK225:AK228,0)</f>
        <v>3</v>
      </c>
      <c r="Z225" s="11">
        <v>0</v>
      </c>
      <c r="AA225" s="11">
        <v>1.8</v>
      </c>
      <c r="AB225" s="12">
        <v>1.35</v>
      </c>
      <c r="AC225" s="13">
        <f t="shared" ref="AC225:AC228" si="155">Z225*AA225*AB225</f>
        <v>0</v>
      </c>
      <c r="AD225" s="11">
        <v>810</v>
      </c>
      <c r="AE225" s="11">
        <v>0</v>
      </c>
      <c r="AF225" s="30">
        <f t="shared" ref="AF225:AF228" si="156">1+6*AD225/(AD225+2000)+AE225</f>
        <v>2.72953736654804</v>
      </c>
      <c r="AG225" s="11">
        <v>1</v>
      </c>
      <c r="AH225" s="11">
        <v>2.38</v>
      </c>
      <c r="AI225" s="8">
        <f t="shared" ref="AI225:AI228" si="157">1+AG225*AH225</f>
        <v>3.38</v>
      </c>
      <c r="AJ225" s="9">
        <v>0.9</v>
      </c>
      <c r="AK225" s="17">
        <f t="shared" ref="AK225:AK228" si="158">AC225*AF225*AJ225*AI225</f>
        <v>0</v>
      </c>
      <c r="AL225" s="11">
        <f t="shared" ref="AL225:AL228" si="159">IF(Y225=1,1,(IF(Y225=2,2,12)))</f>
        <v>12</v>
      </c>
    </row>
    <row r="226" s="1" customFormat="1" customHeight="1" spans="1:38">
      <c r="F226" s="11">
        <f>_xlfn.RANK.EQ(R226,R225:R228,0)</f>
        <v>2</v>
      </c>
      <c r="G226" s="11">
        <v>1446.85</v>
      </c>
      <c r="H226" s="11">
        <v>1.8</v>
      </c>
      <c r="I226" s="12">
        <v>1.35</v>
      </c>
      <c r="J226" s="13">
        <f t="shared" si="150"/>
        <v>3515.8455</v>
      </c>
      <c r="K226" s="11">
        <v>196</v>
      </c>
      <c r="L226" s="11">
        <v>0.83</v>
      </c>
      <c r="M226" s="30">
        <f t="shared" si="151"/>
        <v>2.36551912568306</v>
      </c>
      <c r="N226" s="11">
        <v>0.97</v>
      </c>
      <c r="O226" s="11">
        <v>2.11</v>
      </c>
      <c r="P226" s="8">
        <f t="shared" si="152"/>
        <v>3.0467</v>
      </c>
      <c r="Q226" s="9">
        <v>0.9</v>
      </c>
      <c r="R226" s="17">
        <f t="shared" si="153"/>
        <v>22804.9144820986</v>
      </c>
      <c r="S226" s="11">
        <f t="shared" si="154"/>
        <v>2</v>
      </c>
      <c r="Y226" s="11">
        <f>_xlfn.RANK.EQ(AK226,AK225:AK228,0)</f>
        <v>2</v>
      </c>
      <c r="Z226" s="11">
        <v>1446.85</v>
      </c>
      <c r="AA226" s="11">
        <v>1.8</v>
      </c>
      <c r="AB226" s="12">
        <v>1.35</v>
      </c>
      <c r="AC226" s="13">
        <f t="shared" si="155"/>
        <v>3515.8455</v>
      </c>
      <c r="AD226" s="11">
        <v>196</v>
      </c>
      <c r="AE226" s="11">
        <v>0.83</v>
      </c>
      <c r="AF226" s="30">
        <f t="shared" si="156"/>
        <v>2.36551912568306</v>
      </c>
      <c r="AG226" s="11">
        <v>0.97</v>
      </c>
      <c r="AH226" s="11">
        <v>2.11</v>
      </c>
      <c r="AI226" s="8">
        <f t="shared" si="157"/>
        <v>3.0467</v>
      </c>
      <c r="AJ226" s="9">
        <v>0.9</v>
      </c>
      <c r="AK226" s="17">
        <f t="shared" si="158"/>
        <v>22804.9144820986</v>
      </c>
      <c r="AL226" s="11">
        <f t="shared" si="159"/>
        <v>2</v>
      </c>
    </row>
    <row r="227" s="1" customFormat="1" customHeight="1" spans="1:38">
      <c r="F227" s="11">
        <f>_xlfn.RANK.EQ(R227,R225:R228,0)</f>
        <v>1</v>
      </c>
      <c r="G227" s="11">
        <v>1446.85</v>
      </c>
      <c r="H227" s="11">
        <v>1.8</v>
      </c>
      <c r="I227" s="12">
        <v>1.35</v>
      </c>
      <c r="J227" s="13">
        <f t="shared" si="150"/>
        <v>3515.8455</v>
      </c>
      <c r="K227" s="11">
        <v>200</v>
      </c>
      <c r="L227" s="11">
        <v>1.43</v>
      </c>
      <c r="M227" s="30">
        <f t="shared" si="151"/>
        <v>2.97545454545455</v>
      </c>
      <c r="N227" s="11">
        <v>0.87</v>
      </c>
      <c r="O227" s="11">
        <v>1.78</v>
      </c>
      <c r="P227" s="8">
        <f t="shared" si="152"/>
        <v>2.5486</v>
      </c>
      <c r="Q227" s="9">
        <v>0.9</v>
      </c>
      <c r="R227" s="17">
        <f t="shared" si="153"/>
        <v>23995.3611375613</v>
      </c>
      <c r="S227" s="11">
        <f t="shared" si="154"/>
        <v>1</v>
      </c>
      <c r="Y227" s="11">
        <f>_xlfn.RANK.EQ(AK227,AK225:AK228,0)</f>
        <v>1</v>
      </c>
      <c r="Z227" s="11">
        <v>1446.85</v>
      </c>
      <c r="AA227" s="11">
        <v>1.8</v>
      </c>
      <c r="AB227" s="12">
        <v>1.35</v>
      </c>
      <c r="AC227" s="13">
        <f t="shared" si="155"/>
        <v>3515.8455</v>
      </c>
      <c r="AD227" s="11">
        <v>200</v>
      </c>
      <c r="AE227" s="11">
        <v>1.43</v>
      </c>
      <c r="AF227" s="30">
        <f t="shared" si="156"/>
        <v>2.97545454545455</v>
      </c>
      <c r="AG227" s="11">
        <v>0.87</v>
      </c>
      <c r="AH227" s="11">
        <v>1.78</v>
      </c>
      <c r="AI227" s="8">
        <f t="shared" si="157"/>
        <v>2.5486</v>
      </c>
      <c r="AJ227" s="9">
        <v>0.9</v>
      </c>
      <c r="AK227" s="17">
        <f t="shared" si="158"/>
        <v>23995.3611375613</v>
      </c>
      <c r="AL227" s="11">
        <f t="shared" si="159"/>
        <v>1</v>
      </c>
    </row>
    <row r="228" s="1" customFormat="1" customHeight="1" spans="1:38">
      <c r="F228" s="11">
        <f>_xlfn.RANK.EQ(R228,R225:R228,0)</f>
        <v>3</v>
      </c>
      <c r="G228" s="11">
        <v>0</v>
      </c>
      <c r="H228" s="11">
        <v>1.8</v>
      </c>
      <c r="I228" s="12">
        <v>1.35</v>
      </c>
      <c r="J228" s="13">
        <f t="shared" si="150"/>
        <v>0</v>
      </c>
      <c r="K228" s="11">
        <v>0</v>
      </c>
      <c r="L228" s="11">
        <v>0.2</v>
      </c>
      <c r="M228" s="30">
        <f t="shared" si="151"/>
        <v>1.2</v>
      </c>
      <c r="N228" s="27">
        <v>0.7</v>
      </c>
      <c r="O228" s="27">
        <v>1.5</v>
      </c>
      <c r="P228" s="8">
        <f t="shared" si="152"/>
        <v>2.05</v>
      </c>
      <c r="Q228" s="9">
        <v>0.9</v>
      </c>
      <c r="R228" s="17">
        <f t="shared" si="153"/>
        <v>0</v>
      </c>
      <c r="S228" s="27">
        <f t="shared" si="154"/>
        <v>12</v>
      </c>
      <c r="Y228" s="11">
        <f>_xlfn.RANK.EQ(AK228,AK225:AK228,0)</f>
        <v>3</v>
      </c>
      <c r="Z228" s="11">
        <v>0</v>
      </c>
      <c r="AA228" s="11">
        <v>1.8</v>
      </c>
      <c r="AB228" s="12">
        <v>1.35</v>
      </c>
      <c r="AC228" s="13">
        <f t="shared" si="155"/>
        <v>0</v>
      </c>
      <c r="AD228" s="11">
        <v>0</v>
      </c>
      <c r="AE228" s="11">
        <v>0.2</v>
      </c>
      <c r="AF228" s="30">
        <f t="shared" si="156"/>
        <v>1.2</v>
      </c>
      <c r="AG228" s="27">
        <v>0.7</v>
      </c>
      <c r="AH228" s="27">
        <v>1.5</v>
      </c>
      <c r="AI228" s="8">
        <f t="shared" si="157"/>
        <v>2.05</v>
      </c>
      <c r="AJ228" s="9">
        <v>0.9</v>
      </c>
      <c r="AK228" s="17">
        <f t="shared" si="158"/>
        <v>0</v>
      </c>
      <c r="AL228" s="27">
        <f t="shared" si="159"/>
        <v>12</v>
      </c>
    </row>
    <row r="229" s="1" customFormat="1" customHeight="1" spans="1:38">
      <c r="F229" s="31" t="s">
        <v>35</v>
      </c>
      <c r="G229" s="32">
        <f>LARGE(R225:R228,1)/1</f>
        <v>23995.3611375613</v>
      </c>
      <c r="H229" s="31" t="s">
        <v>36</v>
      </c>
      <c r="I229" s="32">
        <f>LARGE(R225:R228,2)/2</f>
        <v>11402.4572410493</v>
      </c>
      <c r="J229" s="31" t="s">
        <v>37</v>
      </c>
      <c r="K229" s="32">
        <f>LARGE(R225:R228,3)/12</f>
        <v>0</v>
      </c>
      <c r="L229" s="31" t="s">
        <v>38</v>
      </c>
      <c r="M229" s="33">
        <f>LARGE(R225:R228,4)/12</f>
        <v>0</v>
      </c>
      <c r="N229" s="34" t="s">
        <v>39</v>
      </c>
      <c r="O229" s="35">
        <f>G229+I229+K229+M229</f>
        <v>35397.8183786106</v>
      </c>
      <c r="P229" s="34" t="s">
        <v>40</v>
      </c>
      <c r="Q229" s="34">
        <v>5.3</v>
      </c>
      <c r="R229" s="34" t="s">
        <v>41</v>
      </c>
      <c r="S229" s="35">
        <f>O229*Q229</f>
        <v>187608.437406636</v>
      </c>
      <c r="Y229" s="31" t="s">
        <v>35</v>
      </c>
      <c r="Z229" s="32">
        <f>LARGE(AK225:AK228,1)/1</f>
        <v>23995.3611375613</v>
      </c>
      <c r="AA229" s="31" t="s">
        <v>36</v>
      </c>
      <c r="AB229" s="32">
        <f>LARGE(AK225:AK228,2)/2</f>
        <v>11402.4572410493</v>
      </c>
      <c r="AC229" s="31" t="s">
        <v>37</v>
      </c>
      <c r="AD229" s="32">
        <f>LARGE(AK225:AK228,3)/12</f>
        <v>0</v>
      </c>
      <c r="AE229" s="31" t="s">
        <v>38</v>
      </c>
      <c r="AF229" s="33">
        <f>LARGE(AK225:AK228,4)/12</f>
        <v>0</v>
      </c>
      <c r="AG229" s="34" t="s">
        <v>39</v>
      </c>
      <c r="AH229" s="35">
        <f>Z229+AB229+AD229+AF229</f>
        <v>35397.8183786106</v>
      </c>
      <c r="AI229" s="34" t="s">
        <v>40</v>
      </c>
      <c r="AJ229" s="34">
        <v>5.3</v>
      </c>
      <c r="AK229" s="34" t="s">
        <v>41</v>
      </c>
      <c r="AL229" s="35">
        <f>AH229*AJ229</f>
        <v>187608.437406636</v>
      </c>
    </row>
    <row r="230" s="1" customFormat="1" customHeight="1" spans="1:38">
      <c r="F230" s="31"/>
      <c r="G230" s="32"/>
      <c r="H230" s="31"/>
      <c r="I230" s="32"/>
      <c r="J230" s="31"/>
      <c r="K230" s="32"/>
      <c r="L230" s="31"/>
      <c r="M230" s="33"/>
      <c r="N230" s="34"/>
      <c r="O230" s="35"/>
      <c r="P230" s="34"/>
      <c r="Q230" s="34"/>
      <c r="R230" s="34"/>
      <c r="S230" s="35"/>
      <c r="Y230" s="31"/>
      <c r="Z230" s="32"/>
      <c r="AA230" s="31"/>
      <c r="AB230" s="32"/>
      <c r="AC230" s="31"/>
      <c r="AD230" s="32"/>
      <c r="AE230" s="31"/>
      <c r="AF230" s="33"/>
      <c r="AG230" s="34"/>
      <c r="AH230" s="35"/>
      <c r="AI230" s="34"/>
      <c r="AJ230" s="34"/>
      <c r="AK230" s="34"/>
      <c r="AL230" s="35"/>
    </row>
    <row r="231" s="1" customFormat="1" customHeight="1" spans="1:38">
      <c r="F231" s="3" t="s">
        <v>42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Y231" s="3" t="s">
        <v>42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="1" customFormat="1" customHeight="1" spans="1:38">
      <c r="F232" s="27" t="s">
        <v>30</v>
      </c>
      <c r="G232" s="13" t="s">
        <v>3</v>
      </c>
      <c r="H232" s="13"/>
      <c r="I232" s="13"/>
      <c r="J232" s="13"/>
      <c r="K232" s="7" t="s">
        <v>19</v>
      </c>
      <c r="L232" s="7"/>
      <c r="M232" s="7"/>
      <c r="N232" s="8" t="s">
        <v>5</v>
      </c>
      <c r="O232" s="8"/>
      <c r="P232" s="8"/>
      <c r="Q232" s="9" t="s">
        <v>31</v>
      </c>
      <c r="R232" s="28" t="s">
        <v>7</v>
      </c>
      <c r="S232" s="11" t="s">
        <v>32</v>
      </c>
      <c r="Y232" s="27" t="s">
        <v>30</v>
      </c>
      <c r="Z232" s="13" t="s">
        <v>3</v>
      </c>
      <c r="AA232" s="13"/>
      <c r="AB232" s="13"/>
      <c r="AC232" s="13"/>
      <c r="AD232" s="7" t="s">
        <v>19</v>
      </c>
      <c r="AE232" s="7"/>
      <c r="AF232" s="7"/>
      <c r="AG232" s="8" t="s">
        <v>5</v>
      </c>
      <c r="AH232" s="8"/>
      <c r="AI232" s="8"/>
      <c r="AJ232" s="9" t="s">
        <v>31</v>
      </c>
      <c r="AK232" s="28" t="s">
        <v>7</v>
      </c>
      <c r="AL232" s="11" t="s">
        <v>32</v>
      </c>
    </row>
    <row r="233" s="1" customFormat="1" customHeight="1" spans="1:38">
      <c r="F233" s="29"/>
      <c r="G233" s="11" t="s">
        <v>33</v>
      </c>
      <c r="H233" s="11" t="s">
        <v>34</v>
      </c>
      <c r="I233" s="11" t="s">
        <v>15</v>
      </c>
      <c r="J233" s="13" t="s">
        <v>3</v>
      </c>
      <c r="K233" s="11" t="s">
        <v>17</v>
      </c>
      <c r="L233" s="11" t="s">
        <v>18</v>
      </c>
      <c r="M233" s="7" t="s">
        <v>19</v>
      </c>
      <c r="N233" s="11" t="s">
        <v>20</v>
      </c>
      <c r="O233" s="11" t="s">
        <v>21</v>
      </c>
      <c r="P233" s="8" t="s">
        <v>22</v>
      </c>
      <c r="Q233" s="9" t="s">
        <v>23</v>
      </c>
      <c r="R233" s="28"/>
      <c r="S233" s="11"/>
      <c r="Y233" s="29"/>
      <c r="Z233" s="11" t="s">
        <v>33</v>
      </c>
      <c r="AA233" s="11" t="s">
        <v>34</v>
      </c>
      <c r="AB233" s="11" t="s">
        <v>15</v>
      </c>
      <c r="AC233" s="13" t="s">
        <v>3</v>
      </c>
      <c r="AD233" s="11" t="s">
        <v>17</v>
      </c>
      <c r="AE233" s="11" t="s">
        <v>18</v>
      </c>
      <c r="AF233" s="7" t="s">
        <v>19</v>
      </c>
      <c r="AG233" s="11" t="s">
        <v>20</v>
      </c>
      <c r="AH233" s="11" t="s">
        <v>21</v>
      </c>
      <c r="AI233" s="8" t="s">
        <v>22</v>
      </c>
      <c r="AJ233" s="9" t="s">
        <v>23</v>
      </c>
      <c r="AK233" s="28"/>
      <c r="AL233" s="11"/>
    </row>
    <row r="234" s="1" customFormat="1" customHeight="1" spans="1:38">
      <c r="F234" s="11">
        <f>_xlfn.RANK.EQ(R234,R234:R237,0)</f>
        <v>1</v>
      </c>
      <c r="G234" s="11">
        <v>1446.85</v>
      </c>
      <c r="H234" s="11">
        <v>1.8</v>
      </c>
      <c r="I234" s="12">
        <v>1.35</v>
      </c>
      <c r="J234" s="13">
        <f t="shared" ref="J234:J237" si="160">G234*H234*I234</f>
        <v>3515.8455</v>
      </c>
      <c r="K234" s="11">
        <v>810</v>
      </c>
      <c r="L234" s="11">
        <v>1.39</v>
      </c>
      <c r="M234" s="30">
        <f t="shared" ref="M234:M237" si="161">1+6*K234/(K234+2000)+L234</f>
        <v>4.11953736654804</v>
      </c>
      <c r="N234" s="11">
        <v>1</v>
      </c>
      <c r="O234" s="11">
        <v>2.38</v>
      </c>
      <c r="P234" s="8">
        <f t="shared" ref="P234:P237" si="162">1+N234*O234</f>
        <v>3.38</v>
      </c>
      <c r="Q234" s="9">
        <v>1.15</v>
      </c>
      <c r="R234" s="17">
        <f t="shared" ref="R234:R237" si="163">J234*M234*Q234*P234</f>
        <v>56297.9744179538</v>
      </c>
      <c r="S234" s="11">
        <f t="shared" ref="S234:S237" si="164">IF(F234=1,1,(IF(F234=2,2,12)))</f>
        <v>1</v>
      </c>
      <c r="Y234" s="11">
        <f>_xlfn.RANK.EQ(AK234,AK234:AK237,0)</f>
        <v>1</v>
      </c>
      <c r="Z234" s="11">
        <v>1446.85</v>
      </c>
      <c r="AA234" s="11">
        <v>1.8</v>
      </c>
      <c r="AB234" s="12">
        <v>1.35</v>
      </c>
      <c r="AC234" s="13">
        <f t="shared" ref="AC234:AC237" si="165">Z234*AA234*AB234</f>
        <v>3515.8455</v>
      </c>
      <c r="AD234" s="11">
        <v>810</v>
      </c>
      <c r="AE234" s="11">
        <v>1.39</v>
      </c>
      <c r="AF234" s="30">
        <f t="shared" ref="AF234:AF237" si="166">1+6*AD234/(AD234+2000)+AE234</f>
        <v>4.11953736654804</v>
      </c>
      <c r="AG234" s="11">
        <v>1</v>
      </c>
      <c r="AH234" s="11">
        <v>2.38</v>
      </c>
      <c r="AI234" s="8">
        <f t="shared" ref="AI234:AI237" si="167">1+AG234*AH234</f>
        <v>3.38</v>
      </c>
      <c r="AJ234" s="9">
        <v>1.15</v>
      </c>
      <c r="AK234" s="17">
        <f t="shared" ref="AK234:AK237" si="168">AC234*AF234*AJ234*AI234</f>
        <v>56297.9744179538</v>
      </c>
      <c r="AL234" s="11">
        <f t="shared" ref="AL234:AL237" si="169">IF(Y234=1,1,(IF(Y234=2,2,12)))</f>
        <v>1</v>
      </c>
    </row>
    <row r="235" s="1" customFormat="1" customHeight="1" spans="1:38">
      <c r="F235" s="11">
        <f>_xlfn.RANK.EQ(R235,R234:R237,0)</f>
        <v>3</v>
      </c>
      <c r="G235" s="11">
        <v>1446.85</v>
      </c>
      <c r="H235" s="11">
        <v>1.8</v>
      </c>
      <c r="I235" s="12">
        <v>1.35</v>
      </c>
      <c r="J235" s="13">
        <f t="shared" si="160"/>
        <v>3515.8455</v>
      </c>
      <c r="K235" s="11">
        <v>446</v>
      </c>
      <c r="L235" s="11">
        <v>0.83</v>
      </c>
      <c r="M235" s="30">
        <f t="shared" si="161"/>
        <v>2.92403107113655</v>
      </c>
      <c r="N235" s="11">
        <v>0.97</v>
      </c>
      <c r="O235" s="11">
        <v>2.11</v>
      </c>
      <c r="P235" s="8">
        <f t="shared" si="162"/>
        <v>3.0467</v>
      </c>
      <c r="Q235" s="9">
        <v>1.15</v>
      </c>
      <c r="R235" s="17">
        <f t="shared" si="163"/>
        <v>36019.6342273003</v>
      </c>
      <c r="S235" s="11">
        <f t="shared" si="164"/>
        <v>12</v>
      </c>
      <c r="Y235" s="11">
        <f>_xlfn.RANK.EQ(AK235,AK234:AK237,0)</f>
        <v>3</v>
      </c>
      <c r="Z235" s="11">
        <v>1446.85</v>
      </c>
      <c r="AA235" s="11">
        <v>1.8</v>
      </c>
      <c r="AB235" s="12">
        <v>1.35</v>
      </c>
      <c r="AC235" s="13">
        <f t="shared" si="165"/>
        <v>3515.8455</v>
      </c>
      <c r="AD235" s="11">
        <v>446</v>
      </c>
      <c r="AE235" s="11">
        <v>0.83</v>
      </c>
      <c r="AF235" s="30">
        <f t="shared" si="166"/>
        <v>2.92403107113655</v>
      </c>
      <c r="AG235" s="11">
        <v>0.97</v>
      </c>
      <c r="AH235" s="11">
        <v>2.11</v>
      </c>
      <c r="AI235" s="8">
        <f t="shared" si="167"/>
        <v>3.0467</v>
      </c>
      <c r="AJ235" s="9">
        <v>1.15</v>
      </c>
      <c r="AK235" s="17">
        <f t="shared" si="168"/>
        <v>36019.6342273003</v>
      </c>
      <c r="AL235" s="11">
        <f t="shared" si="169"/>
        <v>12</v>
      </c>
    </row>
    <row r="236" s="1" customFormat="1" customHeight="1" spans="1:38">
      <c r="F236" s="11">
        <f>_xlfn.RANK.EQ(R236,R234:R237,0)</f>
        <v>2</v>
      </c>
      <c r="G236" s="11">
        <v>1446.85</v>
      </c>
      <c r="H236" s="11">
        <v>1.8</v>
      </c>
      <c r="I236" s="12">
        <v>1.35</v>
      </c>
      <c r="J236" s="13">
        <f t="shared" si="160"/>
        <v>3515.8455</v>
      </c>
      <c r="K236" s="11">
        <v>450</v>
      </c>
      <c r="L236" s="11">
        <v>1.43</v>
      </c>
      <c r="M236" s="30">
        <f t="shared" si="161"/>
        <v>3.53204081632653</v>
      </c>
      <c r="N236" s="11">
        <v>0.87</v>
      </c>
      <c r="O236" s="11">
        <v>1.78</v>
      </c>
      <c r="P236" s="8">
        <f t="shared" si="162"/>
        <v>2.5486</v>
      </c>
      <c r="Q236" s="9">
        <v>1.15</v>
      </c>
      <c r="R236" s="17">
        <f t="shared" si="163"/>
        <v>36396.1138607318</v>
      </c>
      <c r="S236" s="11">
        <f t="shared" si="164"/>
        <v>2</v>
      </c>
      <c r="Y236" s="11">
        <f>_xlfn.RANK.EQ(AK236,AK234:AK237,0)</f>
        <v>2</v>
      </c>
      <c r="Z236" s="11">
        <v>1446.85</v>
      </c>
      <c r="AA236" s="11">
        <v>1.8</v>
      </c>
      <c r="AB236" s="12">
        <v>1.35</v>
      </c>
      <c r="AC236" s="13">
        <f t="shared" si="165"/>
        <v>3515.8455</v>
      </c>
      <c r="AD236" s="11">
        <v>450</v>
      </c>
      <c r="AE236" s="11">
        <v>1.43</v>
      </c>
      <c r="AF236" s="30">
        <f t="shared" si="166"/>
        <v>3.53204081632653</v>
      </c>
      <c r="AG236" s="11">
        <v>0.87</v>
      </c>
      <c r="AH236" s="11">
        <v>1.78</v>
      </c>
      <c r="AI236" s="8">
        <f t="shared" si="167"/>
        <v>2.5486</v>
      </c>
      <c r="AJ236" s="9">
        <v>1.15</v>
      </c>
      <c r="AK236" s="17">
        <f t="shared" si="168"/>
        <v>36396.1138607318</v>
      </c>
      <c r="AL236" s="11">
        <f t="shared" si="169"/>
        <v>2</v>
      </c>
    </row>
    <row r="237" s="1" customFormat="1" customHeight="1" spans="1:38">
      <c r="F237" s="11">
        <f>_xlfn.RANK.EQ(R237,R234:R237,0)</f>
        <v>4</v>
      </c>
      <c r="G237" s="11">
        <v>0</v>
      </c>
      <c r="H237" s="11">
        <v>1.8</v>
      </c>
      <c r="I237" s="12">
        <v>1.35</v>
      </c>
      <c r="J237" s="13">
        <f t="shared" si="160"/>
        <v>0</v>
      </c>
      <c r="K237" s="11">
        <v>0</v>
      </c>
      <c r="L237" s="11">
        <v>0.2</v>
      </c>
      <c r="M237" s="30">
        <f t="shared" si="161"/>
        <v>1.2</v>
      </c>
      <c r="N237" s="27">
        <v>0.7</v>
      </c>
      <c r="O237" s="27">
        <v>1.5</v>
      </c>
      <c r="P237" s="8">
        <f t="shared" si="162"/>
        <v>2.05</v>
      </c>
      <c r="Q237" s="9">
        <v>1.15</v>
      </c>
      <c r="R237" s="17">
        <f t="shared" si="163"/>
        <v>0</v>
      </c>
      <c r="S237" s="27">
        <f t="shared" si="164"/>
        <v>12</v>
      </c>
      <c r="Y237" s="11">
        <f>_xlfn.RANK.EQ(AK237,AK234:AK237,0)</f>
        <v>4</v>
      </c>
      <c r="Z237" s="11">
        <v>0</v>
      </c>
      <c r="AA237" s="11">
        <v>1.8</v>
      </c>
      <c r="AB237" s="12">
        <v>1.35</v>
      </c>
      <c r="AC237" s="13">
        <f t="shared" si="165"/>
        <v>0</v>
      </c>
      <c r="AD237" s="11">
        <v>0</v>
      </c>
      <c r="AE237" s="11">
        <v>0.2</v>
      </c>
      <c r="AF237" s="30">
        <f t="shared" si="166"/>
        <v>1.2</v>
      </c>
      <c r="AG237" s="27">
        <v>0.7</v>
      </c>
      <c r="AH237" s="27">
        <v>1.5</v>
      </c>
      <c r="AI237" s="8">
        <f t="shared" si="167"/>
        <v>2.05</v>
      </c>
      <c r="AJ237" s="9">
        <v>1.15</v>
      </c>
      <c r="AK237" s="17">
        <f t="shared" si="168"/>
        <v>0</v>
      </c>
      <c r="AL237" s="27">
        <f t="shared" si="169"/>
        <v>12</v>
      </c>
    </row>
    <row r="238" s="1" customFormat="1" customHeight="1" spans="1:38">
      <c r="F238" s="31" t="s">
        <v>35</v>
      </c>
      <c r="G238" s="32">
        <f>LARGE(R234:R237,1)/1</f>
        <v>56297.9744179538</v>
      </c>
      <c r="H238" s="31" t="s">
        <v>36</v>
      </c>
      <c r="I238" s="32">
        <f>LARGE(R234:R237,2)/2</f>
        <v>18198.0569303659</v>
      </c>
      <c r="J238" s="31" t="s">
        <v>37</v>
      </c>
      <c r="K238" s="32">
        <f>LARGE(R234:R237,3)/12</f>
        <v>3001.63618560836</v>
      </c>
      <c r="L238" s="31" t="s">
        <v>38</v>
      </c>
      <c r="M238" s="33">
        <f>LARGE(R234:R237,4)/12</f>
        <v>0</v>
      </c>
      <c r="N238" s="34" t="s">
        <v>39</v>
      </c>
      <c r="O238" s="35">
        <f>G238+I238+K238+M238</f>
        <v>77497.6675339281</v>
      </c>
      <c r="P238" s="34" t="s">
        <v>40</v>
      </c>
      <c r="Q238" s="34">
        <v>6.7</v>
      </c>
      <c r="R238" s="34" t="s">
        <v>41</v>
      </c>
      <c r="S238" s="35">
        <f>O238*Q238</f>
        <v>519234.372477318</v>
      </c>
      <c r="Y238" s="31" t="s">
        <v>35</v>
      </c>
      <c r="Z238" s="32">
        <f>LARGE(AK234:AK237,1)/1</f>
        <v>56297.9744179538</v>
      </c>
      <c r="AA238" s="31" t="s">
        <v>36</v>
      </c>
      <c r="AB238" s="32">
        <f>LARGE(AK234:AK237,2)/2</f>
        <v>18198.0569303659</v>
      </c>
      <c r="AC238" s="31" t="s">
        <v>37</v>
      </c>
      <c r="AD238" s="32">
        <f>LARGE(AK234:AK237,3)/12</f>
        <v>3001.63618560836</v>
      </c>
      <c r="AE238" s="31" t="s">
        <v>38</v>
      </c>
      <c r="AF238" s="33">
        <f>LARGE(AK234:AK237,4)/12</f>
        <v>0</v>
      </c>
      <c r="AG238" s="34" t="s">
        <v>39</v>
      </c>
      <c r="AH238" s="35">
        <f>Z238+AB238+AD238+AF238</f>
        <v>77497.6675339281</v>
      </c>
      <c r="AI238" s="34" t="s">
        <v>40</v>
      </c>
      <c r="AJ238" s="34">
        <v>6.7</v>
      </c>
      <c r="AK238" s="34" t="s">
        <v>41</v>
      </c>
      <c r="AL238" s="35">
        <f>AH238*AJ238</f>
        <v>519234.372477318</v>
      </c>
    </row>
    <row r="239" s="1" customFormat="1" customHeight="1" spans="1:38">
      <c r="F239" s="31"/>
      <c r="G239" s="32"/>
      <c r="H239" s="31"/>
      <c r="I239" s="32"/>
      <c r="J239" s="31"/>
      <c r="K239" s="32"/>
      <c r="L239" s="31"/>
      <c r="M239" s="33"/>
      <c r="N239" s="34"/>
      <c r="O239" s="35"/>
      <c r="P239" s="34"/>
      <c r="Q239" s="34"/>
      <c r="R239" s="34"/>
      <c r="S239" s="35"/>
      <c r="Y239" s="31"/>
      <c r="Z239" s="32"/>
      <c r="AA239" s="31"/>
      <c r="AB239" s="32"/>
      <c r="AC239" s="31"/>
      <c r="AD239" s="32"/>
      <c r="AE239" s="31"/>
      <c r="AF239" s="33"/>
      <c r="AG239" s="34"/>
      <c r="AH239" s="35"/>
      <c r="AI239" s="34"/>
      <c r="AJ239" s="34"/>
      <c r="AK239" s="34"/>
      <c r="AL239" s="35"/>
    </row>
    <row r="240" s="1" customFormat="1" customHeight="1" spans="1:38">
      <c r="F240" s="3" t="s">
        <v>43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Y240" s="3" t="s">
        <v>43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</row>
    <row r="241" s="1" customFormat="1" customHeight="1" spans="6:37">
      <c r="F241" s="4" t="s">
        <v>3</v>
      </c>
      <c r="G241" s="5"/>
      <c r="H241" s="5"/>
      <c r="I241" s="6"/>
      <c r="J241" s="7" t="s">
        <v>4</v>
      </c>
      <c r="K241" s="7"/>
      <c r="L241" s="7"/>
      <c r="M241" s="7"/>
      <c r="N241" s="8" t="s">
        <v>5</v>
      </c>
      <c r="O241" s="8"/>
      <c r="P241" s="8"/>
      <c r="Q241" s="9" t="s">
        <v>6</v>
      </c>
      <c r="R241" s="10" t="s">
        <v>7</v>
      </c>
      <c r="Y241" s="4" t="s">
        <v>3</v>
      </c>
      <c r="Z241" s="5"/>
      <c r="AA241" s="5"/>
      <c r="AB241" s="6"/>
      <c r="AC241" s="7" t="s">
        <v>4</v>
      </c>
      <c r="AD241" s="7"/>
      <c r="AE241" s="7"/>
      <c r="AF241" s="7"/>
      <c r="AG241" s="8" t="s">
        <v>5</v>
      </c>
      <c r="AH241" s="8"/>
      <c r="AI241" s="8"/>
      <c r="AJ241" s="9" t="s">
        <v>6</v>
      </c>
      <c r="AK241" s="10" t="s">
        <v>7</v>
      </c>
    </row>
    <row r="242" s="1" customFormat="1" customHeight="1" spans="6:37">
      <c r="F242" s="11" t="s">
        <v>13</v>
      </c>
      <c r="G242" s="11" t="s">
        <v>14</v>
      </c>
      <c r="H242" s="12" t="s">
        <v>15</v>
      </c>
      <c r="I242" s="13" t="s">
        <v>3</v>
      </c>
      <c r="J242" s="11" t="s">
        <v>16</v>
      </c>
      <c r="K242" s="11" t="s">
        <v>17</v>
      </c>
      <c r="L242" s="11" t="s">
        <v>18</v>
      </c>
      <c r="M242" s="7" t="s">
        <v>19</v>
      </c>
      <c r="N242" s="11" t="s">
        <v>20</v>
      </c>
      <c r="O242" s="11" t="s">
        <v>21</v>
      </c>
      <c r="P242" s="8" t="s">
        <v>22</v>
      </c>
      <c r="Q242" s="9" t="s">
        <v>23</v>
      </c>
      <c r="R242" s="14"/>
      <c r="Y242" s="11" t="s">
        <v>13</v>
      </c>
      <c r="Z242" s="11" t="s">
        <v>14</v>
      </c>
      <c r="AA242" s="12" t="s">
        <v>15</v>
      </c>
      <c r="AB242" s="13" t="s">
        <v>3</v>
      </c>
      <c r="AC242" s="11" t="s">
        <v>16</v>
      </c>
      <c r="AD242" s="11" t="s">
        <v>17</v>
      </c>
      <c r="AE242" s="11" t="s">
        <v>18</v>
      </c>
      <c r="AF242" s="7" t="s">
        <v>19</v>
      </c>
      <c r="AG242" s="11" t="s">
        <v>20</v>
      </c>
      <c r="AH242" s="11" t="s">
        <v>21</v>
      </c>
      <c r="AI242" s="8" t="s">
        <v>22</v>
      </c>
      <c r="AJ242" s="9" t="s">
        <v>23</v>
      </c>
      <c r="AK242" s="14"/>
    </row>
    <row r="243" s="1" customFormat="1" customHeight="1" spans="6:37">
      <c r="F243" s="11">
        <v>2171</v>
      </c>
      <c r="G243" s="11">
        <v>0.65</v>
      </c>
      <c r="H243" s="12">
        <v>1.35</v>
      </c>
      <c r="I243" s="13">
        <f t="shared" ref="I243:I251" si="170">F243*G243*H243</f>
        <v>1905.0525</v>
      </c>
      <c r="J243" s="11">
        <v>3</v>
      </c>
      <c r="K243" s="11">
        <v>446</v>
      </c>
      <c r="L243" s="11">
        <v>0.83</v>
      </c>
      <c r="M243" s="16">
        <f t="shared" ref="M243:M251" si="171">1+6*K243/(K243+2000)+L243</f>
        <v>2.92403107113655</v>
      </c>
      <c r="N243" s="11">
        <v>0.97</v>
      </c>
      <c r="O243" s="11">
        <v>2.11</v>
      </c>
      <c r="P243" s="8">
        <f t="shared" ref="P243:P251" si="172">1+N243*O243</f>
        <v>3.0467</v>
      </c>
      <c r="Q243" s="9">
        <v>1.15</v>
      </c>
      <c r="R243" s="17">
        <f t="shared" ref="R243:R251" si="173">I243*J243*Q243*P243*M243</f>
        <v>58551.4587320212</v>
      </c>
      <c r="Y243" s="11">
        <v>2171</v>
      </c>
      <c r="Z243" s="11">
        <v>0.65</v>
      </c>
      <c r="AA243" s="12">
        <v>1.35</v>
      </c>
      <c r="AB243" s="13">
        <f t="shared" ref="AB243:AB251" si="174">Y243*Z243*AA243</f>
        <v>1905.0525</v>
      </c>
      <c r="AC243" s="11">
        <v>3</v>
      </c>
      <c r="AD243" s="11">
        <v>446</v>
      </c>
      <c r="AE243" s="11">
        <v>0.83</v>
      </c>
      <c r="AF243" s="16">
        <f t="shared" ref="AF243:AF251" si="175">1+6*AD243/(AD243+2000)+AE243</f>
        <v>2.92403107113655</v>
      </c>
      <c r="AG243" s="11">
        <v>0.97</v>
      </c>
      <c r="AH243" s="11">
        <v>2.11</v>
      </c>
      <c r="AI243" s="8">
        <f t="shared" ref="AI243:AI251" si="176">1+AG243*AH243</f>
        <v>3.0467</v>
      </c>
      <c r="AJ243" s="9">
        <v>1.15</v>
      </c>
      <c r="AK243" s="17">
        <f t="shared" ref="AK243:AK251" si="177">AB243*AC243*AJ243*AI243*AF243</f>
        <v>58551.4587320212</v>
      </c>
    </row>
    <row r="244" s="1" customFormat="1" customHeight="1" spans="6:37">
      <c r="F244" s="11">
        <v>2171</v>
      </c>
      <c r="G244" s="11">
        <v>0.65</v>
      </c>
      <c r="H244" s="12">
        <v>1.35</v>
      </c>
      <c r="I244" s="13">
        <f t="shared" si="170"/>
        <v>1905.0525</v>
      </c>
      <c r="J244" s="11">
        <v>3</v>
      </c>
      <c r="K244" s="11">
        <v>446</v>
      </c>
      <c r="L244" s="11">
        <v>0.83</v>
      </c>
      <c r="M244" s="16">
        <f t="shared" si="171"/>
        <v>2.92403107113655</v>
      </c>
      <c r="N244" s="11">
        <v>0.97</v>
      </c>
      <c r="O244" s="11">
        <v>2.11</v>
      </c>
      <c r="P244" s="8">
        <f t="shared" si="172"/>
        <v>3.0467</v>
      </c>
      <c r="Q244" s="9">
        <v>1.15</v>
      </c>
      <c r="R244" s="17">
        <f t="shared" si="173"/>
        <v>58551.4587320212</v>
      </c>
      <c r="Y244" s="11">
        <v>2171</v>
      </c>
      <c r="Z244" s="11">
        <v>0.65</v>
      </c>
      <c r="AA244" s="12">
        <v>1.35</v>
      </c>
      <c r="AB244" s="13">
        <f t="shared" si="174"/>
        <v>1905.0525</v>
      </c>
      <c r="AC244" s="11">
        <v>3</v>
      </c>
      <c r="AD244" s="11">
        <v>446</v>
      </c>
      <c r="AE244" s="11">
        <v>0.83</v>
      </c>
      <c r="AF244" s="16">
        <f t="shared" si="175"/>
        <v>2.92403107113655</v>
      </c>
      <c r="AG244" s="11">
        <v>0.97</v>
      </c>
      <c r="AH244" s="11">
        <v>2.11</v>
      </c>
      <c r="AI244" s="8">
        <f t="shared" si="176"/>
        <v>3.0467</v>
      </c>
      <c r="AJ244" s="9">
        <v>1.15</v>
      </c>
      <c r="AK244" s="17">
        <f t="shared" si="177"/>
        <v>58551.4587320212</v>
      </c>
    </row>
    <row r="245" s="1" customFormat="1" customHeight="1" spans="6:37">
      <c r="F245" s="11">
        <v>2171</v>
      </c>
      <c r="G245" s="11">
        <v>0.65</v>
      </c>
      <c r="H245" s="12">
        <v>1.35</v>
      </c>
      <c r="I245" s="13">
        <f t="shared" si="170"/>
        <v>1905.0525</v>
      </c>
      <c r="J245" s="11">
        <v>3</v>
      </c>
      <c r="K245" s="11">
        <v>446</v>
      </c>
      <c r="L245" s="11">
        <v>0.83</v>
      </c>
      <c r="M245" s="16">
        <f t="shared" si="171"/>
        <v>2.92403107113655</v>
      </c>
      <c r="N245" s="11">
        <v>0.97</v>
      </c>
      <c r="O245" s="11">
        <v>2.11</v>
      </c>
      <c r="P245" s="8">
        <f t="shared" si="172"/>
        <v>3.0467</v>
      </c>
      <c r="Q245" s="9">
        <v>1.15</v>
      </c>
      <c r="R245" s="17">
        <f t="shared" si="173"/>
        <v>58551.4587320212</v>
      </c>
      <c r="Y245" s="11">
        <v>2171</v>
      </c>
      <c r="Z245" s="11">
        <v>0.65</v>
      </c>
      <c r="AA245" s="12">
        <v>1.35</v>
      </c>
      <c r="AB245" s="13">
        <f t="shared" si="174"/>
        <v>1905.0525</v>
      </c>
      <c r="AC245" s="11">
        <v>3</v>
      </c>
      <c r="AD245" s="11">
        <v>446</v>
      </c>
      <c r="AE245" s="11">
        <v>0.83</v>
      </c>
      <c r="AF245" s="16">
        <f t="shared" si="175"/>
        <v>2.92403107113655</v>
      </c>
      <c r="AG245" s="11">
        <v>0.97</v>
      </c>
      <c r="AH245" s="11">
        <v>2.11</v>
      </c>
      <c r="AI245" s="8">
        <f t="shared" si="176"/>
        <v>3.0467</v>
      </c>
      <c r="AJ245" s="9">
        <v>1.15</v>
      </c>
      <c r="AK245" s="17">
        <f t="shared" si="177"/>
        <v>58551.4587320212</v>
      </c>
    </row>
    <row r="246" s="1" customFormat="1" customHeight="1" spans="6:37">
      <c r="F246" s="11">
        <v>2171</v>
      </c>
      <c r="G246" s="11">
        <v>0.65</v>
      </c>
      <c r="H246" s="12">
        <v>1.35</v>
      </c>
      <c r="I246" s="13">
        <f t="shared" si="170"/>
        <v>1905.0525</v>
      </c>
      <c r="J246" s="11">
        <v>3</v>
      </c>
      <c r="K246" s="11">
        <v>446</v>
      </c>
      <c r="L246" s="11">
        <v>0.83</v>
      </c>
      <c r="M246" s="16">
        <f t="shared" si="171"/>
        <v>2.92403107113655</v>
      </c>
      <c r="N246" s="11">
        <v>0.97</v>
      </c>
      <c r="O246" s="11">
        <v>2.11</v>
      </c>
      <c r="P246" s="8">
        <f t="shared" si="172"/>
        <v>3.0467</v>
      </c>
      <c r="Q246" s="9">
        <v>1.15</v>
      </c>
      <c r="R246" s="17">
        <f t="shared" si="173"/>
        <v>58551.4587320212</v>
      </c>
      <c r="Y246" s="11">
        <v>2171</v>
      </c>
      <c r="Z246" s="11">
        <v>0.65</v>
      </c>
      <c r="AA246" s="12">
        <v>1.35</v>
      </c>
      <c r="AB246" s="13">
        <f t="shared" si="174"/>
        <v>1905.0525</v>
      </c>
      <c r="AC246" s="11">
        <v>3</v>
      </c>
      <c r="AD246" s="11">
        <v>446</v>
      </c>
      <c r="AE246" s="11">
        <v>0.83</v>
      </c>
      <c r="AF246" s="16">
        <f t="shared" si="175"/>
        <v>2.92403107113655</v>
      </c>
      <c r="AG246" s="11">
        <v>0.97</v>
      </c>
      <c r="AH246" s="11">
        <v>2.11</v>
      </c>
      <c r="AI246" s="8">
        <f t="shared" si="176"/>
        <v>3.0467</v>
      </c>
      <c r="AJ246" s="9">
        <v>1.15</v>
      </c>
      <c r="AK246" s="17">
        <f t="shared" si="177"/>
        <v>58551.4587320212</v>
      </c>
    </row>
    <row r="247" s="1" customFormat="1" customHeight="1" spans="6:37">
      <c r="F247" s="11">
        <v>2171</v>
      </c>
      <c r="G247" s="11">
        <v>0.65</v>
      </c>
      <c r="H247" s="12">
        <v>1.35</v>
      </c>
      <c r="I247" s="13">
        <f t="shared" si="170"/>
        <v>1905.0525</v>
      </c>
      <c r="J247" s="11">
        <v>3</v>
      </c>
      <c r="K247" s="11">
        <v>446</v>
      </c>
      <c r="L247" s="11">
        <v>0.83</v>
      </c>
      <c r="M247" s="16">
        <f t="shared" si="171"/>
        <v>2.92403107113655</v>
      </c>
      <c r="N247" s="11">
        <v>0.97</v>
      </c>
      <c r="O247" s="11">
        <v>2.11</v>
      </c>
      <c r="P247" s="8">
        <f t="shared" si="172"/>
        <v>3.0467</v>
      </c>
      <c r="Q247" s="9">
        <v>1.15</v>
      </c>
      <c r="R247" s="17">
        <f t="shared" si="173"/>
        <v>58551.4587320212</v>
      </c>
      <c r="Y247" s="11">
        <v>2171</v>
      </c>
      <c r="Z247" s="11">
        <v>0.65</v>
      </c>
      <c r="AA247" s="12">
        <v>1.35</v>
      </c>
      <c r="AB247" s="13">
        <f t="shared" si="174"/>
        <v>1905.0525</v>
      </c>
      <c r="AC247" s="11">
        <v>3</v>
      </c>
      <c r="AD247" s="11">
        <v>446</v>
      </c>
      <c r="AE247" s="11">
        <v>0.83</v>
      </c>
      <c r="AF247" s="16">
        <f t="shared" si="175"/>
        <v>2.92403107113655</v>
      </c>
      <c r="AG247" s="11">
        <v>0.97</v>
      </c>
      <c r="AH247" s="11">
        <v>2.11</v>
      </c>
      <c r="AI247" s="8">
        <f t="shared" si="176"/>
        <v>3.0467</v>
      </c>
      <c r="AJ247" s="9">
        <v>1.15</v>
      </c>
      <c r="AK247" s="17">
        <f t="shared" si="177"/>
        <v>58551.4587320212</v>
      </c>
    </row>
    <row r="248" s="1" customFormat="1" customHeight="1" spans="6:37">
      <c r="F248" s="11">
        <v>2171</v>
      </c>
      <c r="G248" s="11">
        <v>0.65</v>
      </c>
      <c r="H248" s="12">
        <v>1.35</v>
      </c>
      <c r="I248" s="13">
        <f t="shared" si="170"/>
        <v>1905.0525</v>
      </c>
      <c r="J248" s="11">
        <v>3</v>
      </c>
      <c r="K248" s="11">
        <v>196</v>
      </c>
      <c r="L248" s="11">
        <v>0.83</v>
      </c>
      <c r="M248" s="16">
        <f t="shared" si="171"/>
        <v>2.36551912568306</v>
      </c>
      <c r="N248" s="11">
        <v>0.97</v>
      </c>
      <c r="O248" s="11">
        <v>2.11</v>
      </c>
      <c r="P248" s="8">
        <f t="shared" si="172"/>
        <v>3.0467</v>
      </c>
      <c r="Q248" s="9">
        <v>0.9</v>
      </c>
      <c r="R248" s="17">
        <f t="shared" si="173"/>
        <v>37070.3655889386</v>
      </c>
      <c r="Y248" s="11">
        <v>2171</v>
      </c>
      <c r="Z248" s="11">
        <v>0.65</v>
      </c>
      <c r="AA248" s="12">
        <v>1.35</v>
      </c>
      <c r="AB248" s="13">
        <f t="shared" si="174"/>
        <v>1905.0525</v>
      </c>
      <c r="AC248" s="11">
        <v>3</v>
      </c>
      <c r="AD248" s="11">
        <v>196</v>
      </c>
      <c r="AE248" s="11">
        <v>0.83</v>
      </c>
      <c r="AF248" s="16">
        <f t="shared" si="175"/>
        <v>2.36551912568306</v>
      </c>
      <c r="AG248" s="11">
        <v>0.97</v>
      </c>
      <c r="AH248" s="11">
        <v>2.11</v>
      </c>
      <c r="AI248" s="8">
        <f t="shared" si="176"/>
        <v>3.0467</v>
      </c>
      <c r="AJ248" s="9">
        <v>0.9</v>
      </c>
      <c r="AK248" s="17">
        <f t="shared" si="177"/>
        <v>37070.3655889386</v>
      </c>
    </row>
    <row r="249" s="1" customFormat="1" customHeight="1" spans="6:37">
      <c r="F249" s="11">
        <v>2171</v>
      </c>
      <c r="G249" s="11">
        <v>0.65</v>
      </c>
      <c r="H249" s="12">
        <v>1.35</v>
      </c>
      <c r="I249" s="13">
        <f t="shared" si="170"/>
        <v>1905.0525</v>
      </c>
      <c r="J249" s="11">
        <v>3</v>
      </c>
      <c r="K249" s="11">
        <v>196</v>
      </c>
      <c r="L249" s="11">
        <v>0.83</v>
      </c>
      <c r="M249" s="16">
        <f t="shared" si="171"/>
        <v>2.36551912568306</v>
      </c>
      <c r="N249" s="11">
        <v>0.97</v>
      </c>
      <c r="O249" s="11">
        <v>2.11</v>
      </c>
      <c r="P249" s="8">
        <f t="shared" si="172"/>
        <v>3.0467</v>
      </c>
      <c r="Q249" s="9">
        <v>0.9</v>
      </c>
      <c r="R249" s="17">
        <f t="shared" si="173"/>
        <v>37070.3655889386</v>
      </c>
      <c r="Y249" s="11">
        <v>2171</v>
      </c>
      <c r="Z249" s="11">
        <v>0.65</v>
      </c>
      <c r="AA249" s="12">
        <v>1.35</v>
      </c>
      <c r="AB249" s="13">
        <f t="shared" si="174"/>
        <v>1905.0525</v>
      </c>
      <c r="AC249" s="11">
        <v>3</v>
      </c>
      <c r="AD249" s="11">
        <v>196</v>
      </c>
      <c r="AE249" s="11">
        <v>0.83</v>
      </c>
      <c r="AF249" s="16">
        <f t="shared" si="175"/>
        <v>2.36551912568306</v>
      </c>
      <c r="AG249" s="11">
        <v>0.97</v>
      </c>
      <c r="AH249" s="11">
        <v>2.11</v>
      </c>
      <c r="AI249" s="8">
        <f t="shared" si="176"/>
        <v>3.0467</v>
      </c>
      <c r="AJ249" s="9">
        <v>0.9</v>
      </c>
      <c r="AK249" s="17">
        <f t="shared" si="177"/>
        <v>37070.3655889386</v>
      </c>
    </row>
    <row r="250" s="1" customFormat="1" customHeight="1" spans="6:37">
      <c r="F250" s="11">
        <v>2171</v>
      </c>
      <c r="G250" s="11">
        <v>0.65</v>
      </c>
      <c r="H250" s="12">
        <v>1.35</v>
      </c>
      <c r="I250" s="13">
        <f t="shared" si="170"/>
        <v>1905.0525</v>
      </c>
      <c r="J250" s="11">
        <v>3</v>
      </c>
      <c r="K250" s="11">
        <v>196</v>
      </c>
      <c r="L250" s="11">
        <v>0.83</v>
      </c>
      <c r="M250" s="16">
        <f t="shared" si="171"/>
        <v>2.36551912568306</v>
      </c>
      <c r="N250" s="11">
        <v>0.97</v>
      </c>
      <c r="O250" s="11">
        <v>2.11</v>
      </c>
      <c r="P250" s="8">
        <f t="shared" si="172"/>
        <v>3.0467</v>
      </c>
      <c r="Q250" s="9">
        <v>0.9</v>
      </c>
      <c r="R250" s="17">
        <f t="shared" si="173"/>
        <v>37070.3655889386</v>
      </c>
      <c r="Y250" s="11">
        <v>2171</v>
      </c>
      <c r="Z250" s="11">
        <v>0.65</v>
      </c>
      <c r="AA250" s="12">
        <v>1.35</v>
      </c>
      <c r="AB250" s="13">
        <f t="shared" si="174"/>
        <v>1905.0525</v>
      </c>
      <c r="AC250" s="11">
        <v>3</v>
      </c>
      <c r="AD250" s="11">
        <v>196</v>
      </c>
      <c r="AE250" s="11">
        <v>0.83</v>
      </c>
      <c r="AF250" s="16">
        <f t="shared" si="175"/>
        <v>2.36551912568306</v>
      </c>
      <c r="AG250" s="11">
        <v>0.97</v>
      </c>
      <c r="AH250" s="11">
        <v>2.11</v>
      </c>
      <c r="AI250" s="8">
        <f t="shared" si="176"/>
        <v>3.0467</v>
      </c>
      <c r="AJ250" s="9">
        <v>0.9</v>
      </c>
      <c r="AK250" s="17">
        <f t="shared" si="177"/>
        <v>37070.3655889386</v>
      </c>
    </row>
    <row r="251" s="1" customFormat="1" customHeight="1" spans="6:37">
      <c r="F251" s="11">
        <v>2171</v>
      </c>
      <c r="G251" s="11">
        <v>0.65</v>
      </c>
      <c r="H251" s="12">
        <v>1.35</v>
      </c>
      <c r="I251" s="13">
        <f t="shared" si="170"/>
        <v>1905.0525</v>
      </c>
      <c r="J251" s="11">
        <v>3</v>
      </c>
      <c r="K251" s="11">
        <v>196</v>
      </c>
      <c r="L251" s="11">
        <v>0.83</v>
      </c>
      <c r="M251" s="16">
        <f t="shared" si="171"/>
        <v>2.36551912568306</v>
      </c>
      <c r="N251" s="11">
        <v>0.97</v>
      </c>
      <c r="O251" s="11">
        <v>2.11</v>
      </c>
      <c r="P251" s="8">
        <f t="shared" si="172"/>
        <v>3.0467</v>
      </c>
      <c r="Q251" s="9">
        <v>0.9</v>
      </c>
      <c r="R251" s="17">
        <f t="shared" si="173"/>
        <v>37070.3655889386</v>
      </c>
      <c r="Y251" s="11">
        <v>2171</v>
      </c>
      <c r="Z251" s="11">
        <v>0.65</v>
      </c>
      <c r="AA251" s="12">
        <v>1.35</v>
      </c>
      <c r="AB251" s="13">
        <f t="shared" si="174"/>
        <v>1905.0525</v>
      </c>
      <c r="AC251" s="11">
        <v>3</v>
      </c>
      <c r="AD251" s="11">
        <v>196</v>
      </c>
      <c r="AE251" s="11">
        <v>0.83</v>
      </c>
      <c r="AF251" s="16">
        <f t="shared" si="175"/>
        <v>2.36551912568306</v>
      </c>
      <c r="AG251" s="11">
        <v>0.97</v>
      </c>
      <c r="AH251" s="11">
        <v>2.11</v>
      </c>
      <c r="AI251" s="8">
        <f t="shared" si="176"/>
        <v>3.0467</v>
      </c>
      <c r="AJ251" s="9">
        <v>0.9</v>
      </c>
      <c r="AK251" s="17">
        <f t="shared" si="177"/>
        <v>37070.3655889386</v>
      </c>
    </row>
    <row r="252" s="1" customFormat="1" customHeight="1" spans="6:37">
      <c r="F252" s="20" t="s">
        <v>43</v>
      </c>
      <c r="G252" s="21"/>
      <c r="H252" s="21"/>
      <c r="I252" s="21"/>
      <c r="J252" s="21"/>
      <c r="K252" s="21"/>
      <c r="L252" s="21"/>
      <c r="M252" s="22">
        <f>SUM(R243:R251)</f>
        <v>441038.75601586</v>
      </c>
      <c r="N252" s="22"/>
      <c r="O252" s="22"/>
      <c r="P252" s="22"/>
      <c r="Q252" s="22"/>
      <c r="R252" s="22"/>
      <c r="Y252" s="20" t="s">
        <v>43</v>
      </c>
      <c r="Z252" s="21"/>
      <c r="AA252" s="21"/>
      <c r="AB252" s="21"/>
      <c r="AC252" s="21"/>
      <c r="AD252" s="21"/>
      <c r="AE252" s="21"/>
      <c r="AF252" s="22">
        <f>SUM(AK243:AK251)</f>
        <v>441038.75601586</v>
      </c>
      <c r="AG252" s="22"/>
      <c r="AH252" s="22"/>
      <c r="AI252" s="22"/>
      <c r="AJ252" s="22"/>
      <c r="AK252" s="22"/>
    </row>
    <row r="253" s="1" customFormat="1" customHeight="1" spans="6:37">
      <c r="F253" s="21"/>
      <c r="G253" s="21"/>
      <c r="H253" s="21"/>
      <c r="I253" s="21"/>
      <c r="J253" s="21"/>
      <c r="K253" s="21"/>
      <c r="L253" s="21"/>
      <c r="M253" s="22"/>
      <c r="N253" s="22"/>
      <c r="O253" s="22"/>
      <c r="P253" s="22"/>
      <c r="Q253" s="22"/>
      <c r="R253" s="22"/>
      <c r="Y253" s="21"/>
      <c r="Z253" s="21"/>
      <c r="AA253" s="21"/>
      <c r="AB253" s="21"/>
      <c r="AC253" s="21"/>
      <c r="AD253" s="21"/>
      <c r="AE253" s="21"/>
      <c r="AF253" s="22"/>
      <c r="AG253" s="22"/>
      <c r="AH253" s="22"/>
      <c r="AI253" s="22"/>
      <c r="AJ253" s="22"/>
      <c r="AK253" s="22"/>
    </row>
    <row r="254" s="1" customFormat="1" customHeight="1" spans="6:37">
      <c r="F254" s="3" t="s">
        <v>44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Y254" s="3" t="s">
        <v>44</v>
      </c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="1" customFormat="1" customHeight="1" spans="6:37">
      <c r="F255" s="4" t="s">
        <v>3</v>
      </c>
      <c r="G255" s="5"/>
      <c r="H255" s="5"/>
      <c r="I255" s="6"/>
      <c r="J255" s="7" t="s">
        <v>4</v>
      </c>
      <c r="K255" s="7"/>
      <c r="L255" s="7"/>
      <c r="M255" s="7"/>
      <c r="N255" s="8" t="s">
        <v>5</v>
      </c>
      <c r="O255" s="8"/>
      <c r="P255" s="8"/>
      <c r="Q255" s="9" t="s">
        <v>6</v>
      </c>
      <c r="R255" s="10" t="s">
        <v>7</v>
      </c>
      <c r="Y255" s="4" t="s">
        <v>3</v>
      </c>
      <c r="Z255" s="5"/>
      <c r="AA255" s="5"/>
      <c r="AB255" s="6"/>
      <c r="AC255" s="7" t="s">
        <v>4</v>
      </c>
      <c r="AD255" s="7"/>
      <c r="AE255" s="7"/>
      <c r="AF255" s="7"/>
      <c r="AG255" s="8" t="s">
        <v>5</v>
      </c>
      <c r="AH255" s="8"/>
      <c r="AI255" s="8"/>
      <c r="AJ255" s="9" t="s">
        <v>6</v>
      </c>
      <c r="AK255" s="10" t="s">
        <v>7</v>
      </c>
    </row>
    <row r="256" s="1" customFormat="1" customHeight="1" spans="6:37">
      <c r="F256" s="11" t="s">
        <v>45</v>
      </c>
      <c r="G256" s="11" t="s">
        <v>14</v>
      </c>
      <c r="H256" s="12" t="s">
        <v>15</v>
      </c>
      <c r="I256" s="13" t="s">
        <v>3</v>
      </c>
      <c r="J256" s="11" t="s">
        <v>16</v>
      </c>
      <c r="K256" s="11" t="s">
        <v>17</v>
      </c>
      <c r="L256" s="11" t="s">
        <v>18</v>
      </c>
      <c r="M256" s="7" t="s">
        <v>19</v>
      </c>
      <c r="N256" s="11" t="s">
        <v>20</v>
      </c>
      <c r="O256" s="11" t="s">
        <v>21</v>
      </c>
      <c r="P256" s="8" t="s">
        <v>22</v>
      </c>
      <c r="Q256" s="9" t="s">
        <v>23</v>
      </c>
      <c r="R256" s="14"/>
      <c r="Y256" s="11" t="s">
        <v>45</v>
      </c>
      <c r="Z256" s="11" t="s">
        <v>14</v>
      </c>
      <c r="AA256" s="12" t="s">
        <v>15</v>
      </c>
      <c r="AB256" s="13" t="s">
        <v>3</v>
      </c>
      <c r="AC256" s="11" t="s">
        <v>16</v>
      </c>
      <c r="AD256" s="11" t="s">
        <v>17</v>
      </c>
      <c r="AE256" s="11" t="s">
        <v>18</v>
      </c>
      <c r="AF256" s="7" t="s">
        <v>19</v>
      </c>
      <c r="AG256" s="11" t="s">
        <v>20</v>
      </c>
      <c r="AH256" s="11" t="s">
        <v>21</v>
      </c>
      <c r="AI256" s="8" t="s">
        <v>22</v>
      </c>
      <c r="AJ256" s="9" t="s">
        <v>23</v>
      </c>
      <c r="AK256" s="14"/>
    </row>
    <row r="257" s="1" customFormat="1" customHeight="1" spans="6:37">
      <c r="F257" s="11">
        <f t="shared" ref="F257:F261" si="178">35140+5878</f>
        <v>41018</v>
      </c>
      <c r="G257" s="11">
        <v>0.0847</v>
      </c>
      <c r="H257" s="12">
        <v>1.35</v>
      </c>
      <c r="I257" s="13">
        <f t="shared" ref="I257:I261" si="179">F257*G257*H257</f>
        <v>4690.20321</v>
      </c>
      <c r="J257" s="11">
        <v>3</v>
      </c>
      <c r="K257" s="11">
        <v>450</v>
      </c>
      <c r="L257" s="11">
        <v>1.43</v>
      </c>
      <c r="M257" s="16">
        <f t="shared" ref="M257:M261" si="180">1+6*K257/(K257+2000)+L257</f>
        <v>3.53204081632653</v>
      </c>
      <c r="N257" s="11">
        <v>0.87</v>
      </c>
      <c r="O257" s="11">
        <v>1.78</v>
      </c>
      <c r="P257" s="8">
        <f t="shared" ref="P257:P261" si="181">1+N257*O257</f>
        <v>2.5486</v>
      </c>
      <c r="Q257" s="9">
        <v>1.15</v>
      </c>
      <c r="R257" s="17">
        <f t="shared" ref="R257:R261" si="182">I257*J257*Q257*P257*M257</f>
        <v>145659.276035705</v>
      </c>
      <c r="Y257" s="11">
        <f t="shared" ref="Y257:Y261" si="183">38079+5878</f>
        <v>43957</v>
      </c>
      <c r="Z257" s="11">
        <v>0.0847</v>
      </c>
      <c r="AA257" s="12">
        <v>1.35</v>
      </c>
      <c r="AB257" s="13">
        <f t="shared" ref="AB257:AB261" si="184">Y257*Z257*AA257</f>
        <v>5026.263165</v>
      </c>
      <c r="AC257" s="11">
        <v>3</v>
      </c>
      <c r="AD257" s="11">
        <v>450</v>
      </c>
      <c r="AE257" s="11">
        <v>1.43</v>
      </c>
      <c r="AF257" s="16">
        <f t="shared" ref="AF257:AF261" si="185">1+6*AD257/(AD257+2000)+AE257</f>
        <v>3.53204081632653</v>
      </c>
      <c r="AG257" s="11">
        <v>0.87</v>
      </c>
      <c r="AH257" s="11">
        <v>1.78</v>
      </c>
      <c r="AI257" s="8">
        <f t="shared" ref="AI257:AI261" si="186">1+AG257*AH257</f>
        <v>2.5486</v>
      </c>
      <c r="AJ257" s="9">
        <v>1.15</v>
      </c>
      <c r="AK257" s="17">
        <f t="shared" ref="AK257:AK261" si="187">AB257*AC257*AJ257*AI257*AF257</f>
        <v>156095.977295369</v>
      </c>
    </row>
    <row r="258" s="1" customFormat="1" customHeight="1" spans="6:37">
      <c r="F258" s="11">
        <f t="shared" si="178"/>
        <v>41018</v>
      </c>
      <c r="G258" s="11">
        <v>0.0847</v>
      </c>
      <c r="H258" s="12">
        <v>1.35</v>
      </c>
      <c r="I258" s="13">
        <f t="shared" si="179"/>
        <v>4690.20321</v>
      </c>
      <c r="J258" s="11">
        <v>3</v>
      </c>
      <c r="K258" s="11">
        <v>450</v>
      </c>
      <c r="L258" s="11">
        <v>1.43</v>
      </c>
      <c r="M258" s="16">
        <f t="shared" si="180"/>
        <v>3.53204081632653</v>
      </c>
      <c r="N258" s="11">
        <v>0.87</v>
      </c>
      <c r="O258" s="11">
        <v>1.78</v>
      </c>
      <c r="P258" s="8">
        <f t="shared" si="181"/>
        <v>2.5486</v>
      </c>
      <c r="Q258" s="9">
        <v>1.15</v>
      </c>
      <c r="R258" s="17">
        <f t="shared" si="182"/>
        <v>145659.276035705</v>
      </c>
      <c r="Y258" s="11">
        <f t="shared" si="183"/>
        <v>43957</v>
      </c>
      <c r="Z258" s="11">
        <v>0.0847</v>
      </c>
      <c r="AA258" s="12">
        <v>1.35</v>
      </c>
      <c r="AB258" s="13">
        <f t="shared" si="184"/>
        <v>5026.263165</v>
      </c>
      <c r="AC258" s="11">
        <v>3</v>
      </c>
      <c r="AD258" s="11">
        <v>450</v>
      </c>
      <c r="AE258" s="11">
        <v>1.43</v>
      </c>
      <c r="AF258" s="16">
        <f t="shared" si="185"/>
        <v>3.53204081632653</v>
      </c>
      <c r="AG258" s="11">
        <v>0.87</v>
      </c>
      <c r="AH258" s="11">
        <v>1.78</v>
      </c>
      <c r="AI258" s="8">
        <f t="shared" si="186"/>
        <v>2.5486</v>
      </c>
      <c r="AJ258" s="9">
        <v>1.15</v>
      </c>
      <c r="AK258" s="17">
        <f t="shared" si="187"/>
        <v>156095.977295369</v>
      </c>
    </row>
    <row r="259" s="1" customFormat="1" customHeight="1" spans="6:37">
      <c r="F259" s="11">
        <f t="shared" si="178"/>
        <v>41018</v>
      </c>
      <c r="G259" s="11">
        <v>0.0847</v>
      </c>
      <c r="H259" s="12">
        <v>1.35</v>
      </c>
      <c r="I259" s="13">
        <f t="shared" si="179"/>
        <v>4690.20321</v>
      </c>
      <c r="J259" s="11">
        <v>3</v>
      </c>
      <c r="K259" s="11">
        <v>450</v>
      </c>
      <c r="L259" s="11">
        <v>1.43</v>
      </c>
      <c r="M259" s="16">
        <f t="shared" si="180"/>
        <v>3.53204081632653</v>
      </c>
      <c r="N259" s="11">
        <v>0.87</v>
      </c>
      <c r="O259" s="11">
        <v>1.78</v>
      </c>
      <c r="P259" s="8">
        <f t="shared" si="181"/>
        <v>2.5486</v>
      </c>
      <c r="Q259" s="9">
        <v>1.15</v>
      </c>
      <c r="R259" s="17">
        <f t="shared" si="182"/>
        <v>145659.276035705</v>
      </c>
      <c r="Y259" s="11">
        <f t="shared" si="183"/>
        <v>43957</v>
      </c>
      <c r="Z259" s="11">
        <v>0.0847</v>
      </c>
      <c r="AA259" s="12">
        <v>1.35</v>
      </c>
      <c r="AB259" s="13">
        <f t="shared" si="184"/>
        <v>5026.263165</v>
      </c>
      <c r="AC259" s="11">
        <v>3</v>
      </c>
      <c r="AD259" s="11">
        <v>450</v>
      </c>
      <c r="AE259" s="11">
        <v>1.43</v>
      </c>
      <c r="AF259" s="16">
        <f t="shared" si="185"/>
        <v>3.53204081632653</v>
      </c>
      <c r="AG259" s="11">
        <v>0.87</v>
      </c>
      <c r="AH259" s="11">
        <v>1.78</v>
      </c>
      <c r="AI259" s="8">
        <f t="shared" si="186"/>
        <v>2.5486</v>
      </c>
      <c r="AJ259" s="9">
        <v>1.15</v>
      </c>
      <c r="AK259" s="17">
        <f t="shared" si="187"/>
        <v>156095.977295369</v>
      </c>
    </row>
    <row r="260" s="1" customFormat="1" customHeight="1" spans="6:37">
      <c r="F260" s="11">
        <f t="shared" si="178"/>
        <v>41018</v>
      </c>
      <c r="G260" s="11">
        <v>0.0847</v>
      </c>
      <c r="H260" s="12">
        <v>1.35</v>
      </c>
      <c r="I260" s="13">
        <f t="shared" si="179"/>
        <v>4690.20321</v>
      </c>
      <c r="J260" s="11">
        <v>3</v>
      </c>
      <c r="K260" s="11">
        <v>200</v>
      </c>
      <c r="L260" s="11">
        <v>1.43</v>
      </c>
      <c r="M260" s="16">
        <f t="shared" si="180"/>
        <v>2.97545454545455</v>
      </c>
      <c r="N260" s="11">
        <v>0.87</v>
      </c>
      <c r="O260" s="11">
        <v>1.78</v>
      </c>
      <c r="P260" s="8">
        <f t="shared" si="181"/>
        <v>2.5486</v>
      </c>
      <c r="Q260" s="9">
        <v>0.9</v>
      </c>
      <c r="R260" s="17">
        <f t="shared" si="182"/>
        <v>96030.7725403456</v>
      </c>
      <c r="Y260" s="11">
        <f t="shared" si="183"/>
        <v>43957</v>
      </c>
      <c r="Z260" s="11">
        <v>0.0847</v>
      </c>
      <c r="AA260" s="12">
        <v>1.35</v>
      </c>
      <c r="AB260" s="13">
        <f t="shared" si="184"/>
        <v>5026.263165</v>
      </c>
      <c r="AC260" s="11">
        <v>3</v>
      </c>
      <c r="AD260" s="11">
        <v>200</v>
      </c>
      <c r="AE260" s="11">
        <v>1.43</v>
      </c>
      <c r="AF260" s="16">
        <f t="shared" si="185"/>
        <v>2.97545454545455</v>
      </c>
      <c r="AG260" s="11">
        <v>0.87</v>
      </c>
      <c r="AH260" s="11">
        <v>1.78</v>
      </c>
      <c r="AI260" s="8">
        <f t="shared" si="186"/>
        <v>2.5486</v>
      </c>
      <c r="AJ260" s="9">
        <v>0.9</v>
      </c>
      <c r="AK260" s="17">
        <f t="shared" si="187"/>
        <v>102911.518566385</v>
      </c>
    </row>
    <row r="261" s="1" customFormat="1" customHeight="1" spans="6:37">
      <c r="F261" s="11">
        <f t="shared" si="178"/>
        <v>41018</v>
      </c>
      <c r="G261" s="11">
        <v>0.0847</v>
      </c>
      <c r="H261" s="12">
        <v>1.35</v>
      </c>
      <c r="I261" s="13">
        <f t="shared" si="179"/>
        <v>4690.20321</v>
      </c>
      <c r="J261" s="11">
        <v>3</v>
      </c>
      <c r="K261" s="11">
        <v>200</v>
      </c>
      <c r="L261" s="11">
        <v>1.43</v>
      </c>
      <c r="M261" s="16">
        <f t="shared" si="180"/>
        <v>2.97545454545455</v>
      </c>
      <c r="N261" s="11">
        <v>0.87</v>
      </c>
      <c r="O261" s="11">
        <v>1.78</v>
      </c>
      <c r="P261" s="8">
        <f t="shared" si="181"/>
        <v>2.5486</v>
      </c>
      <c r="Q261" s="9">
        <v>0.9</v>
      </c>
      <c r="R261" s="17">
        <f t="shared" si="182"/>
        <v>96030.7725403456</v>
      </c>
      <c r="Y261" s="11">
        <f t="shared" si="183"/>
        <v>43957</v>
      </c>
      <c r="Z261" s="11">
        <v>0.0847</v>
      </c>
      <c r="AA261" s="12">
        <v>1.35</v>
      </c>
      <c r="AB261" s="13">
        <f t="shared" si="184"/>
        <v>5026.263165</v>
      </c>
      <c r="AC261" s="11">
        <v>3</v>
      </c>
      <c r="AD261" s="11">
        <v>200</v>
      </c>
      <c r="AE261" s="11">
        <v>1.43</v>
      </c>
      <c r="AF261" s="16">
        <f t="shared" si="185"/>
        <v>2.97545454545455</v>
      </c>
      <c r="AG261" s="11">
        <v>0.87</v>
      </c>
      <c r="AH261" s="11">
        <v>1.78</v>
      </c>
      <c r="AI261" s="8">
        <f t="shared" si="186"/>
        <v>2.5486</v>
      </c>
      <c r="AJ261" s="9">
        <v>0.9</v>
      </c>
      <c r="AK261" s="17">
        <f t="shared" si="187"/>
        <v>102911.518566385</v>
      </c>
    </row>
    <row r="262" s="1" customFormat="1" customHeight="1" spans="6:37">
      <c r="F262" s="36" t="s">
        <v>44</v>
      </c>
      <c r="G262" s="37"/>
      <c r="H262" s="37"/>
      <c r="I262" s="37"/>
      <c r="J262" s="37"/>
      <c r="K262" s="37"/>
      <c r="L262" s="37"/>
      <c r="M262" s="22">
        <f>SUM(R257:R261)</f>
        <v>629039.373187805</v>
      </c>
      <c r="N262" s="22"/>
      <c r="O262" s="22"/>
      <c r="P262" s="22"/>
      <c r="Q262" s="22"/>
      <c r="R262" s="22"/>
      <c r="Y262" s="36" t="s">
        <v>44</v>
      </c>
      <c r="Z262" s="37"/>
      <c r="AA262" s="37"/>
      <c r="AB262" s="37"/>
      <c r="AC262" s="37"/>
      <c r="AD262" s="37"/>
      <c r="AE262" s="37"/>
      <c r="AF262" s="22">
        <f>SUM(AK257:AK261)</f>
        <v>674110.969018878</v>
      </c>
      <c r="AG262" s="22"/>
      <c r="AH262" s="22"/>
      <c r="AI262" s="22"/>
      <c r="AJ262" s="22"/>
      <c r="AK262" s="22"/>
    </row>
    <row r="263" s="1" customFormat="1" customHeight="1" spans="6:37">
      <c r="F263" s="37"/>
      <c r="G263" s="37"/>
      <c r="H263" s="37"/>
      <c r="I263" s="37"/>
      <c r="J263" s="37"/>
      <c r="K263" s="37"/>
      <c r="L263" s="37"/>
      <c r="M263" s="22"/>
      <c r="N263" s="22"/>
      <c r="O263" s="22"/>
      <c r="P263" s="22"/>
      <c r="Q263" s="22"/>
      <c r="R263" s="22"/>
      <c r="Y263" s="37"/>
      <c r="Z263" s="37"/>
      <c r="AA263" s="37"/>
      <c r="AB263" s="37"/>
      <c r="AC263" s="37"/>
      <c r="AD263" s="37"/>
      <c r="AE263" s="37"/>
      <c r="AF263" s="22"/>
      <c r="AG263" s="22"/>
      <c r="AH263" s="22"/>
      <c r="AI263" s="22"/>
      <c r="AJ263" s="22"/>
      <c r="AK263" s="22"/>
    </row>
    <row r="264" s="1" customFormat="1" customHeight="1" spans="6:37">
      <c r="F264" s="34" t="s">
        <v>24</v>
      </c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Y264" s="34" t="s">
        <v>24</v>
      </c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</row>
    <row r="265" s="1" customFormat="1" customHeight="1" spans="6:37">
      <c r="F265" s="13" t="s">
        <v>3</v>
      </c>
      <c r="G265" s="13"/>
      <c r="H265" s="13"/>
      <c r="I265" s="13"/>
      <c r="J265" s="13"/>
      <c r="K265" s="8" t="s">
        <v>46</v>
      </c>
      <c r="L265" s="8"/>
      <c r="M265" s="8"/>
      <c r="N265" s="8"/>
      <c r="O265" s="9" t="s">
        <v>31</v>
      </c>
      <c r="P265" s="9"/>
      <c r="Q265" s="38" t="s">
        <v>7</v>
      </c>
      <c r="Y265" s="13" t="s">
        <v>3</v>
      </c>
      <c r="Z265" s="13"/>
      <c r="AA265" s="13"/>
      <c r="AB265" s="13"/>
      <c r="AC265" s="13"/>
      <c r="AD265" s="8" t="s">
        <v>46</v>
      </c>
      <c r="AE265" s="8"/>
      <c r="AF265" s="8"/>
      <c r="AG265" s="8"/>
      <c r="AH265" s="9" t="s">
        <v>31</v>
      </c>
      <c r="AI265" s="9"/>
      <c r="AJ265" s="38" t="s">
        <v>7</v>
      </c>
    </row>
    <row r="266" s="1" customFormat="1" customHeight="1" spans="6:37">
      <c r="F266" s="13" t="s">
        <v>47</v>
      </c>
      <c r="G266" s="13" t="s">
        <v>48</v>
      </c>
      <c r="H266" s="13" t="s">
        <v>49</v>
      </c>
      <c r="I266" s="13" t="s">
        <v>50</v>
      </c>
      <c r="J266" s="13" t="s">
        <v>3</v>
      </c>
      <c r="K266" s="8" t="s">
        <v>51</v>
      </c>
      <c r="L266" s="8" t="s">
        <v>21</v>
      </c>
      <c r="M266" s="8" t="s">
        <v>20</v>
      </c>
      <c r="N266" s="39" t="s">
        <v>22</v>
      </c>
      <c r="O266" s="9" t="s">
        <v>52</v>
      </c>
      <c r="P266" s="9" t="s">
        <v>53</v>
      </c>
      <c r="Q266" s="38"/>
      <c r="Y266" s="13" t="s">
        <v>47</v>
      </c>
      <c r="Z266" s="13" t="s">
        <v>48</v>
      </c>
      <c r="AA266" s="13" t="s">
        <v>49</v>
      </c>
      <c r="AB266" s="13" t="s">
        <v>50</v>
      </c>
      <c r="AC266" s="13" t="s">
        <v>3</v>
      </c>
      <c r="AD266" s="8" t="s">
        <v>51</v>
      </c>
      <c r="AE266" s="8" t="s">
        <v>21</v>
      </c>
      <c r="AF266" s="8" t="s">
        <v>20</v>
      </c>
      <c r="AG266" s="39" t="s">
        <v>22</v>
      </c>
      <c r="AH266" s="9" t="s">
        <v>52</v>
      </c>
      <c r="AI266" s="9" t="s">
        <v>53</v>
      </c>
      <c r="AJ266" s="38"/>
    </row>
    <row r="267" s="1" customFormat="1" customHeight="1" spans="6:37">
      <c r="F267" s="11">
        <f t="shared" ref="F267:F281" si="188">2704+410</f>
        <v>3114</v>
      </c>
      <c r="G267" s="12">
        <v>1.05</v>
      </c>
      <c r="H267" s="11">
        <v>1</v>
      </c>
      <c r="I267" s="11">
        <v>0</v>
      </c>
      <c r="J267" s="13">
        <f t="shared" ref="J267:J281" si="189">F267*G267*H267+I267</f>
        <v>3269.7</v>
      </c>
      <c r="K267" s="11">
        <v>1</v>
      </c>
      <c r="L267" s="11">
        <v>2.38</v>
      </c>
      <c r="M267" s="11">
        <v>1</v>
      </c>
      <c r="N267" s="39">
        <f t="shared" ref="N267:N281" si="190">L267*M267+1</f>
        <v>3.38</v>
      </c>
      <c r="O267" s="11">
        <v>1.15</v>
      </c>
      <c r="P267" s="9">
        <v>0.5</v>
      </c>
      <c r="Q267" s="40">
        <f t="shared" ref="Q267:Q281" si="191">J267*K267*N267*O267*P267</f>
        <v>6354.66195</v>
      </c>
      <c r="Y267" s="11">
        <f t="shared" ref="Y267:Y281" si="192">2704+440</f>
        <v>3144</v>
      </c>
      <c r="Z267" s="12">
        <v>1.05</v>
      </c>
      <c r="AA267" s="11">
        <v>1</v>
      </c>
      <c r="AB267" s="11">
        <v>0</v>
      </c>
      <c r="AC267" s="13">
        <f t="shared" ref="AC267:AC281" si="193">Y267*Z267*AA267+AB267</f>
        <v>3301.2</v>
      </c>
      <c r="AD267" s="11">
        <v>1</v>
      </c>
      <c r="AE267" s="11">
        <v>2.38</v>
      </c>
      <c r="AF267" s="11">
        <v>1</v>
      </c>
      <c r="AG267" s="39">
        <f t="shared" ref="AG267:AG281" si="194">AE267*AF267+1</f>
        <v>3.38</v>
      </c>
      <c r="AH267" s="11">
        <v>1.15</v>
      </c>
      <c r="AI267" s="9">
        <v>0.5</v>
      </c>
      <c r="AJ267" s="40">
        <f t="shared" ref="AJ267:AJ281" si="195">AC267*AD267*AG267*AH267*AI267</f>
        <v>6415.8822</v>
      </c>
    </row>
    <row r="268" s="1" customFormat="1" customHeight="1" spans="6:37">
      <c r="F268" s="11">
        <f t="shared" si="188"/>
        <v>3114</v>
      </c>
      <c r="G268" s="12">
        <v>1.06</v>
      </c>
      <c r="H268" s="11">
        <v>1</v>
      </c>
      <c r="I268" s="11">
        <v>0</v>
      </c>
      <c r="J268" s="13">
        <f t="shared" si="189"/>
        <v>3300.84</v>
      </c>
      <c r="K268" s="11">
        <v>1</v>
      </c>
      <c r="L268" s="11">
        <v>2.38</v>
      </c>
      <c r="M268" s="11">
        <v>1</v>
      </c>
      <c r="N268" s="39">
        <f t="shared" si="190"/>
        <v>3.38</v>
      </c>
      <c r="O268" s="11">
        <v>1.15</v>
      </c>
      <c r="P268" s="9">
        <v>0.5</v>
      </c>
      <c r="Q268" s="40">
        <f t="shared" si="191"/>
        <v>6415.18254</v>
      </c>
      <c r="Y268" s="11">
        <f t="shared" si="192"/>
        <v>3144</v>
      </c>
      <c r="Z268" s="12">
        <v>1.06</v>
      </c>
      <c r="AA268" s="11">
        <v>1</v>
      </c>
      <c r="AB268" s="11">
        <v>0</v>
      </c>
      <c r="AC268" s="13">
        <f t="shared" si="193"/>
        <v>3332.64</v>
      </c>
      <c r="AD268" s="11">
        <v>1</v>
      </c>
      <c r="AE268" s="11">
        <v>2.38</v>
      </c>
      <c r="AF268" s="11">
        <v>1</v>
      </c>
      <c r="AG268" s="39">
        <f t="shared" si="194"/>
        <v>3.38</v>
      </c>
      <c r="AH268" s="11">
        <v>1.15</v>
      </c>
      <c r="AI268" s="9">
        <v>0.5</v>
      </c>
      <c r="AJ268" s="40">
        <f t="shared" si="195"/>
        <v>6476.98584</v>
      </c>
    </row>
    <row r="269" s="1" customFormat="1" customHeight="1" spans="6:37">
      <c r="F269" s="11">
        <f t="shared" si="188"/>
        <v>3114</v>
      </c>
      <c r="G269" s="12">
        <v>1.31</v>
      </c>
      <c r="H269" s="11">
        <v>1</v>
      </c>
      <c r="I269" s="11">
        <v>0</v>
      </c>
      <c r="J269" s="13">
        <f t="shared" si="189"/>
        <v>4079.34</v>
      </c>
      <c r="K269" s="11">
        <v>1</v>
      </c>
      <c r="L269" s="11">
        <v>2.38</v>
      </c>
      <c r="M269" s="11">
        <v>1</v>
      </c>
      <c r="N269" s="39">
        <f t="shared" si="190"/>
        <v>3.38</v>
      </c>
      <c r="O269" s="11">
        <v>1.15</v>
      </c>
      <c r="P269" s="9">
        <v>0.5</v>
      </c>
      <c r="Q269" s="40">
        <f t="shared" si="191"/>
        <v>7928.19729</v>
      </c>
      <c r="Y269" s="11">
        <f t="shared" si="192"/>
        <v>3144</v>
      </c>
      <c r="Z269" s="12">
        <v>1.31</v>
      </c>
      <c r="AA269" s="11">
        <v>1</v>
      </c>
      <c r="AB269" s="11">
        <v>0</v>
      </c>
      <c r="AC269" s="13">
        <f t="shared" si="193"/>
        <v>4118.64</v>
      </c>
      <c r="AD269" s="11">
        <v>1</v>
      </c>
      <c r="AE269" s="11">
        <v>2.38</v>
      </c>
      <c r="AF269" s="11">
        <v>1</v>
      </c>
      <c r="AG269" s="39">
        <f t="shared" si="194"/>
        <v>3.38</v>
      </c>
      <c r="AH269" s="11">
        <v>1.15</v>
      </c>
      <c r="AI269" s="9">
        <v>0.5</v>
      </c>
      <c r="AJ269" s="40">
        <f t="shared" si="195"/>
        <v>8004.57684</v>
      </c>
    </row>
    <row r="270" s="1" customFormat="1" customHeight="1" spans="6:37">
      <c r="F270" s="11">
        <f t="shared" si="188"/>
        <v>3114</v>
      </c>
      <c r="G270" s="12">
        <v>0.75</v>
      </c>
      <c r="H270" s="11">
        <v>1</v>
      </c>
      <c r="I270" s="11">
        <v>0</v>
      </c>
      <c r="J270" s="13">
        <f t="shared" si="189"/>
        <v>2335.5</v>
      </c>
      <c r="K270" s="11">
        <v>1</v>
      </c>
      <c r="L270" s="11">
        <v>2.38</v>
      </c>
      <c r="M270" s="11">
        <v>1</v>
      </c>
      <c r="N270" s="39">
        <f t="shared" si="190"/>
        <v>3.38</v>
      </c>
      <c r="O270" s="11">
        <v>1.15</v>
      </c>
      <c r="P270" s="9">
        <v>0.5</v>
      </c>
      <c r="Q270" s="40">
        <f t="shared" si="191"/>
        <v>4539.04425</v>
      </c>
      <c r="Y270" s="11">
        <f t="shared" si="192"/>
        <v>3144</v>
      </c>
      <c r="Z270" s="12">
        <v>0.75</v>
      </c>
      <c r="AA270" s="11">
        <v>1</v>
      </c>
      <c r="AB270" s="11">
        <v>0</v>
      </c>
      <c r="AC270" s="13">
        <f t="shared" si="193"/>
        <v>2358</v>
      </c>
      <c r="AD270" s="11">
        <v>1</v>
      </c>
      <c r="AE270" s="11">
        <v>2.38</v>
      </c>
      <c r="AF270" s="11">
        <v>1</v>
      </c>
      <c r="AG270" s="39">
        <f t="shared" si="194"/>
        <v>3.38</v>
      </c>
      <c r="AH270" s="11">
        <v>1.15</v>
      </c>
      <c r="AI270" s="9">
        <v>0.5</v>
      </c>
      <c r="AJ270" s="40">
        <f t="shared" si="195"/>
        <v>4582.773</v>
      </c>
    </row>
    <row r="271" s="1" customFormat="1" customHeight="1" spans="6:37">
      <c r="F271" s="11">
        <f t="shared" si="188"/>
        <v>3114</v>
      </c>
      <c r="G271" s="12">
        <v>0.75</v>
      </c>
      <c r="H271" s="11">
        <v>1</v>
      </c>
      <c r="I271" s="11">
        <v>0</v>
      </c>
      <c r="J271" s="13">
        <f t="shared" si="189"/>
        <v>2335.5</v>
      </c>
      <c r="K271" s="11">
        <v>1</v>
      </c>
      <c r="L271" s="11">
        <v>2.38</v>
      </c>
      <c r="M271" s="11">
        <v>1</v>
      </c>
      <c r="N271" s="39">
        <f t="shared" si="190"/>
        <v>3.38</v>
      </c>
      <c r="O271" s="11">
        <v>1.15</v>
      </c>
      <c r="P271" s="9">
        <v>0.5</v>
      </c>
      <c r="Q271" s="40">
        <f t="shared" si="191"/>
        <v>4539.04425</v>
      </c>
      <c r="Y271" s="11">
        <f t="shared" si="192"/>
        <v>3144</v>
      </c>
      <c r="Z271" s="12">
        <v>0.75</v>
      </c>
      <c r="AA271" s="11">
        <v>1</v>
      </c>
      <c r="AB271" s="11">
        <v>0</v>
      </c>
      <c r="AC271" s="13">
        <f t="shared" si="193"/>
        <v>2358</v>
      </c>
      <c r="AD271" s="11">
        <v>1</v>
      </c>
      <c r="AE271" s="11">
        <v>2.38</v>
      </c>
      <c r="AF271" s="11">
        <v>1</v>
      </c>
      <c r="AG271" s="39">
        <f t="shared" si="194"/>
        <v>3.38</v>
      </c>
      <c r="AH271" s="11">
        <v>1.15</v>
      </c>
      <c r="AI271" s="9">
        <v>0.5</v>
      </c>
      <c r="AJ271" s="40">
        <f t="shared" si="195"/>
        <v>4582.773</v>
      </c>
    </row>
    <row r="272" s="1" customFormat="1" customHeight="1" spans="6:37">
      <c r="F272" s="11">
        <f t="shared" si="188"/>
        <v>3114</v>
      </c>
      <c r="G272" s="12">
        <v>1.8</v>
      </c>
      <c r="H272" s="11">
        <v>1</v>
      </c>
      <c r="I272" s="11">
        <v>0</v>
      </c>
      <c r="J272" s="13">
        <f t="shared" si="189"/>
        <v>5605.2</v>
      </c>
      <c r="K272" s="11">
        <v>1</v>
      </c>
      <c r="L272" s="11">
        <v>2.38</v>
      </c>
      <c r="M272" s="11">
        <v>1</v>
      </c>
      <c r="N272" s="39">
        <f t="shared" si="190"/>
        <v>3.38</v>
      </c>
      <c r="O272" s="11">
        <v>1.15</v>
      </c>
      <c r="P272" s="9">
        <v>0.5</v>
      </c>
      <c r="Q272" s="40">
        <f t="shared" si="191"/>
        <v>10893.7062</v>
      </c>
      <c r="Y272" s="11">
        <f t="shared" si="192"/>
        <v>3144</v>
      </c>
      <c r="Z272" s="12">
        <v>1.8</v>
      </c>
      <c r="AA272" s="11">
        <v>1</v>
      </c>
      <c r="AB272" s="11">
        <v>0</v>
      </c>
      <c r="AC272" s="13">
        <f t="shared" si="193"/>
        <v>5659.2</v>
      </c>
      <c r="AD272" s="11">
        <v>1</v>
      </c>
      <c r="AE272" s="11">
        <v>2.38</v>
      </c>
      <c r="AF272" s="11">
        <v>1</v>
      </c>
      <c r="AG272" s="39">
        <f t="shared" si="194"/>
        <v>3.38</v>
      </c>
      <c r="AH272" s="11">
        <v>1.15</v>
      </c>
      <c r="AI272" s="9">
        <v>0.5</v>
      </c>
      <c r="AJ272" s="40">
        <f t="shared" si="195"/>
        <v>10998.6552</v>
      </c>
    </row>
    <row r="273" s="1" customFormat="1" customHeight="1" spans="6:36">
      <c r="F273" s="11">
        <f t="shared" si="188"/>
        <v>3114</v>
      </c>
      <c r="G273" s="12">
        <v>1.05</v>
      </c>
      <c r="H273" s="11">
        <v>1</v>
      </c>
      <c r="I273" s="11">
        <v>0</v>
      </c>
      <c r="J273" s="13">
        <f t="shared" si="189"/>
        <v>3269.7</v>
      </c>
      <c r="K273" s="11">
        <v>1</v>
      </c>
      <c r="L273" s="11">
        <v>2.38</v>
      </c>
      <c r="M273" s="11">
        <v>1</v>
      </c>
      <c r="N273" s="39">
        <f t="shared" si="190"/>
        <v>3.38</v>
      </c>
      <c r="O273" s="11">
        <v>1.15</v>
      </c>
      <c r="P273" s="9">
        <v>0.5</v>
      </c>
      <c r="Q273" s="40">
        <f t="shared" si="191"/>
        <v>6354.66195</v>
      </c>
      <c r="Y273" s="11">
        <f t="shared" si="192"/>
        <v>3144</v>
      </c>
      <c r="Z273" s="12">
        <v>1.05</v>
      </c>
      <c r="AA273" s="11">
        <v>1</v>
      </c>
      <c r="AB273" s="11">
        <v>0</v>
      </c>
      <c r="AC273" s="13">
        <f t="shared" si="193"/>
        <v>3301.2</v>
      </c>
      <c r="AD273" s="11">
        <v>1</v>
      </c>
      <c r="AE273" s="11">
        <v>2.38</v>
      </c>
      <c r="AF273" s="11">
        <v>1</v>
      </c>
      <c r="AG273" s="39">
        <f t="shared" si="194"/>
        <v>3.38</v>
      </c>
      <c r="AH273" s="11">
        <v>1.15</v>
      </c>
      <c r="AI273" s="9">
        <v>0.5</v>
      </c>
      <c r="AJ273" s="40">
        <f t="shared" si="195"/>
        <v>6415.8822</v>
      </c>
    </row>
    <row r="274" s="1" customFormat="1" customHeight="1" spans="6:36">
      <c r="F274" s="11">
        <f t="shared" si="188"/>
        <v>3114</v>
      </c>
      <c r="G274" s="12">
        <v>1.06</v>
      </c>
      <c r="H274" s="11">
        <v>1</v>
      </c>
      <c r="I274" s="11">
        <v>0</v>
      </c>
      <c r="J274" s="13">
        <f t="shared" si="189"/>
        <v>3300.84</v>
      </c>
      <c r="K274" s="11">
        <v>1</v>
      </c>
      <c r="L274" s="11">
        <v>2.38</v>
      </c>
      <c r="M274" s="11">
        <v>1</v>
      </c>
      <c r="N274" s="39">
        <f t="shared" si="190"/>
        <v>3.38</v>
      </c>
      <c r="O274" s="11">
        <v>1.15</v>
      </c>
      <c r="P274" s="9">
        <v>0.5</v>
      </c>
      <c r="Q274" s="40">
        <f t="shared" si="191"/>
        <v>6415.18254</v>
      </c>
      <c r="Y274" s="11">
        <f t="shared" si="192"/>
        <v>3144</v>
      </c>
      <c r="Z274" s="12">
        <v>1.06</v>
      </c>
      <c r="AA274" s="11">
        <v>1</v>
      </c>
      <c r="AB274" s="11">
        <v>0</v>
      </c>
      <c r="AC274" s="13">
        <f t="shared" si="193"/>
        <v>3332.64</v>
      </c>
      <c r="AD274" s="11">
        <v>1</v>
      </c>
      <c r="AE274" s="11">
        <v>2.38</v>
      </c>
      <c r="AF274" s="11">
        <v>1</v>
      </c>
      <c r="AG274" s="39">
        <f t="shared" si="194"/>
        <v>3.38</v>
      </c>
      <c r="AH274" s="11">
        <v>1.15</v>
      </c>
      <c r="AI274" s="9">
        <v>0.5</v>
      </c>
      <c r="AJ274" s="40">
        <f t="shared" si="195"/>
        <v>6476.98584</v>
      </c>
    </row>
    <row r="275" s="1" customFormat="1" customHeight="1" spans="6:36">
      <c r="F275" s="11">
        <f t="shared" si="188"/>
        <v>3114</v>
      </c>
      <c r="G275" s="12">
        <v>1.31</v>
      </c>
      <c r="H275" s="11">
        <v>1</v>
      </c>
      <c r="I275" s="11">
        <v>0</v>
      </c>
      <c r="J275" s="13">
        <f t="shared" si="189"/>
        <v>4079.34</v>
      </c>
      <c r="K275" s="11">
        <v>1</v>
      </c>
      <c r="L275" s="11">
        <v>2.38</v>
      </c>
      <c r="M275" s="11">
        <v>1</v>
      </c>
      <c r="N275" s="39">
        <f t="shared" si="190"/>
        <v>3.38</v>
      </c>
      <c r="O275" s="11">
        <v>1.15</v>
      </c>
      <c r="P275" s="9">
        <v>0.5</v>
      </c>
      <c r="Q275" s="40">
        <f t="shared" si="191"/>
        <v>7928.19729</v>
      </c>
      <c r="Y275" s="11">
        <f t="shared" si="192"/>
        <v>3144</v>
      </c>
      <c r="Z275" s="12">
        <v>1.31</v>
      </c>
      <c r="AA275" s="11">
        <v>1</v>
      </c>
      <c r="AB275" s="11">
        <v>0</v>
      </c>
      <c r="AC275" s="13">
        <f t="shared" si="193"/>
        <v>4118.64</v>
      </c>
      <c r="AD275" s="11">
        <v>1</v>
      </c>
      <c r="AE275" s="11">
        <v>2.38</v>
      </c>
      <c r="AF275" s="11">
        <v>1</v>
      </c>
      <c r="AG275" s="39">
        <f t="shared" si="194"/>
        <v>3.38</v>
      </c>
      <c r="AH275" s="11">
        <v>1.15</v>
      </c>
      <c r="AI275" s="9">
        <v>0.5</v>
      </c>
      <c r="AJ275" s="40">
        <f t="shared" si="195"/>
        <v>8004.57684</v>
      </c>
    </row>
    <row r="276" s="1" customFormat="1" customHeight="1" spans="6:36">
      <c r="F276" s="11">
        <f t="shared" si="188"/>
        <v>3114</v>
      </c>
      <c r="G276" s="12">
        <v>0.75</v>
      </c>
      <c r="H276" s="11">
        <v>1</v>
      </c>
      <c r="I276" s="11">
        <v>0</v>
      </c>
      <c r="J276" s="13">
        <f t="shared" si="189"/>
        <v>2335.5</v>
      </c>
      <c r="K276" s="11">
        <v>1</v>
      </c>
      <c r="L276" s="11">
        <v>2.38</v>
      </c>
      <c r="M276" s="11">
        <v>1</v>
      </c>
      <c r="N276" s="39">
        <f t="shared" si="190"/>
        <v>3.38</v>
      </c>
      <c r="O276" s="11">
        <v>1.15</v>
      </c>
      <c r="P276" s="9">
        <v>0.5</v>
      </c>
      <c r="Q276" s="40">
        <f t="shared" si="191"/>
        <v>4539.04425</v>
      </c>
      <c r="Y276" s="11">
        <f t="shared" si="192"/>
        <v>3144</v>
      </c>
      <c r="Z276" s="12">
        <v>0.75</v>
      </c>
      <c r="AA276" s="11">
        <v>1</v>
      </c>
      <c r="AB276" s="11">
        <v>0</v>
      </c>
      <c r="AC276" s="13">
        <f t="shared" si="193"/>
        <v>2358</v>
      </c>
      <c r="AD276" s="11">
        <v>1</v>
      </c>
      <c r="AE276" s="11">
        <v>2.38</v>
      </c>
      <c r="AF276" s="11">
        <v>1</v>
      </c>
      <c r="AG276" s="39">
        <f t="shared" si="194"/>
        <v>3.38</v>
      </c>
      <c r="AH276" s="11">
        <v>1.15</v>
      </c>
      <c r="AI276" s="9">
        <v>0.5</v>
      </c>
      <c r="AJ276" s="40">
        <f t="shared" si="195"/>
        <v>4582.773</v>
      </c>
    </row>
    <row r="277" s="1" customFormat="1" customHeight="1" spans="6:36">
      <c r="F277" s="11">
        <f t="shared" si="188"/>
        <v>3114</v>
      </c>
      <c r="G277" s="12">
        <v>0.75</v>
      </c>
      <c r="H277" s="11">
        <v>1</v>
      </c>
      <c r="I277" s="11">
        <v>0</v>
      </c>
      <c r="J277" s="13">
        <f t="shared" si="189"/>
        <v>2335.5</v>
      </c>
      <c r="K277" s="11">
        <v>1</v>
      </c>
      <c r="L277" s="11">
        <v>2.38</v>
      </c>
      <c r="M277" s="11">
        <v>1</v>
      </c>
      <c r="N277" s="39">
        <f t="shared" si="190"/>
        <v>3.38</v>
      </c>
      <c r="O277" s="11">
        <v>1.15</v>
      </c>
      <c r="P277" s="9">
        <v>0.5</v>
      </c>
      <c r="Q277" s="40">
        <f t="shared" si="191"/>
        <v>4539.04425</v>
      </c>
      <c r="Y277" s="11">
        <f t="shared" si="192"/>
        <v>3144</v>
      </c>
      <c r="Z277" s="12">
        <v>0.75</v>
      </c>
      <c r="AA277" s="11">
        <v>1</v>
      </c>
      <c r="AB277" s="11">
        <v>0</v>
      </c>
      <c r="AC277" s="13">
        <f t="shared" si="193"/>
        <v>2358</v>
      </c>
      <c r="AD277" s="11">
        <v>1</v>
      </c>
      <c r="AE277" s="11">
        <v>2.38</v>
      </c>
      <c r="AF277" s="11">
        <v>1</v>
      </c>
      <c r="AG277" s="39">
        <f t="shared" si="194"/>
        <v>3.38</v>
      </c>
      <c r="AH277" s="11">
        <v>1.15</v>
      </c>
      <c r="AI277" s="9">
        <v>0.5</v>
      </c>
      <c r="AJ277" s="40">
        <f t="shared" si="195"/>
        <v>4582.773</v>
      </c>
    </row>
    <row r="278" s="1" customFormat="1" customHeight="1" spans="6:36">
      <c r="F278" s="11">
        <f t="shared" si="188"/>
        <v>3114</v>
      </c>
      <c r="G278" s="12">
        <v>1.8</v>
      </c>
      <c r="H278" s="11">
        <v>1</v>
      </c>
      <c r="I278" s="11">
        <v>0</v>
      </c>
      <c r="J278" s="13">
        <f t="shared" si="189"/>
        <v>5605.2</v>
      </c>
      <c r="K278" s="11">
        <v>1</v>
      </c>
      <c r="L278" s="11">
        <v>2.38</v>
      </c>
      <c r="M278" s="11">
        <v>1</v>
      </c>
      <c r="N278" s="39">
        <f t="shared" si="190"/>
        <v>3.38</v>
      </c>
      <c r="O278" s="11">
        <v>1.15</v>
      </c>
      <c r="P278" s="9">
        <v>0.5</v>
      </c>
      <c r="Q278" s="40">
        <f t="shared" si="191"/>
        <v>10893.7062</v>
      </c>
      <c r="Y278" s="11">
        <f t="shared" si="192"/>
        <v>3144</v>
      </c>
      <c r="Z278" s="12">
        <v>1.8</v>
      </c>
      <c r="AA278" s="11">
        <v>1</v>
      </c>
      <c r="AB278" s="11">
        <v>0</v>
      </c>
      <c r="AC278" s="13">
        <f t="shared" si="193"/>
        <v>5659.2</v>
      </c>
      <c r="AD278" s="11">
        <v>1</v>
      </c>
      <c r="AE278" s="11">
        <v>2.38</v>
      </c>
      <c r="AF278" s="11">
        <v>1</v>
      </c>
      <c r="AG278" s="39">
        <f t="shared" si="194"/>
        <v>3.38</v>
      </c>
      <c r="AH278" s="11">
        <v>1.15</v>
      </c>
      <c r="AI278" s="9">
        <v>0.5</v>
      </c>
      <c r="AJ278" s="40">
        <f t="shared" si="195"/>
        <v>10998.6552</v>
      </c>
    </row>
    <row r="279" s="1" customFormat="1" customHeight="1" spans="6:36">
      <c r="F279" s="11">
        <f t="shared" si="188"/>
        <v>3114</v>
      </c>
      <c r="G279" s="12">
        <v>3.21</v>
      </c>
      <c r="H279" s="11">
        <v>1</v>
      </c>
      <c r="I279" s="11">
        <v>0</v>
      </c>
      <c r="J279" s="13">
        <f t="shared" si="189"/>
        <v>9995.94</v>
      </c>
      <c r="K279" s="11">
        <v>1</v>
      </c>
      <c r="L279" s="11">
        <v>2.38</v>
      </c>
      <c r="M279" s="11">
        <v>1</v>
      </c>
      <c r="N279" s="39">
        <f t="shared" si="190"/>
        <v>3.38</v>
      </c>
      <c r="O279" s="11">
        <v>1.15</v>
      </c>
      <c r="P279" s="9">
        <v>0.5</v>
      </c>
      <c r="Q279" s="40">
        <f t="shared" si="191"/>
        <v>19427.10939</v>
      </c>
      <c r="Y279" s="11">
        <f t="shared" si="192"/>
        <v>3144</v>
      </c>
      <c r="Z279" s="12">
        <v>3.21</v>
      </c>
      <c r="AA279" s="11">
        <v>1</v>
      </c>
      <c r="AB279" s="11">
        <v>0</v>
      </c>
      <c r="AC279" s="13">
        <f t="shared" si="193"/>
        <v>10092.24</v>
      </c>
      <c r="AD279" s="11">
        <v>1</v>
      </c>
      <c r="AE279" s="11">
        <v>2.38</v>
      </c>
      <c r="AF279" s="11">
        <v>1</v>
      </c>
      <c r="AG279" s="39">
        <f t="shared" si="194"/>
        <v>3.38</v>
      </c>
      <c r="AH279" s="11">
        <v>1.15</v>
      </c>
      <c r="AI279" s="9">
        <v>0.5</v>
      </c>
      <c r="AJ279" s="40">
        <f t="shared" si="195"/>
        <v>19614.26844</v>
      </c>
    </row>
    <row r="280" s="1" customFormat="1" customHeight="1" spans="6:36">
      <c r="F280" s="11">
        <f t="shared" si="188"/>
        <v>3114</v>
      </c>
      <c r="G280" s="12">
        <v>3.21</v>
      </c>
      <c r="H280" s="11">
        <v>1</v>
      </c>
      <c r="I280" s="11">
        <v>0</v>
      </c>
      <c r="J280" s="13">
        <f t="shared" si="189"/>
        <v>9995.94</v>
      </c>
      <c r="K280" s="11">
        <v>1</v>
      </c>
      <c r="L280" s="11">
        <v>2.38</v>
      </c>
      <c r="M280" s="11">
        <v>1</v>
      </c>
      <c r="N280" s="39">
        <f t="shared" si="190"/>
        <v>3.38</v>
      </c>
      <c r="O280" s="11">
        <v>1.15</v>
      </c>
      <c r="P280" s="9">
        <v>0.5</v>
      </c>
      <c r="Q280" s="40">
        <f t="shared" si="191"/>
        <v>19427.10939</v>
      </c>
      <c r="Y280" s="11">
        <f t="shared" si="192"/>
        <v>3144</v>
      </c>
      <c r="Z280" s="12">
        <v>3.21</v>
      </c>
      <c r="AA280" s="11">
        <v>1</v>
      </c>
      <c r="AB280" s="11">
        <v>0</v>
      </c>
      <c r="AC280" s="13">
        <f t="shared" si="193"/>
        <v>10092.24</v>
      </c>
      <c r="AD280" s="11">
        <v>1</v>
      </c>
      <c r="AE280" s="11">
        <v>2.38</v>
      </c>
      <c r="AF280" s="11">
        <v>1</v>
      </c>
      <c r="AG280" s="39">
        <f t="shared" si="194"/>
        <v>3.38</v>
      </c>
      <c r="AH280" s="11">
        <v>1.15</v>
      </c>
      <c r="AI280" s="9">
        <v>0.5</v>
      </c>
      <c r="AJ280" s="40">
        <f t="shared" si="195"/>
        <v>19614.26844</v>
      </c>
    </row>
    <row r="281" s="1" customFormat="1" customHeight="1" spans="6:36">
      <c r="F281" s="11">
        <f t="shared" si="188"/>
        <v>3114</v>
      </c>
      <c r="G281" s="12">
        <v>0</v>
      </c>
      <c r="H281" s="11">
        <v>1</v>
      </c>
      <c r="I281" s="11">
        <v>0</v>
      </c>
      <c r="J281" s="13">
        <f t="shared" si="189"/>
        <v>0</v>
      </c>
      <c r="K281" s="11">
        <v>1</v>
      </c>
      <c r="L281" s="11">
        <v>2.38</v>
      </c>
      <c r="M281" s="11">
        <v>1</v>
      </c>
      <c r="N281" s="39">
        <f t="shared" si="190"/>
        <v>3.38</v>
      </c>
      <c r="O281" s="11">
        <v>1.15</v>
      </c>
      <c r="P281" s="9">
        <v>0.5</v>
      </c>
      <c r="Q281" s="40">
        <f t="shared" si="191"/>
        <v>0</v>
      </c>
      <c r="Y281" s="11">
        <f t="shared" si="192"/>
        <v>3144</v>
      </c>
      <c r="Z281" s="12">
        <v>0</v>
      </c>
      <c r="AA281" s="11">
        <v>1</v>
      </c>
      <c r="AB281" s="11">
        <v>0</v>
      </c>
      <c r="AC281" s="13">
        <f t="shared" si="193"/>
        <v>0</v>
      </c>
      <c r="AD281" s="11">
        <v>1</v>
      </c>
      <c r="AE281" s="11">
        <v>2.38</v>
      </c>
      <c r="AF281" s="11">
        <v>1</v>
      </c>
      <c r="AG281" s="39">
        <f t="shared" si="194"/>
        <v>3.38</v>
      </c>
      <c r="AH281" s="11">
        <v>1.15</v>
      </c>
      <c r="AI281" s="9">
        <v>0.5</v>
      </c>
      <c r="AJ281" s="40">
        <f t="shared" si="195"/>
        <v>0</v>
      </c>
    </row>
    <row r="282" s="1" customFormat="1" customHeight="1" spans="6:36">
      <c r="F282" s="41" t="s">
        <v>24</v>
      </c>
      <c r="G282" s="42"/>
      <c r="H282" s="42"/>
      <c r="I282" s="42"/>
      <c r="J282" s="42"/>
      <c r="K282" s="42"/>
      <c r="L282" s="42"/>
      <c r="M282" s="43">
        <f>SUM(Q267:Q281)</f>
        <v>120193.89174</v>
      </c>
      <c r="N282" s="43"/>
      <c r="O282" s="43"/>
      <c r="P282" s="43"/>
      <c r="Q282" s="43"/>
      <c r="Y282" s="41" t="s">
        <v>24</v>
      </c>
      <c r="Z282" s="42"/>
      <c r="AA282" s="42"/>
      <c r="AB282" s="42"/>
      <c r="AC282" s="42"/>
      <c r="AD282" s="42"/>
      <c r="AE282" s="42"/>
      <c r="AF282" s="43">
        <f>SUM(AJ267:AJ281)</f>
        <v>121351.82904</v>
      </c>
      <c r="AG282" s="43"/>
      <c r="AH282" s="43"/>
      <c r="AI282" s="43"/>
      <c r="AJ282" s="43"/>
    </row>
    <row r="283" s="1" customFormat="1" customHeight="1" spans="6:36">
      <c r="F283" s="42"/>
      <c r="G283" s="42"/>
      <c r="H283" s="42"/>
      <c r="I283" s="42"/>
      <c r="J283" s="42"/>
      <c r="K283" s="42"/>
      <c r="L283" s="42"/>
      <c r="M283" s="43"/>
      <c r="N283" s="43"/>
      <c r="O283" s="43"/>
      <c r="P283" s="43"/>
      <c r="Q283" s="43"/>
      <c r="Y283" s="42"/>
      <c r="Z283" s="42"/>
      <c r="AA283" s="42"/>
      <c r="AB283" s="42"/>
      <c r="AC283" s="42"/>
      <c r="AD283" s="42"/>
      <c r="AE283" s="42"/>
      <c r="AF283" s="43"/>
      <c r="AG283" s="43"/>
      <c r="AH283" s="43"/>
      <c r="AI283" s="43"/>
      <c r="AJ283" s="43"/>
    </row>
    <row r="284" s="1" customFormat="1" customHeight="1" spans="6:36">
      <c r="F284" s="42"/>
      <c r="G284" s="42"/>
      <c r="H284" s="42"/>
      <c r="I284" s="42"/>
      <c r="J284" s="42"/>
      <c r="K284" s="42"/>
      <c r="L284" s="42"/>
      <c r="M284" s="43"/>
      <c r="N284" s="43"/>
      <c r="O284" s="43"/>
      <c r="P284" s="43"/>
      <c r="Q284" s="43"/>
      <c r="Y284" s="42"/>
      <c r="Z284" s="42"/>
      <c r="AA284" s="42"/>
      <c r="AB284" s="42"/>
      <c r="AC284" s="42"/>
      <c r="AD284" s="42"/>
      <c r="AE284" s="42"/>
      <c r="AF284" s="43"/>
      <c r="AG284" s="43"/>
      <c r="AH284" s="43"/>
      <c r="AI284" s="43"/>
      <c r="AJ284" s="43"/>
    </row>
    <row r="285" s="1" customFormat="1" customHeight="1" spans="6:36">
      <c r="F285" s="34" t="s">
        <v>25</v>
      </c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Y285" s="34" t="s">
        <v>25</v>
      </c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</row>
    <row r="286" s="1" customFormat="1" customHeight="1" spans="6:36">
      <c r="F286" s="13" t="s">
        <v>3</v>
      </c>
      <c r="G286" s="13"/>
      <c r="H286" s="13"/>
      <c r="I286" s="13"/>
      <c r="J286" s="13"/>
      <c r="K286" s="8" t="s">
        <v>46</v>
      </c>
      <c r="L286" s="8"/>
      <c r="M286" s="8"/>
      <c r="N286" s="8"/>
      <c r="O286" s="9" t="s">
        <v>31</v>
      </c>
      <c r="P286" s="9"/>
      <c r="Q286" s="38" t="s">
        <v>7</v>
      </c>
      <c r="Y286" s="13" t="s">
        <v>3</v>
      </c>
      <c r="Z286" s="13"/>
      <c r="AA286" s="13"/>
      <c r="AB286" s="13"/>
      <c r="AC286" s="13"/>
      <c r="AD286" s="8" t="s">
        <v>46</v>
      </c>
      <c r="AE286" s="8"/>
      <c r="AF286" s="8"/>
      <c r="AG286" s="8"/>
      <c r="AH286" s="9" t="s">
        <v>31</v>
      </c>
      <c r="AI286" s="9"/>
      <c r="AJ286" s="38" t="s">
        <v>7</v>
      </c>
    </row>
    <row r="287" s="1" customFormat="1" customHeight="1" spans="6:36">
      <c r="F287" s="13" t="s">
        <v>47</v>
      </c>
      <c r="G287" s="13" t="s">
        <v>48</v>
      </c>
      <c r="H287" s="13" t="s">
        <v>49</v>
      </c>
      <c r="I287" s="13" t="s">
        <v>50</v>
      </c>
      <c r="J287" s="13" t="s">
        <v>3</v>
      </c>
      <c r="K287" s="8" t="s">
        <v>51</v>
      </c>
      <c r="L287" s="8" t="s">
        <v>21</v>
      </c>
      <c r="M287" s="8" t="s">
        <v>20</v>
      </c>
      <c r="N287" s="39" t="s">
        <v>22</v>
      </c>
      <c r="O287" s="9" t="s">
        <v>52</v>
      </c>
      <c r="P287" s="9" t="s">
        <v>53</v>
      </c>
      <c r="Q287" s="38"/>
      <c r="Y287" s="13" t="s">
        <v>47</v>
      </c>
      <c r="Z287" s="13" t="s">
        <v>48</v>
      </c>
      <c r="AA287" s="13" t="s">
        <v>49</v>
      </c>
      <c r="AB287" s="13" t="s">
        <v>50</v>
      </c>
      <c r="AC287" s="13" t="s">
        <v>3</v>
      </c>
      <c r="AD287" s="8" t="s">
        <v>51</v>
      </c>
      <c r="AE287" s="8" t="s">
        <v>21</v>
      </c>
      <c r="AF287" s="8" t="s">
        <v>20</v>
      </c>
      <c r="AG287" s="39" t="s">
        <v>22</v>
      </c>
      <c r="AH287" s="9" t="s">
        <v>52</v>
      </c>
      <c r="AI287" s="9" t="s">
        <v>53</v>
      </c>
      <c r="AJ287" s="38"/>
    </row>
    <row r="288" s="1" customFormat="1" customHeight="1" spans="6:36">
      <c r="F288" s="11">
        <v>2171</v>
      </c>
      <c r="G288" s="12">
        <v>1.728</v>
      </c>
      <c r="H288" s="11">
        <v>1</v>
      </c>
      <c r="I288" s="11">
        <v>0</v>
      </c>
      <c r="J288" s="13">
        <f t="shared" ref="J288:J298" si="196">F288*G288*H288+I288</f>
        <v>3751.488</v>
      </c>
      <c r="K288" s="11">
        <v>1</v>
      </c>
      <c r="L288" s="11">
        <v>2.11</v>
      </c>
      <c r="M288" s="11">
        <v>0.97</v>
      </c>
      <c r="N288" s="39">
        <f t="shared" ref="N288:N298" si="197">L288*M288+1</f>
        <v>3.0467</v>
      </c>
      <c r="O288" s="11">
        <v>1.15</v>
      </c>
      <c r="P288" s="9">
        <v>0.5</v>
      </c>
      <c r="Q288" s="40">
        <f t="shared" ref="Q288:Q298" si="198">J288*K288*N288*O288*P288</f>
        <v>6572.05363152</v>
      </c>
      <c r="Y288" s="11">
        <v>2171</v>
      </c>
      <c r="Z288" s="12">
        <v>1.728</v>
      </c>
      <c r="AA288" s="11">
        <v>1</v>
      </c>
      <c r="AB288" s="11">
        <v>0</v>
      </c>
      <c r="AC288" s="13">
        <f t="shared" ref="AC288:AC298" si="199">Y288*Z288*AA288+AB288</f>
        <v>3751.488</v>
      </c>
      <c r="AD288" s="11">
        <v>1</v>
      </c>
      <c r="AE288" s="11">
        <v>2.11</v>
      </c>
      <c r="AF288" s="11">
        <v>0.97</v>
      </c>
      <c r="AG288" s="39">
        <f t="shared" ref="AG288:AG298" si="200">AE288*AF288+1</f>
        <v>3.0467</v>
      </c>
      <c r="AH288" s="11">
        <v>1.15</v>
      </c>
      <c r="AI288" s="9">
        <v>0.5</v>
      </c>
      <c r="AJ288" s="40">
        <f t="shared" ref="AJ288:AJ298" si="201">AC288*AD288*AG288*AH288*AI288</f>
        <v>6572.05363152</v>
      </c>
    </row>
    <row r="289" s="1" customFormat="1" customHeight="1" spans="6:36">
      <c r="F289" s="11">
        <v>2171</v>
      </c>
      <c r="G289" s="12">
        <v>1.728</v>
      </c>
      <c r="H289" s="11">
        <v>1</v>
      </c>
      <c r="I289" s="11">
        <v>0</v>
      </c>
      <c r="J289" s="13">
        <f t="shared" si="196"/>
        <v>3751.488</v>
      </c>
      <c r="K289" s="11">
        <v>1</v>
      </c>
      <c r="L289" s="11">
        <v>2.11</v>
      </c>
      <c r="M289" s="11">
        <v>0.97</v>
      </c>
      <c r="N289" s="39">
        <f t="shared" si="197"/>
        <v>3.0467</v>
      </c>
      <c r="O289" s="11">
        <v>1.15</v>
      </c>
      <c r="P289" s="9">
        <v>0.5</v>
      </c>
      <c r="Q289" s="40">
        <f t="shared" si="198"/>
        <v>6572.05363152</v>
      </c>
      <c r="Y289" s="11">
        <v>2171</v>
      </c>
      <c r="Z289" s="12">
        <v>1.728</v>
      </c>
      <c r="AA289" s="11">
        <v>1</v>
      </c>
      <c r="AB289" s="11">
        <v>0</v>
      </c>
      <c r="AC289" s="13">
        <f t="shared" si="199"/>
        <v>3751.488</v>
      </c>
      <c r="AD289" s="11">
        <v>1</v>
      </c>
      <c r="AE289" s="11">
        <v>2.11</v>
      </c>
      <c r="AF289" s="11">
        <v>0.97</v>
      </c>
      <c r="AG289" s="39">
        <f t="shared" si="200"/>
        <v>3.0467</v>
      </c>
      <c r="AH289" s="11">
        <v>1.15</v>
      </c>
      <c r="AI289" s="9">
        <v>0.5</v>
      </c>
      <c r="AJ289" s="40">
        <f t="shared" si="201"/>
        <v>6572.05363152</v>
      </c>
    </row>
    <row r="290" s="1" customFormat="1" customHeight="1" spans="6:36">
      <c r="F290" s="11">
        <v>2171</v>
      </c>
      <c r="G290" s="12">
        <v>1.728</v>
      </c>
      <c r="H290" s="11">
        <v>1</v>
      </c>
      <c r="I290" s="11">
        <v>0</v>
      </c>
      <c r="J290" s="13">
        <f t="shared" si="196"/>
        <v>3751.488</v>
      </c>
      <c r="K290" s="11">
        <v>1</v>
      </c>
      <c r="L290" s="11">
        <v>2.11</v>
      </c>
      <c r="M290" s="11">
        <v>0.97</v>
      </c>
      <c r="N290" s="39">
        <f t="shared" si="197"/>
        <v>3.0467</v>
      </c>
      <c r="O290" s="11">
        <v>1.15</v>
      </c>
      <c r="P290" s="9">
        <v>0.5</v>
      </c>
      <c r="Q290" s="40">
        <f t="shared" si="198"/>
        <v>6572.05363152</v>
      </c>
      <c r="Y290" s="11">
        <v>2171</v>
      </c>
      <c r="Z290" s="12">
        <v>1.728</v>
      </c>
      <c r="AA290" s="11">
        <v>1</v>
      </c>
      <c r="AB290" s="11">
        <v>0</v>
      </c>
      <c r="AC290" s="13">
        <f t="shared" si="199"/>
        <v>3751.488</v>
      </c>
      <c r="AD290" s="11">
        <v>1</v>
      </c>
      <c r="AE290" s="11">
        <v>2.11</v>
      </c>
      <c r="AF290" s="11">
        <v>0.97</v>
      </c>
      <c r="AG290" s="39">
        <f t="shared" si="200"/>
        <v>3.0467</v>
      </c>
      <c r="AH290" s="11">
        <v>1.15</v>
      </c>
      <c r="AI290" s="9">
        <v>0.5</v>
      </c>
      <c r="AJ290" s="40">
        <f t="shared" si="201"/>
        <v>6572.05363152</v>
      </c>
    </row>
    <row r="291" s="1" customFormat="1" customHeight="1" spans="6:36">
      <c r="F291" s="11">
        <v>2171</v>
      </c>
      <c r="G291" s="12">
        <v>1.728</v>
      </c>
      <c r="H291" s="11">
        <v>1</v>
      </c>
      <c r="I291" s="11">
        <v>0</v>
      </c>
      <c r="J291" s="13">
        <f t="shared" si="196"/>
        <v>3751.488</v>
      </c>
      <c r="K291" s="11">
        <v>1</v>
      </c>
      <c r="L291" s="11">
        <v>2.11</v>
      </c>
      <c r="M291" s="11">
        <v>0.97</v>
      </c>
      <c r="N291" s="39">
        <f t="shared" si="197"/>
        <v>3.0467</v>
      </c>
      <c r="O291" s="11">
        <v>1.15</v>
      </c>
      <c r="P291" s="9">
        <v>0.5</v>
      </c>
      <c r="Q291" s="40">
        <f t="shared" si="198"/>
        <v>6572.05363152</v>
      </c>
      <c r="Y291" s="11">
        <v>2171</v>
      </c>
      <c r="Z291" s="12">
        <v>1.728</v>
      </c>
      <c r="AA291" s="11">
        <v>1</v>
      </c>
      <c r="AB291" s="11">
        <v>0</v>
      </c>
      <c r="AC291" s="13">
        <f t="shared" si="199"/>
        <v>3751.488</v>
      </c>
      <c r="AD291" s="11">
        <v>1</v>
      </c>
      <c r="AE291" s="11">
        <v>2.11</v>
      </c>
      <c r="AF291" s="11">
        <v>0.97</v>
      </c>
      <c r="AG291" s="39">
        <f t="shared" si="200"/>
        <v>3.0467</v>
      </c>
      <c r="AH291" s="11">
        <v>1.15</v>
      </c>
      <c r="AI291" s="9">
        <v>0.5</v>
      </c>
      <c r="AJ291" s="40">
        <f t="shared" si="201"/>
        <v>6572.05363152</v>
      </c>
    </row>
    <row r="292" s="1" customFormat="1" customHeight="1" spans="6:36">
      <c r="F292" s="11">
        <v>2171</v>
      </c>
      <c r="G292" s="12">
        <v>1.728</v>
      </c>
      <c r="H292" s="11">
        <v>1</v>
      </c>
      <c r="I292" s="11">
        <v>0</v>
      </c>
      <c r="J292" s="13">
        <f t="shared" si="196"/>
        <v>3751.488</v>
      </c>
      <c r="K292" s="11">
        <v>1</v>
      </c>
      <c r="L292" s="11">
        <v>2.11</v>
      </c>
      <c r="M292" s="11">
        <v>0.97</v>
      </c>
      <c r="N292" s="39">
        <f t="shared" si="197"/>
        <v>3.0467</v>
      </c>
      <c r="O292" s="11">
        <v>1.15</v>
      </c>
      <c r="P292" s="9">
        <v>0.5</v>
      </c>
      <c r="Q292" s="40">
        <f t="shared" si="198"/>
        <v>6572.05363152</v>
      </c>
      <c r="Y292" s="11">
        <v>2171</v>
      </c>
      <c r="Z292" s="12">
        <v>1.728</v>
      </c>
      <c r="AA292" s="11">
        <v>1</v>
      </c>
      <c r="AB292" s="11">
        <v>0</v>
      </c>
      <c r="AC292" s="13">
        <f t="shared" si="199"/>
        <v>3751.488</v>
      </c>
      <c r="AD292" s="11">
        <v>1</v>
      </c>
      <c r="AE292" s="11">
        <v>2.11</v>
      </c>
      <c r="AF292" s="11">
        <v>0.97</v>
      </c>
      <c r="AG292" s="39">
        <f t="shared" si="200"/>
        <v>3.0467</v>
      </c>
      <c r="AH292" s="11">
        <v>1.15</v>
      </c>
      <c r="AI292" s="9">
        <v>0.5</v>
      </c>
      <c r="AJ292" s="40">
        <f t="shared" si="201"/>
        <v>6572.05363152</v>
      </c>
    </row>
    <row r="293" s="1" customFormat="1" customHeight="1" spans="6:36">
      <c r="F293" s="11">
        <v>2171</v>
      </c>
      <c r="G293" s="12">
        <v>1.728</v>
      </c>
      <c r="H293" s="11">
        <v>1</v>
      </c>
      <c r="I293" s="11">
        <v>0</v>
      </c>
      <c r="J293" s="13">
        <f t="shared" si="196"/>
        <v>3751.488</v>
      </c>
      <c r="K293" s="11">
        <v>1</v>
      </c>
      <c r="L293" s="11">
        <v>2.11</v>
      </c>
      <c r="M293" s="11">
        <v>0.97</v>
      </c>
      <c r="N293" s="39">
        <f t="shared" si="197"/>
        <v>3.0467</v>
      </c>
      <c r="O293" s="11">
        <v>0.9</v>
      </c>
      <c r="P293" s="9">
        <v>0.5</v>
      </c>
      <c r="Q293" s="40">
        <f t="shared" si="198"/>
        <v>5143.34632032</v>
      </c>
      <c r="Y293" s="11">
        <v>2171</v>
      </c>
      <c r="Z293" s="12">
        <v>1.728</v>
      </c>
      <c r="AA293" s="11">
        <v>1</v>
      </c>
      <c r="AB293" s="11">
        <v>0</v>
      </c>
      <c r="AC293" s="13">
        <f t="shared" si="199"/>
        <v>3751.488</v>
      </c>
      <c r="AD293" s="11">
        <v>1</v>
      </c>
      <c r="AE293" s="11">
        <v>2.11</v>
      </c>
      <c r="AF293" s="11">
        <v>0.97</v>
      </c>
      <c r="AG293" s="39">
        <f t="shared" si="200"/>
        <v>3.0467</v>
      </c>
      <c r="AH293" s="11">
        <v>0.9</v>
      </c>
      <c r="AI293" s="9">
        <v>0.5</v>
      </c>
      <c r="AJ293" s="40">
        <f t="shared" si="201"/>
        <v>5143.34632032</v>
      </c>
    </row>
    <row r="294" s="1" customFormat="1" customHeight="1" spans="6:36">
      <c r="F294" s="11">
        <v>2171</v>
      </c>
      <c r="G294" s="12">
        <v>1.728</v>
      </c>
      <c r="H294" s="11">
        <v>1</v>
      </c>
      <c r="I294" s="11">
        <v>0</v>
      </c>
      <c r="J294" s="13">
        <f t="shared" si="196"/>
        <v>3751.488</v>
      </c>
      <c r="K294" s="11">
        <v>1</v>
      </c>
      <c r="L294" s="11">
        <v>2.11</v>
      </c>
      <c r="M294" s="11">
        <v>0.97</v>
      </c>
      <c r="N294" s="39">
        <f t="shared" si="197"/>
        <v>3.0467</v>
      </c>
      <c r="O294" s="11">
        <v>0.9</v>
      </c>
      <c r="P294" s="9">
        <v>0.5</v>
      </c>
      <c r="Q294" s="40">
        <f t="shared" si="198"/>
        <v>5143.34632032</v>
      </c>
      <c r="Y294" s="11">
        <v>2171</v>
      </c>
      <c r="Z294" s="12">
        <v>1.728</v>
      </c>
      <c r="AA294" s="11">
        <v>1</v>
      </c>
      <c r="AB294" s="11">
        <v>0</v>
      </c>
      <c r="AC294" s="13">
        <f t="shared" si="199"/>
        <v>3751.488</v>
      </c>
      <c r="AD294" s="11">
        <v>1</v>
      </c>
      <c r="AE294" s="11">
        <v>2.11</v>
      </c>
      <c r="AF294" s="11">
        <v>0.97</v>
      </c>
      <c r="AG294" s="39">
        <f t="shared" si="200"/>
        <v>3.0467</v>
      </c>
      <c r="AH294" s="11">
        <v>0.9</v>
      </c>
      <c r="AI294" s="9">
        <v>0.5</v>
      </c>
      <c r="AJ294" s="40">
        <f t="shared" si="201"/>
        <v>5143.34632032</v>
      </c>
    </row>
    <row r="295" s="1" customFormat="1" customHeight="1" spans="6:36">
      <c r="F295" s="11">
        <v>2171</v>
      </c>
      <c r="G295" s="12">
        <v>1.728</v>
      </c>
      <c r="H295" s="11">
        <v>1</v>
      </c>
      <c r="I295" s="11">
        <v>0</v>
      </c>
      <c r="J295" s="13">
        <f t="shared" si="196"/>
        <v>3751.488</v>
      </c>
      <c r="K295" s="11">
        <v>1</v>
      </c>
      <c r="L295" s="11">
        <v>2.11</v>
      </c>
      <c r="M295" s="11">
        <v>0.97</v>
      </c>
      <c r="N295" s="39">
        <f t="shared" si="197"/>
        <v>3.0467</v>
      </c>
      <c r="O295" s="11">
        <v>0.9</v>
      </c>
      <c r="P295" s="9">
        <v>0.5</v>
      </c>
      <c r="Q295" s="40">
        <f t="shared" si="198"/>
        <v>5143.34632032</v>
      </c>
      <c r="Y295" s="11">
        <v>2171</v>
      </c>
      <c r="Z295" s="12">
        <v>1.728</v>
      </c>
      <c r="AA295" s="11">
        <v>1</v>
      </c>
      <c r="AB295" s="11">
        <v>0</v>
      </c>
      <c r="AC295" s="13">
        <f t="shared" si="199"/>
        <v>3751.488</v>
      </c>
      <c r="AD295" s="11">
        <v>1</v>
      </c>
      <c r="AE295" s="11">
        <v>2.11</v>
      </c>
      <c r="AF295" s="11">
        <v>0.97</v>
      </c>
      <c r="AG295" s="39">
        <f t="shared" si="200"/>
        <v>3.0467</v>
      </c>
      <c r="AH295" s="11">
        <v>0.9</v>
      </c>
      <c r="AI295" s="9">
        <v>0.5</v>
      </c>
      <c r="AJ295" s="40">
        <f t="shared" si="201"/>
        <v>5143.34632032</v>
      </c>
    </row>
    <row r="296" s="1" customFormat="1" customHeight="1" spans="6:36">
      <c r="F296" s="11">
        <v>2171</v>
      </c>
      <c r="G296" s="12">
        <v>1.728</v>
      </c>
      <c r="H296" s="11">
        <v>1</v>
      </c>
      <c r="I296" s="11">
        <v>0</v>
      </c>
      <c r="J296" s="13">
        <f t="shared" si="196"/>
        <v>3751.488</v>
      </c>
      <c r="K296" s="11">
        <v>1</v>
      </c>
      <c r="L296" s="11">
        <v>2.11</v>
      </c>
      <c r="M296" s="11">
        <v>0.97</v>
      </c>
      <c r="N296" s="39">
        <f t="shared" si="197"/>
        <v>3.0467</v>
      </c>
      <c r="O296" s="11">
        <v>0.9</v>
      </c>
      <c r="P296" s="9">
        <v>0.5</v>
      </c>
      <c r="Q296" s="40">
        <f t="shared" si="198"/>
        <v>5143.34632032</v>
      </c>
      <c r="Y296" s="11">
        <v>2171</v>
      </c>
      <c r="Z296" s="12">
        <v>1.728</v>
      </c>
      <c r="AA296" s="11">
        <v>1</v>
      </c>
      <c r="AB296" s="11">
        <v>0</v>
      </c>
      <c r="AC296" s="13">
        <f t="shared" si="199"/>
        <v>3751.488</v>
      </c>
      <c r="AD296" s="11">
        <v>1</v>
      </c>
      <c r="AE296" s="11">
        <v>2.11</v>
      </c>
      <c r="AF296" s="11">
        <v>0.97</v>
      </c>
      <c r="AG296" s="39">
        <f t="shared" si="200"/>
        <v>3.0467</v>
      </c>
      <c r="AH296" s="11">
        <v>0.9</v>
      </c>
      <c r="AI296" s="9">
        <v>0.5</v>
      </c>
      <c r="AJ296" s="40">
        <f t="shared" si="201"/>
        <v>5143.34632032</v>
      </c>
    </row>
    <row r="297" s="1" customFormat="1" customHeight="1" spans="6:36">
      <c r="F297" s="11">
        <v>2171</v>
      </c>
      <c r="G297" s="12">
        <v>1.55</v>
      </c>
      <c r="H297" s="11">
        <v>1</v>
      </c>
      <c r="I297" s="11">
        <v>0</v>
      </c>
      <c r="J297" s="13">
        <f t="shared" si="196"/>
        <v>3365.05</v>
      </c>
      <c r="K297" s="11">
        <v>1</v>
      </c>
      <c r="L297" s="11">
        <v>2.11</v>
      </c>
      <c r="M297" s="11">
        <v>0.97</v>
      </c>
      <c r="N297" s="39">
        <f t="shared" si="197"/>
        <v>3.0467</v>
      </c>
      <c r="O297" s="11">
        <v>0.9</v>
      </c>
      <c r="P297" s="9">
        <v>0.5</v>
      </c>
      <c r="Q297" s="40">
        <f t="shared" si="198"/>
        <v>4613.53402575</v>
      </c>
      <c r="Y297" s="11">
        <v>2171</v>
      </c>
      <c r="Z297" s="12">
        <v>1.55</v>
      </c>
      <c r="AA297" s="11">
        <v>1</v>
      </c>
      <c r="AB297" s="11">
        <v>0</v>
      </c>
      <c r="AC297" s="13">
        <f t="shared" si="199"/>
        <v>3365.05</v>
      </c>
      <c r="AD297" s="11">
        <v>1</v>
      </c>
      <c r="AE297" s="11">
        <v>2.11</v>
      </c>
      <c r="AF297" s="11">
        <v>0.97</v>
      </c>
      <c r="AG297" s="39">
        <f t="shared" si="200"/>
        <v>3.0467</v>
      </c>
      <c r="AH297" s="11">
        <v>0.9</v>
      </c>
      <c r="AI297" s="9">
        <v>0.5</v>
      </c>
      <c r="AJ297" s="40">
        <f t="shared" si="201"/>
        <v>4613.53402575</v>
      </c>
    </row>
    <row r="298" s="1" customFormat="1" customHeight="1" spans="6:36">
      <c r="F298" s="11">
        <v>2171</v>
      </c>
      <c r="G298" s="12">
        <v>12.18</v>
      </c>
      <c r="H298" s="11">
        <v>1</v>
      </c>
      <c r="I298" s="11">
        <v>0</v>
      </c>
      <c r="J298" s="13">
        <f t="shared" si="196"/>
        <v>26442.78</v>
      </c>
      <c r="K298" s="11">
        <v>1</v>
      </c>
      <c r="L298" s="11">
        <v>2.11</v>
      </c>
      <c r="M298" s="11">
        <v>0.97</v>
      </c>
      <c r="N298" s="39">
        <f t="shared" si="197"/>
        <v>3.0467</v>
      </c>
      <c r="O298" s="11">
        <v>0.9</v>
      </c>
      <c r="P298" s="9">
        <v>0.5</v>
      </c>
      <c r="Q298" s="40">
        <f t="shared" si="198"/>
        <v>36253.4480217</v>
      </c>
      <c r="Y298" s="11">
        <v>2171</v>
      </c>
      <c r="Z298" s="12">
        <v>12.18</v>
      </c>
      <c r="AA298" s="11">
        <v>1</v>
      </c>
      <c r="AB298" s="11">
        <v>0</v>
      </c>
      <c r="AC298" s="13">
        <f t="shared" si="199"/>
        <v>26442.78</v>
      </c>
      <c r="AD298" s="11">
        <v>1</v>
      </c>
      <c r="AE298" s="11">
        <v>2.11</v>
      </c>
      <c r="AF298" s="11">
        <v>0.97</v>
      </c>
      <c r="AG298" s="39">
        <f t="shared" si="200"/>
        <v>3.0467</v>
      </c>
      <c r="AH298" s="11">
        <v>0.9</v>
      </c>
      <c r="AI298" s="9">
        <v>0.5</v>
      </c>
      <c r="AJ298" s="40">
        <f t="shared" si="201"/>
        <v>36253.4480217</v>
      </c>
    </row>
    <row r="299" s="1" customFormat="1" customHeight="1" spans="6:36">
      <c r="F299" s="41" t="s">
        <v>25</v>
      </c>
      <c r="G299" s="42"/>
      <c r="H299" s="42"/>
      <c r="I299" s="42"/>
      <c r="J299" s="42"/>
      <c r="K299" s="42"/>
      <c r="L299" s="42"/>
      <c r="M299" s="43">
        <f>SUM(Q288:Q298)</f>
        <v>94300.63548633</v>
      </c>
      <c r="N299" s="43"/>
      <c r="O299" s="43"/>
      <c r="P299" s="43"/>
      <c r="Q299" s="43"/>
      <c r="Y299" s="41" t="s">
        <v>25</v>
      </c>
      <c r="Z299" s="42"/>
      <c r="AA299" s="42"/>
      <c r="AB299" s="42"/>
      <c r="AC299" s="42"/>
      <c r="AD299" s="42"/>
      <c r="AE299" s="42"/>
      <c r="AF299" s="43">
        <f>SUM(AJ288:AJ298)</f>
        <v>94300.63548633</v>
      </c>
      <c r="AG299" s="43"/>
      <c r="AH299" s="43"/>
      <c r="AI299" s="43"/>
      <c r="AJ299" s="43"/>
    </row>
    <row r="300" s="1" customFormat="1" customHeight="1" spans="6:36">
      <c r="F300" s="42"/>
      <c r="G300" s="42"/>
      <c r="H300" s="42"/>
      <c r="I300" s="42"/>
      <c r="J300" s="42"/>
      <c r="K300" s="42"/>
      <c r="L300" s="42"/>
      <c r="M300" s="43"/>
      <c r="N300" s="43"/>
      <c r="O300" s="43"/>
      <c r="P300" s="43"/>
      <c r="Q300" s="43"/>
      <c r="Y300" s="42"/>
      <c r="Z300" s="42"/>
      <c r="AA300" s="42"/>
      <c r="AB300" s="42"/>
      <c r="AC300" s="42"/>
      <c r="AD300" s="42"/>
      <c r="AE300" s="42"/>
      <c r="AF300" s="43"/>
      <c r="AG300" s="43"/>
      <c r="AH300" s="43"/>
      <c r="AI300" s="43"/>
      <c r="AJ300" s="43"/>
    </row>
    <row r="301" s="1" customFormat="1" customHeight="1" spans="6:36">
      <c r="F301" s="42"/>
      <c r="G301" s="42"/>
      <c r="H301" s="42"/>
      <c r="I301" s="42"/>
      <c r="J301" s="42"/>
      <c r="K301" s="42"/>
      <c r="L301" s="42"/>
      <c r="M301" s="43"/>
      <c r="N301" s="43"/>
      <c r="O301" s="43"/>
      <c r="P301" s="43"/>
      <c r="Q301" s="43"/>
      <c r="Y301" s="42"/>
      <c r="Z301" s="42"/>
      <c r="AA301" s="42"/>
      <c r="AB301" s="42"/>
      <c r="AC301" s="42"/>
      <c r="AD301" s="42"/>
      <c r="AE301" s="42"/>
      <c r="AF301" s="43"/>
      <c r="AG301" s="43"/>
      <c r="AH301" s="43"/>
      <c r="AI301" s="43"/>
      <c r="AJ301" s="43"/>
    </row>
    <row r="302" s="1" customFormat="1" customHeight="1" spans="6:36">
      <c r="F302" s="34" t="s">
        <v>26</v>
      </c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Y302" s="34" t="s">
        <v>26</v>
      </c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</row>
    <row r="303" s="1" customFormat="1" customHeight="1" spans="6:36">
      <c r="F303" s="13" t="s">
        <v>3</v>
      </c>
      <c r="G303" s="13"/>
      <c r="H303" s="13"/>
      <c r="I303" s="13"/>
      <c r="J303" s="13"/>
      <c r="K303" s="8" t="s">
        <v>46</v>
      </c>
      <c r="L303" s="8"/>
      <c r="M303" s="8"/>
      <c r="N303" s="8"/>
      <c r="O303" s="9" t="s">
        <v>31</v>
      </c>
      <c r="P303" s="9"/>
      <c r="Q303" s="38" t="s">
        <v>7</v>
      </c>
      <c r="Y303" s="13" t="s">
        <v>3</v>
      </c>
      <c r="Z303" s="13"/>
      <c r="AA303" s="13"/>
      <c r="AB303" s="13"/>
      <c r="AC303" s="13"/>
      <c r="AD303" s="8" t="s">
        <v>46</v>
      </c>
      <c r="AE303" s="8"/>
      <c r="AF303" s="8"/>
      <c r="AG303" s="8"/>
      <c r="AH303" s="9" t="s">
        <v>31</v>
      </c>
      <c r="AI303" s="9"/>
      <c r="AJ303" s="38" t="s">
        <v>7</v>
      </c>
    </row>
    <row r="304" s="1" customFormat="1" customHeight="1" spans="6:36">
      <c r="F304" s="13" t="s">
        <v>47</v>
      </c>
      <c r="G304" s="13" t="s">
        <v>48</v>
      </c>
      <c r="H304" s="13" t="s">
        <v>49</v>
      </c>
      <c r="I304" s="13" t="s">
        <v>50</v>
      </c>
      <c r="J304" s="13" t="s">
        <v>3</v>
      </c>
      <c r="K304" s="8" t="s">
        <v>51</v>
      </c>
      <c r="L304" s="8" t="s">
        <v>21</v>
      </c>
      <c r="M304" s="8" t="s">
        <v>20</v>
      </c>
      <c r="N304" s="39" t="s">
        <v>22</v>
      </c>
      <c r="O304" s="9" t="s">
        <v>52</v>
      </c>
      <c r="P304" s="9" t="s">
        <v>53</v>
      </c>
      <c r="Q304" s="38"/>
      <c r="Y304" s="13" t="s">
        <v>47</v>
      </c>
      <c r="Z304" s="13" t="s">
        <v>48</v>
      </c>
      <c r="AA304" s="13" t="s">
        <v>49</v>
      </c>
      <c r="AB304" s="13" t="s">
        <v>50</v>
      </c>
      <c r="AC304" s="13" t="s">
        <v>3</v>
      </c>
      <c r="AD304" s="8" t="s">
        <v>51</v>
      </c>
      <c r="AE304" s="8" t="s">
        <v>21</v>
      </c>
      <c r="AF304" s="8" t="s">
        <v>20</v>
      </c>
      <c r="AG304" s="39" t="s">
        <v>22</v>
      </c>
      <c r="AH304" s="9" t="s">
        <v>52</v>
      </c>
      <c r="AI304" s="9" t="s">
        <v>53</v>
      </c>
      <c r="AJ304" s="38"/>
    </row>
    <row r="305" s="1" customFormat="1" customHeight="1" spans="1:37">
      <c r="F305" s="11">
        <f t="shared" ref="F305:F314" si="202">35140+5878</f>
        <v>41018</v>
      </c>
      <c r="G305" s="12">
        <v>0.168</v>
      </c>
      <c r="H305" s="11">
        <v>1</v>
      </c>
      <c r="I305" s="11">
        <v>0</v>
      </c>
      <c r="J305" s="13">
        <f t="shared" ref="J305:J314" si="203">F305*G305*H305+I305</f>
        <v>6891.024</v>
      </c>
      <c r="K305" s="11">
        <v>1</v>
      </c>
      <c r="L305" s="11">
        <v>1.78</v>
      </c>
      <c r="M305" s="11">
        <v>0.87</v>
      </c>
      <c r="N305" s="39">
        <f t="shared" ref="N305:N314" si="204">L305*M305+1</f>
        <v>2.5486</v>
      </c>
      <c r="O305" s="11">
        <v>0.9</v>
      </c>
      <c r="P305" s="9">
        <v>0.5</v>
      </c>
      <c r="Q305" s="40">
        <f t="shared" ref="Q305:Q314" si="205">J305*K305*N305*O305*P305</f>
        <v>7903.10869488</v>
      </c>
      <c r="Y305" s="11">
        <f t="shared" ref="Y305:Y314" si="206">38079+5878</f>
        <v>43957</v>
      </c>
      <c r="Z305" s="12">
        <v>0.168</v>
      </c>
      <c r="AA305" s="11">
        <v>1</v>
      </c>
      <c r="AB305" s="11">
        <v>0</v>
      </c>
      <c r="AC305" s="13">
        <f t="shared" ref="AC305:AC314" si="207">Y305*Z305*AA305+AB305</f>
        <v>7384.776</v>
      </c>
      <c r="AD305" s="11">
        <v>1</v>
      </c>
      <c r="AE305" s="11">
        <v>1.78</v>
      </c>
      <c r="AF305" s="11">
        <v>0.87</v>
      </c>
      <c r="AG305" s="39">
        <f t="shared" ref="AG305:AG314" si="208">AE305*AF305+1</f>
        <v>2.5486</v>
      </c>
      <c r="AH305" s="11">
        <v>0.9</v>
      </c>
      <c r="AI305" s="9">
        <v>0.5</v>
      </c>
      <c r="AJ305" s="40">
        <f t="shared" ref="AJ305:AJ314" si="209">AC305*AD305*AG305*AH305*AI305</f>
        <v>8469.37805112</v>
      </c>
    </row>
    <row r="306" s="1" customFormat="1" customHeight="1" spans="1:37">
      <c r="F306" s="11">
        <f t="shared" si="202"/>
        <v>41018</v>
      </c>
      <c r="G306" s="12">
        <v>0.168</v>
      </c>
      <c r="H306" s="11">
        <v>1</v>
      </c>
      <c r="I306" s="11">
        <v>0</v>
      </c>
      <c r="J306" s="13">
        <f t="shared" si="203"/>
        <v>6891.024</v>
      </c>
      <c r="K306" s="11">
        <v>1</v>
      </c>
      <c r="L306" s="11">
        <v>1.78</v>
      </c>
      <c r="M306" s="11">
        <v>0.87</v>
      </c>
      <c r="N306" s="39">
        <f t="shared" si="204"/>
        <v>2.5486</v>
      </c>
      <c r="O306" s="11">
        <v>0.9</v>
      </c>
      <c r="P306" s="9">
        <v>0.5</v>
      </c>
      <c r="Q306" s="40">
        <f t="shared" si="205"/>
        <v>7903.10869488</v>
      </c>
      <c r="Y306" s="11">
        <f t="shared" si="206"/>
        <v>43957</v>
      </c>
      <c r="Z306" s="12">
        <v>0.168</v>
      </c>
      <c r="AA306" s="11">
        <v>1</v>
      </c>
      <c r="AB306" s="11">
        <v>0</v>
      </c>
      <c r="AC306" s="13">
        <f t="shared" si="207"/>
        <v>7384.776</v>
      </c>
      <c r="AD306" s="11">
        <v>1</v>
      </c>
      <c r="AE306" s="11">
        <v>1.78</v>
      </c>
      <c r="AF306" s="11">
        <v>0.87</v>
      </c>
      <c r="AG306" s="39">
        <f t="shared" si="208"/>
        <v>2.5486</v>
      </c>
      <c r="AH306" s="11">
        <v>0.9</v>
      </c>
      <c r="AI306" s="9">
        <v>0.5</v>
      </c>
      <c r="AJ306" s="40">
        <f t="shared" si="209"/>
        <v>8469.37805112</v>
      </c>
    </row>
    <row r="307" s="1" customFormat="1" customHeight="1" spans="1:37">
      <c r="F307" s="11">
        <f t="shared" si="202"/>
        <v>41018</v>
      </c>
      <c r="G307" s="12">
        <v>0.168</v>
      </c>
      <c r="H307" s="11">
        <v>1</v>
      </c>
      <c r="I307" s="11">
        <v>0</v>
      </c>
      <c r="J307" s="13">
        <f t="shared" si="203"/>
        <v>6891.024</v>
      </c>
      <c r="K307" s="11">
        <v>1</v>
      </c>
      <c r="L307" s="11">
        <v>1.78</v>
      </c>
      <c r="M307" s="11">
        <v>0.87</v>
      </c>
      <c r="N307" s="39">
        <f t="shared" si="204"/>
        <v>2.5486</v>
      </c>
      <c r="O307" s="11">
        <v>0.9</v>
      </c>
      <c r="P307" s="9">
        <v>0.5</v>
      </c>
      <c r="Q307" s="40">
        <f t="shared" si="205"/>
        <v>7903.10869488</v>
      </c>
      <c r="Y307" s="11">
        <f t="shared" si="206"/>
        <v>43957</v>
      </c>
      <c r="Z307" s="12">
        <v>0.168</v>
      </c>
      <c r="AA307" s="11">
        <v>1</v>
      </c>
      <c r="AB307" s="11">
        <v>0</v>
      </c>
      <c r="AC307" s="13">
        <f t="shared" si="207"/>
        <v>7384.776</v>
      </c>
      <c r="AD307" s="11">
        <v>1</v>
      </c>
      <c r="AE307" s="11">
        <v>1.78</v>
      </c>
      <c r="AF307" s="11">
        <v>0.87</v>
      </c>
      <c r="AG307" s="39">
        <f t="shared" si="208"/>
        <v>2.5486</v>
      </c>
      <c r="AH307" s="11">
        <v>0.9</v>
      </c>
      <c r="AI307" s="9">
        <v>0.5</v>
      </c>
      <c r="AJ307" s="40">
        <f t="shared" si="209"/>
        <v>8469.37805112</v>
      </c>
    </row>
    <row r="308" s="1" customFormat="1" customHeight="1" spans="1:37">
      <c r="F308" s="11">
        <f t="shared" si="202"/>
        <v>41018</v>
      </c>
      <c r="G308" s="12">
        <v>0.168</v>
      </c>
      <c r="H308" s="11">
        <v>1</v>
      </c>
      <c r="I308" s="11">
        <v>0</v>
      </c>
      <c r="J308" s="13">
        <f t="shared" si="203"/>
        <v>6891.024</v>
      </c>
      <c r="K308" s="11">
        <v>1</v>
      </c>
      <c r="L308" s="11">
        <v>1.78</v>
      </c>
      <c r="M308" s="11">
        <v>0.87</v>
      </c>
      <c r="N308" s="39">
        <f t="shared" si="204"/>
        <v>2.5486</v>
      </c>
      <c r="O308" s="11">
        <v>0.9</v>
      </c>
      <c r="P308" s="9">
        <v>0.5</v>
      </c>
      <c r="Q308" s="40">
        <f t="shared" si="205"/>
        <v>7903.10869488</v>
      </c>
      <c r="Y308" s="11">
        <f t="shared" si="206"/>
        <v>43957</v>
      </c>
      <c r="Z308" s="12">
        <v>0.168</v>
      </c>
      <c r="AA308" s="11">
        <v>1</v>
      </c>
      <c r="AB308" s="11">
        <v>0</v>
      </c>
      <c r="AC308" s="13">
        <f t="shared" si="207"/>
        <v>7384.776</v>
      </c>
      <c r="AD308" s="11">
        <v>1</v>
      </c>
      <c r="AE308" s="11">
        <v>1.78</v>
      </c>
      <c r="AF308" s="11">
        <v>0.87</v>
      </c>
      <c r="AG308" s="39">
        <f t="shared" si="208"/>
        <v>2.5486</v>
      </c>
      <c r="AH308" s="11">
        <v>0.9</v>
      </c>
      <c r="AI308" s="9">
        <v>0.5</v>
      </c>
      <c r="AJ308" s="40">
        <f t="shared" si="209"/>
        <v>8469.37805112</v>
      </c>
    </row>
    <row r="309" s="1" customFormat="1" customHeight="1" spans="1:37">
      <c r="F309" s="11">
        <f t="shared" si="202"/>
        <v>41018</v>
      </c>
      <c r="G309" s="12">
        <v>0.168</v>
      </c>
      <c r="H309" s="11">
        <v>1</v>
      </c>
      <c r="I309" s="11">
        <v>0</v>
      </c>
      <c r="J309" s="13">
        <f t="shared" si="203"/>
        <v>6891.024</v>
      </c>
      <c r="K309" s="11">
        <v>1</v>
      </c>
      <c r="L309" s="11">
        <v>1.78</v>
      </c>
      <c r="M309" s="11">
        <v>0.87</v>
      </c>
      <c r="N309" s="39">
        <f t="shared" si="204"/>
        <v>2.5486</v>
      </c>
      <c r="O309" s="11">
        <v>0.9</v>
      </c>
      <c r="P309" s="9">
        <v>0.5</v>
      </c>
      <c r="Q309" s="40">
        <f t="shared" si="205"/>
        <v>7903.10869488</v>
      </c>
      <c r="Y309" s="11">
        <f t="shared" si="206"/>
        <v>43957</v>
      </c>
      <c r="Z309" s="12">
        <v>0.168</v>
      </c>
      <c r="AA309" s="11">
        <v>1</v>
      </c>
      <c r="AB309" s="11">
        <v>0</v>
      </c>
      <c r="AC309" s="13">
        <f t="shared" si="207"/>
        <v>7384.776</v>
      </c>
      <c r="AD309" s="11">
        <v>1</v>
      </c>
      <c r="AE309" s="11">
        <v>1.78</v>
      </c>
      <c r="AF309" s="11">
        <v>0.87</v>
      </c>
      <c r="AG309" s="39">
        <f t="shared" si="208"/>
        <v>2.5486</v>
      </c>
      <c r="AH309" s="11">
        <v>0.9</v>
      </c>
      <c r="AI309" s="9">
        <v>0.5</v>
      </c>
      <c r="AJ309" s="40">
        <f t="shared" si="209"/>
        <v>8469.37805112</v>
      </c>
    </row>
    <row r="310" s="1" customFormat="1" customHeight="1" spans="1:37">
      <c r="F310" s="11">
        <f t="shared" si="202"/>
        <v>41018</v>
      </c>
      <c r="G310" s="12">
        <v>0.168</v>
      </c>
      <c r="H310" s="11">
        <v>1</v>
      </c>
      <c r="I310" s="11">
        <v>0</v>
      </c>
      <c r="J310" s="13">
        <f t="shared" si="203"/>
        <v>6891.024</v>
      </c>
      <c r="K310" s="11">
        <v>1</v>
      </c>
      <c r="L310" s="11">
        <v>1.78</v>
      </c>
      <c r="M310" s="11">
        <v>0.87</v>
      </c>
      <c r="N310" s="39">
        <f t="shared" si="204"/>
        <v>2.5486</v>
      </c>
      <c r="O310" s="11">
        <v>0.9</v>
      </c>
      <c r="P310" s="9">
        <v>0.5</v>
      </c>
      <c r="Q310" s="40">
        <f t="shared" si="205"/>
        <v>7903.10869488</v>
      </c>
      <c r="Y310" s="11">
        <f t="shared" si="206"/>
        <v>43957</v>
      </c>
      <c r="Z310" s="12">
        <v>0.168</v>
      </c>
      <c r="AA310" s="11">
        <v>1</v>
      </c>
      <c r="AB310" s="11">
        <v>0</v>
      </c>
      <c r="AC310" s="13">
        <f t="shared" si="207"/>
        <v>7384.776</v>
      </c>
      <c r="AD310" s="11">
        <v>1</v>
      </c>
      <c r="AE310" s="11">
        <v>1.78</v>
      </c>
      <c r="AF310" s="11">
        <v>0.87</v>
      </c>
      <c r="AG310" s="39">
        <f t="shared" si="208"/>
        <v>2.5486</v>
      </c>
      <c r="AH310" s="11">
        <v>0.9</v>
      </c>
      <c r="AI310" s="9">
        <v>0.5</v>
      </c>
      <c r="AJ310" s="40">
        <f t="shared" si="209"/>
        <v>8469.37805112</v>
      </c>
    </row>
    <row r="311" s="1" customFormat="1" customHeight="1" spans="1:37">
      <c r="F311" s="11">
        <f t="shared" si="202"/>
        <v>41018</v>
      </c>
      <c r="G311" s="12">
        <v>0.168</v>
      </c>
      <c r="H311" s="11">
        <v>1</v>
      </c>
      <c r="I311" s="11">
        <v>0</v>
      </c>
      <c r="J311" s="13">
        <f t="shared" si="203"/>
        <v>6891.024</v>
      </c>
      <c r="K311" s="11">
        <v>1</v>
      </c>
      <c r="L311" s="11">
        <v>1.78</v>
      </c>
      <c r="M311" s="11">
        <v>0.87</v>
      </c>
      <c r="N311" s="39">
        <f t="shared" si="204"/>
        <v>2.5486</v>
      </c>
      <c r="O311" s="11">
        <v>0.9</v>
      </c>
      <c r="P311" s="9">
        <v>0.5</v>
      </c>
      <c r="Q311" s="40">
        <f t="shared" si="205"/>
        <v>7903.10869488</v>
      </c>
      <c r="Y311" s="11">
        <f t="shared" si="206"/>
        <v>43957</v>
      </c>
      <c r="Z311" s="12">
        <v>0.168</v>
      </c>
      <c r="AA311" s="11">
        <v>1</v>
      </c>
      <c r="AB311" s="11">
        <v>0</v>
      </c>
      <c r="AC311" s="13">
        <f t="shared" si="207"/>
        <v>7384.776</v>
      </c>
      <c r="AD311" s="11">
        <v>1</v>
      </c>
      <c r="AE311" s="11">
        <v>1.78</v>
      </c>
      <c r="AF311" s="11">
        <v>0.87</v>
      </c>
      <c r="AG311" s="39">
        <f t="shared" si="208"/>
        <v>2.5486</v>
      </c>
      <c r="AH311" s="11">
        <v>0.9</v>
      </c>
      <c r="AI311" s="9">
        <v>0.5</v>
      </c>
      <c r="AJ311" s="40">
        <f t="shared" si="209"/>
        <v>8469.37805112</v>
      </c>
    </row>
    <row r="312" s="1" customFormat="1" customHeight="1" spans="1:37">
      <c r="F312" s="11">
        <f t="shared" si="202"/>
        <v>41018</v>
      </c>
      <c r="G312" s="12">
        <v>0.168</v>
      </c>
      <c r="H312" s="11">
        <v>1</v>
      </c>
      <c r="I312" s="11">
        <v>0</v>
      </c>
      <c r="J312" s="13">
        <f t="shared" si="203"/>
        <v>6891.024</v>
      </c>
      <c r="K312" s="11">
        <v>1</v>
      </c>
      <c r="L312" s="11">
        <v>1.78</v>
      </c>
      <c r="M312" s="11">
        <v>0.87</v>
      </c>
      <c r="N312" s="39">
        <f t="shared" si="204"/>
        <v>2.5486</v>
      </c>
      <c r="O312" s="11">
        <v>0.9</v>
      </c>
      <c r="P312" s="9">
        <v>0.5</v>
      </c>
      <c r="Q312" s="40">
        <f t="shared" si="205"/>
        <v>7903.10869488</v>
      </c>
      <c r="Y312" s="11">
        <f t="shared" si="206"/>
        <v>43957</v>
      </c>
      <c r="Z312" s="12">
        <v>0.168</v>
      </c>
      <c r="AA312" s="11">
        <v>1</v>
      </c>
      <c r="AB312" s="11">
        <v>0</v>
      </c>
      <c r="AC312" s="13">
        <f t="shared" si="207"/>
        <v>7384.776</v>
      </c>
      <c r="AD312" s="11">
        <v>1</v>
      </c>
      <c r="AE312" s="11">
        <v>1.78</v>
      </c>
      <c r="AF312" s="11">
        <v>0.87</v>
      </c>
      <c r="AG312" s="39">
        <f t="shared" si="208"/>
        <v>2.5486</v>
      </c>
      <c r="AH312" s="11">
        <v>0.9</v>
      </c>
      <c r="AI312" s="9">
        <v>0.5</v>
      </c>
      <c r="AJ312" s="40">
        <f t="shared" si="209"/>
        <v>8469.37805112</v>
      </c>
    </row>
    <row r="313" s="1" customFormat="1" customHeight="1" spans="1:37">
      <c r="F313" s="11">
        <f t="shared" si="202"/>
        <v>41018</v>
      </c>
      <c r="G313" s="12">
        <v>0.3</v>
      </c>
      <c r="H313" s="11">
        <v>1</v>
      </c>
      <c r="I313" s="11">
        <v>0</v>
      </c>
      <c r="J313" s="13">
        <f t="shared" si="203"/>
        <v>12305.4</v>
      </c>
      <c r="K313" s="11">
        <v>1</v>
      </c>
      <c r="L313" s="11">
        <v>1.78</v>
      </c>
      <c r="M313" s="11">
        <v>0.87</v>
      </c>
      <c r="N313" s="39">
        <f t="shared" si="204"/>
        <v>2.5486</v>
      </c>
      <c r="O313" s="11">
        <v>0.9</v>
      </c>
      <c r="P313" s="9">
        <v>0.5</v>
      </c>
      <c r="Q313" s="40">
        <f t="shared" si="205"/>
        <v>14112.694098</v>
      </c>
      <c r="Y313" s="11">
        <f t="shared" si="206"/>
        <v>43957</v>
      </c>
      <c r="Z313" s="12">
        <v>0.3</v>
      </c>
      <c r="AA313" s="11">
        <v>1</v>
      </c>
      <c r="AB313" s="11">
        <v>0</v>
      </c>
      <c r="AC313" s="13">
        <f t="shared" si="207"/>
        <v>13187.1</v>
      </c>
      <c r="AD313" s="11">
        <v>1</v>
      </c>
      <c r="AE313" s="11">
        <v>1.78</v>
      </c>
      <c r="AF313" s="11">
        <v>0.87</v>
      </c>
      <c r="AG313" s="39">
        <f t="shared" si="208"/>
        <v>2.5486</v>
      </c>
      <c r="AH313" s="11">
        <v>0.9</v>
      </c>
      <c r="AI313" s="9">
        <v>0.5</v>
      </c>
      <c r="AJ313" s="40">
        <f t="shared" si="209"/>
        <v>15123.889377</v>
      </c>
    </row>
    <row r="314" s="1" customFormat="1" customHeight="1" spans="1:37">
      <c r="F314" s="11">
        <f t="shared" si="202"/>
        <v>41018</v>
      </c>
      <c r="G314" s="12">
        <v>0.58</v>
      </c>
      <c r="H314" s="11">
        <v>1</v>
      </c>
      <c r="I314" s="11">
        <v>0</v>
      </c>
      <c r="J314" s="13">
        <f t="shared" si="203"/>
        <v>23790.44</v>
      </c>
      <c r="K314" s="11">
        <v>1</v>
      </c>
      <c r="L314" s="11">
        <v>1.78</v>
      </c>
      <c r="M314" s="11">
        <v>0.87</v>
      </c>
      <c r="N314" s="39">
        <f t="shared" si="204"/>
        <v>2.5486</v>
      </c>
      <c r="O314" s="11">
        <v>0.9</v>
      </c>
      <c r="P314" s="9">
        <v>0.5</v>
      </c>
      <c r="Q314" s="40">
        <f t="shared" si="205"/>
        <v>27284.5419228</v>
      </c>
      <c r="Y314" s="11">
        <f t="shared" si="206"/>
        <v>43957</v>
      </c>
      <c r="Z314" s="12">
        <v>0.58</v>
      </c>
      <c r="AA314" s="11">
        <v>1</v>
      </c>
      <c r="AB314" s="11">
        <v>0</v>
      </c>
      <c r="AC314" s="13">
        <f t="shared" si="207"/>
        <v>25495.06</v>
      </c>
      <c r="AD314" s="11">
        <v>1</v>
      </c>
      <c r="AE314" s="11">
        <v>1.78</v>
      </c>
      <c r="AF314" s="11">
        <v>0.87</v>
      </c>
      <c r="AG314" s="39">
        <f t="shared" si="208"/>
        <v>2.5486</v>
      </c>
      <c r="AH314" s="11">
        <v>0.9</v>
      </c>
      <c r="AI314" s="9">
        <v>0.5</v>
      </c>
      <c r="AJ314" s="40">
        <f t="shared" si="209"/>
        <v>29239.5194622</v>
      </c>
    </row>
    <row r="315" s="1" customFormat="1" customHeight="1" spans="1:37">
      <c r="F315" s="44" t="s">
        <v>26</v>
      </c>
      <c r="G315" s="45"/>
      <c r="H315" s="45"/>
      <c r="I315" s="45"/>
      <c r="J315" s="45"/>
      <c r="K315" s="45"/>
      <c r="L315" s="45"/>
      <c r="M315" s="43">
        <f>SUM(Q305:Q314)</f>
        <v>104622.10557984</v>
      </c>
      <c r="N315" s="43"/>
      <c r="O315" s="43"/>
      <c r="P315" s="43"/>
      <c r="Q315" s="43"/>
      <c r="Y315" s="44" t="s">
        <v>26</v>
      </c>
      <c r="Z315" s="45"/>
      <c r="AA315" s="45"/>
      <c r="AB315" s="45"/>
      <c r="AC315" s="45"/>
      <c r="AD315" s="45"/>
      <c r="AE315" s="45"/>
      <c r="AF315" s="43">
        <f>SUM(AJ305:AJ314)</f>
        <v>112118.43324816</v>
      </c>
      <c r="AG315" s="43"/>
      <c r="AH315" s="43"/>
      <c r="AI315" s="43"/>
      <c r="AJ315" s="43"/>
    </row>
    <row r="316" s="1" customFormat="1" customHeight="1" spans="1:37">
      <c r="F316" s="45"/>
      <c r="G316" s="45"/>
      <c r="H316" s="45"/>
      <c r="I316" s="45"/>
      <c r="J316" s="45"/>
      <c r="K316" s="45"/>
      <c r="L316" s="45"/>
      <c r="M316" s="43"/>
      <c r="N316" s="43"/>
      <c r="O316" s="43"/>
      <c r="P316" s="43"/>
      <c r="Q316" s="43"/>
      <c r="Y316" s="45"/>
      <c r="Z316" s="45"/>
      <c r="AA316" s="45"/>
      <c r="AB316" s="45"/>
      <c r="AC316" s="45"/>
      <c r="AD316" s="45"/>
      <c r="AE316" s="45"/>
      <c r="AF316" s="43"/>
      <c r="AG316" s="43"/>
      <c r="AH316" s="43"/>
      <c r="AI316" s="43"/>
      <c r="AJ316" s="43"/>
    </row>
    <row r="317" s="1" customFormat="1" customHeight="1" spans="1:37">
      <c r="F317" s="45"/>
      <c r="G317" s="45"/>
      <c r="H317" s="45"/>
      <c r="I317" s="45"/>
      <c r="J317" s="45"/>
      <c r="K317" s="45"/>
      <c r="L317" s="45"/>
      <c r="M317" s="43"/>
      <c r="N317" s="43"/>
      <c r="O317" s="43"/>
      <c r="P317" s="43"/>
      <c r="Q317" s="43"/>
      <c r="Y317" s="45"/>
      <c r="Z317" s="45"/>
      <c r="AA317" s="45"/>
      <c r="AB317" s="45"/>
      <c r="AC317" s="45"/>
      <c r="AD317" s="45"/>
      <c r="AE317" s="45"/>
      <c r="AF317" s="43"/>
      <c r="AG317" s="43"/>
      <c r="AH317" s="43"/>
      <c r="AI317" s="43"/>
      <c r="AJ317" s="43"/>
    </row>
    <row r="319" s="1" customFormat="1" customHeight="1" spans="1:37">
      <c r="A319" s="2" t="s">
        <v>58</v>
      </c>
      <c r="B319" s="2"/>
      <c r="C319" s="2"/>
      <c r="D319" s="2"/>
      <c r="E319" s="2"/>
      <c r="F319" s="3" t="s">
        <v>1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T319" s="2" t="s">
        <v>59</v>
      </c>
      <c r="U319" s="2"/>
      <c r="V319" s="2"/>
      <c r="W319" s="2"/>
      <c r="X319" s="2"/>
      <c r="Y319" s="3" t="s">
        <v>1</v>
      </c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="1" customFormat="1" customHeight="1" spans="1:37">
      <c r="A320" s="2"/>
      <c r="B320" s="2"/>
      <c r="C320" s="2"/>
      <c r="D320" s="2"/>
      <c r="E320" s="2"/>
      <c r="F320" s="4" t="s">
        <v>3</v>
      </c>
      <c r="G320" s="5"/>
      <c r="H320" s="5"/>
      <c r="I320" s="6"/>
      <c r="J320" s="7" t="s">
        <v>4</v>
      </c>
      <c r="K320" s="7"/>
      <c r="L320" s="7"/>
      <c r="M320" s="7"/>
      <c r="N320" s="8" t="s">
        <v>5</v>
      </c>
      <c r="O320" s="8"/>
      <c r="P320" s="8"/>
      <c r="Q320" s="9" t="s">
        <v>6</v>
      </c>
      <c r="R320" s="10" t="s">
        <v>7</v>
      </c>
      <c r="T320" s="2"/>
      <c r="U320" s="2"/>
      <c r="V320" s="2"/>
      <c r="W320" s="2"/>
      <c r="X320" s="2"/>
      <c r="Y320" s="4" t="s">
        <v>3</v>
      </c>
      <c r="Z320" s="5"/>
      <c r="AA320" s="5"/>
      <c r="AB320" s="6"/>
      <c r="AC320" s="7" t="s">
        <v>4</v>
      </c>
      <c r="AD320" s="7"/>
      <c r="AE320" s="7"/>
      <c r="AF320" s="7"/>
      <c r="AG320" s="8" t="s">
        <v>5</v>
      </c>
      <c r="AH320" s="8"/>
      <c r="AI320" s="8"/>
      <c r="AJ320" s="9" t="s">
        <v>6</v>
      </c>
      <c r="AK320" s="10" t="s">
        <v>7</v>
      </c>
    </row>
    <row r="321" s="1" customFormat="1" customHeight="1" spans="1:38">
      <c r="A321" s="1" t="s">
        <v>8</v>
      </c>
      <c r="B321" s="1" t="s">
        <v>9</v>
      </c>
      <c r="C321" s="1" t="s">
        <v>10</v>
      </c>
      <c r="D321" s="1" t="s">
        <v>11</v>
      </c>
      <c r="E321" s="1" t="s">
        <v>12</v>
      </c>
      <c r="F321" s="11" t="s">
        <v>13</v>
      </c>
      <c r="G321" s="11" t="s">
        <v>14</v>
      </c>
      <c r="H321" s="12" t="s">
        <v>15</v>
      </c>
      <c r="I321" s="13" t="s">
        <v>3</v>
      </c>
      <c r="J321" s="11" t="s">
        <v>16</v>
      </c>
      <c r="K321" s="11" t="s">
        <v>17</v>
      </c>
      <c r="L321" s="11" t="s">
        <v>18</v>
      </c>
      <c r="M321" s="7" t="s">
        <v>19</v>
      </c>
      <c r="N321" s="11" t="s">
        <v>20</v>
      </c>
      <c r="O321" s="11" t="s">
        <v>21</v>
      </c>
      <c r="P321" s="8" t="s">
        <v>22</v>
      </c>
      <c r="Q321" s="9" t="s">
        <v>23</v>
      </c>
      <c r="R321" s="14"/>
      <c r="T321" s="1" t="s">
        <v>8</v>
      </c>
      <c r="U321" s="1" t="s">
        <v>9</v>
      </c>
      <c r="V321" s="1" t="s">
        <v>10</v>
      </c>
      <c r="W321" s="1" t="s">
        <v>11</v>
      </c>
      <c r="X321" s="1" t="s">
        <v>12</v>
      </c>
      <c r="Y321" s="11" t="s">
        <v>13</v>
      </c>
      <c r="Z321" s="11" t="s">
        <v>14</v>
      </c>
      <c r="AA321" s="12" t="s">
        <v>15</v>
      </c>
      <c r="AB321" s="13" t="s">
        <v>3</v>
      </c>
      <c r="AC321" s="11" t="s">
        <v>16</v>
      </c>
      <c r="AD321" s="11" t="s">
        <v>17</v>
      </c>
      <c r="AE321" s="11" t="s">
        <v>18</v>
      </c>
      <c r="AF321" s="7" t="s">
        <v>19</v>
      </c>
      <c r="AG321" s="11" t="s">
        <v>20</v>
      </c>
      <c r="AH321" s="11" t="s">
        <v>21</v>
      </c>
      <c r="AI321" s="8" t="s">
        <v>22</v>
      </c>
      <c r="AJ321" s="9" t="s">
        <v>23</v>
      </c>
      <c r="AK321" s="14"/>
    </row>
    <row r="322" s="1" customFormat="1" customHeight="1" spans="1:38">
      <c r="A322" s="15">
        <f>M326</f>
        <v>1275091.04631789</v>
      </c>
      <c r="B322" s="15">
        <f>S335+S344</f>
        <v>691144.578897788</v>
      </c>
      <c r="C322" s="15">
        <f>M358</f>
        <v>441038.75601586</v>
      </c>
      <c r="D322" s="15">
        <f>M368</f>
        <v>537089.114450899</v>
      </c>
      <c r="E322" s="15">
        <v>18</v>
      </c>
      <c r="F322" s="11">
        <f t="shared" ref="F322:F325" si="210">2704+410</f>
        <v>3114</v>
      </c>
      <c r="G322" s="11">
        <v>1.286</v>
      </c>
      <c r="H322" s="12">
        <v>1.35</v>
      </c>
      <c r="I322" s="13">
        <f t="shared" ref="I322:I325" si="211">F322*G322*H322</f>
        <v>5406.2154</v>
      </c>
      <c r="J322" s="11">
        <v>3</v>
      </c>
      <c r="K322" s="11">
        <v>810</v>
      </c>
      <c r="L322" s="11">
        <v>1.39</v>
      </c>
      <c r="M322" s="16">
        <f t="shared" ref="M322:M325" si="212">1+6*K322/(K322+2000)+L322</f>
        <v>4.11953736654804</v>
      </c>
      <c r="N322" s="11">
        <v>1</v>
      </c>
      <c r="O322" s="11">
        <v>2.38</v>
      </c>
      <c r="P322" s="8">
        <f t="shared" ref="P322:P325" si="213">1+N322*O322</f>
        <v>3.38</v>
      </c>
      <c r="Q322" s="9">
        <v>1.15</v>
      </c>
      <c r="R322" s="17">
        <f t="shared" ref="R322:R325" si="214">I322*J322*Q322*P322*M322</f>
        <v>259703.371169593</v>
      </c>
      <c r="T322" s="15">
        <f>AF326</f>
        <v>1275091.04631789</v>
      </c>
      <c r="U322" s="15">
        <f>AL335+AL344</f>
        <v>695700.641514839</v>
      </c>
      <c r="V322" s="15">
        <f>AF358</f>
        <v>441038.75601586</v>
      </c>
      <c r="W322" s="15">
        <f>AF368</f>
        <v>566031.050055391</v>
      </c>
      <c r="X322" s="15">
        <v>18</v>
      </c>
      <c r="Y322" s="11">
        <f t="shared" ref="Y322:Y325" si="215">2704+410</f>
        <v>3114</v>
      </c>
      <c r="Z322" s="11">
        <v>1.286</v>
      </c>
      <c r="AA322" s="12">
        <v>1.35</v>
      </c>
      <c r="AB322" s="13">
        <f t="shared" ref="AB322:AB325" si="216">Y322*Z322*AA322</f>
        <v>5406.2154</v>
      </c>
      <c r="AC322" s="11">
        <v>3</v>
      </c>
      <c r="AD322" s="11">
        <v>810</v>
      </c>
      <c r="AE322" s="11">
        <v>1.39</v>
      </c>
      <c r="AF322" s="16">
        <f t="shared" ref="AF322:AF325" si="217">1+6*AD322/(AD322+2000)+AE322</f>
        <v>4.11953736654804</v>
      </c>
      <c r="AG322" s="11">
        <v>1</v>
      </c>
      <c r="AH322" s="11">
        <v>2.38</v>
      </c>
      <c r="AI322" s="8">
        <f t="shared" ref="AI322:AI325" si="218">1+AG322*AH322</f>
        <v>3.38</v>
      </c>
      <c r="AJ322" s="9">
        <v>1.15</v>
      </c>
      <c r="AK322" s="17">
        <f t="shared" ref="AK322:AK325" si="219">AB322*AC322*AJ322*AI322*AF322</f>
        <v>259703.371169593</v>
      </c>
    </row>
    <row r="323" s="1" customFormat="1" customHeight="1" spans="1:38">
      <c r="A323" s="1" t="s">
        <v>24</v>
      </c>
      <c r="B323" s="1" t="s">
        <v>25</v>
      </c>
      <c r="C323" s="1" t="s">
        <v>26</v>
      </c>
      <c r="D323" s="1" t="s">
        <v>69</v>
      </c>
      <c r="F323" s="11">
        <f t="shared" si="210"/>
        <v>3114</v>
      </c>
      <c r="G323" s="11">
        <v>1.871</v>
      </c>
      <c r="H323" s="12">
        <v>1.35</v>
      </c>
      <c r="I323" s="13">
        <f t="shared" si="211"/>
        <v>7865.4969</v>
      </c>
      <c r="J323" s="11">
        <v>3</v>
      </c>
      <c r="K323" s="11">
        <v>810</v>
      </c>
      <c r="L323" s="11">
        <v>1.39</v>
      </c>
      <c r="M323" s="16">
        <f t="shared" si="212"/>
        <v>4.11953736654804</v>
      </c>
      <c r="N323" s="11">
        <v>1</v>
      </c>
      <c r="O323" s="11">
        <v>2.38</v>
      </c>
      <c r="P323" s="8">
        <f t="shared" si="213"/>
        <v>3.38</v>
      </c>
      <c r="Q323" s="9">
        <v>1.15</v>
      </c>
      <c r="R323" s="17">
        <f t="shared" si="214"/>
        <v>377842.151989354</v>
      </c>
      <c r="T323" s="1" t="s">
        <v>24</v>
      </c>
      <c r="U323" s="1" t="s">
        <v>25</v>
      </c>
      <c r="V323" s="1" t="s">
        <v>26</v>
      </c>
      <c r="W323" s="1" t="s">
        <v>69</v>
      </c>
      <c r="Y323" s="11">
        <f t="shared" si="215"/>
        <v>3114</v>
      </c>
      <c r="Z323" s="11">
        <v>1.871</v>
      </c>
      <c r="AA323" s="12">
        <v>1.35</v>
      </c>
      <c r="AB323" s="13">
        <f t="shared" si="216"/>
        <v>7865.4969</v>
      </c>
      <c r="AC323" s="11">
        <v>3</v>
      </c>
      <c r="AD323" s="11">
        <v>810</v>
      </c>
      <c r="AE323" s="11">
        <v>1.39</v>
      </c>
      <c r="AF323" s="16">
        <f t="shared" si="217"/>
        <v>4.11953736654804</v>
      </c>
      <c r="AG323" s="11">
        <v>1</v>
      </c>
      <c r="AH323" s="11">
        <v>2.38</v>
      </c>
      <c r="AI323" s="8">
        <f t="shared" si="218"/>
        <v>3.38</v>
      </c>
      <c r="AJ323" s="9">
        <v>1.15</v>
      </c>
      <c r="AK323" s="17">
        <f t="shared" si="219"/>
        <v>377842.151989354</v>
      </c>
    </row>
    <row r="324" s="1" customFormat="1" customHeight="1" spans="1:38">
      <c r="A324" s="15">
        <f>M388</f>
        <v>120193.89174</v>
      </c>
      <c r="B324" s="15">
        <f>M405</f>
        <v>94300.63548633</v>
      </c>
      <c r="C324" s="1">
        <f>M421</f>
        <v>104622.10557984</v>
      </c>
      <c r="D324" s="1">
        <v>1.085</v>
      </c>
      <c r="F324" s="11">
        <f t="shared" si="210"/>
        <v>3114</v>
      </c>
      <c r="G324" s="11">
        <v>1.286</v>
      </c>
      <c r="H324" s="12">
        <v>1.35</v>
      </c>
      <c r="I324" s="13">
        <f t="shared" si="211"/>
        <v>5406.2154</v>
      </c>
      <c r="J324" s="11">
        <v>3</v>
      </c>
      <c r="K324" s="11">
        <v>810</v>
      </c>
      <c r="L324" s="11">
        <v>1.39</v>
      </c>
      <c r="M324" s="16">
        <f t="shared" si="212"/>
        <v>4.11953736654804</v>
      </c>
      <c r="N324" s="11">
        <v>1</v>
      </c>
      <c r="O324" s="11">
        <v>2.38</v>
      </c>
      <c r="P324" s="8">
        <f t="shared" si="213"/>
        <v>3.38</v>
      </c>
      <c r="Q324" s="9">
        <v>1.15</v>
      </c>
      <c r="R324" s="17">
        <f t="shared" si="214"/>
        <v>259703.371169593</v>
      </c>
      <c r="T324" s="15">
        <f>AF388</f>
        <v>120193.89174</v>
      </c>
      <c r="U324" s="15">
        <f>AF405</f>
        <v>94300.63548633</v>
      </c>
      <c r="V324" s="1">
        <f>AF421</f>
        <v>104622.10557984</v>
      </c>
      <c r="W324" s="1">
        <v>1.085</v>
      </c>
      <c r="Y324" s="11">
        <f t="shared" si="215"/>
        <v>3114</v>
      </c>
      <c r="Z324" s="11">
        <v>1.286</v>
      </c>
      <c r="AA324" s="12">
        <v>1.35</v>
      </c>
      <c r="AB324" s="13">
        <f t="shared" si="216"/>
        <v>5406.2154</v>
      </c>
      <c r="AC324" s="11">
        <v>3</v>
      </c>
      <c r="AD324" s="11">
        <v>810</v>
      </c>
      <c r="AE324" s="11">
        <v>1.39</v>
      </c>
      <c r="AF324" s="16">
        <f t="shared" si="217"/>
        <v>4.11953736654804</v>
      </c>
      <c r="AG324" s="11">
        <v>1</v>
      </c>
      <c r="AH324" s="11">
        <v>2.38</v>
      </c>
      <c r="AI324" s="8">
        <f t="shared" si="218"/>
        <v>3.38</v>
      </c>
      <c r="AJ324" s="9">
        <v>1.15</v>
      </c>
      <c r="AK324" s="17">
        <f t="shared" si="219"/>
        <v>259703.371169593</v>
      </c>
    </row>
    <row r="325" s="1" customFormat="1" customHeight="1" spans="1:38">
      <c r="A325" s="18" t="s">
        <v>27</v>
      </c>
      <c r="B325" s="18"/>
      <c r="C325" s="18"/>
      <c r="D325" s="19" t="s">
        <v>28</v>
      </c>
      <c r="E325" s="19"/>
      <c r="F325" s="11">
        <f t="shared" si="210"/>
        <v>3114</v>
      </c>
      <c r="G325" s="11">
        <v>1.871</v>
      </c>
      <c r="H325" s="12">
        <v>1.35</v>
      </c>
      <c r="I325" s="13">
        <f t="shared" si="211"/>
        <v>7865.4969</v>
      </c>
      <c r="J325" s="11">
        <v>3</v>
      </c>
      <c r="K325" s="11">
        <v>810</v>
      </c>
      <c r="L325" s="11">
        <v>1.39</v>
      </c>
      <c r="M325" s="16">
        <f t="shared" si="212"/>
        <v>4.11953736654804</v>
      </c>
      <c r="N325" s="11">
        <v>1</v>
      </c>
      <c r="O325" s="11">
        <v>2.38</v>
      </c>
      <c r="P325" s="8">
        <f t="shared" si="213"/>
        <v>3.38</v>
      </c>
      <c r="Q325" s="9">
        <v>1.15</v>
      </c>
      <c r="R325" s="17">
        <f t="shared" si="214"/>
        <v>377842.151989354</v>
      </c>
      <c r="T325" s="18" t="s">
        <v>27</v>
      </c>
      <c r="U325" s="18"/>
      <c r="V325" s="18"/>
      <c r="W325" s="19" t="s">
        <v>28</v>
      </c>
      <c r="X325" s="19"/>
      <c r="Y325" s="11">
        <f t="shared" si="215"/>
        <v>3114</v>
      </c>
      <c r="Z325" s="11">
        <v>1.871</v>
      </c>
      <c r="AA325" s="12">
        <v>1.35</v>
      </c>
      <c r="AB325" s="13">
        <f t="shared" si="216"/>
        <v>7865.4969</v>
      </c>
      <c r="AC325" s="11">
        <v>3</v>
      </c>
      <c r="AD325" s="11">
        <v>810</v>
      </c>
      <c r="AE325" s="11">
        <v>1.39</v>
      </c>
      <c r="AF325" s="16">
        <f t="shared" si="217"/>
        <v>4.11953736654804</v>
      </c>
      <c r="AG325" s="11">
        <v>1</v>
      </c>
      <c r="AH325" s="11">
        <v>2.38</v>
      </c>
      <c r="AI325" s="8">
        <f t="shared" si="218"/>
        <v>3.38</v>
      </c>
      <c r="AJ325" s="9">
        <v>1.15</v>
      </c>
      <c r="AK325" s="17">
        <f t="shared" si="219"/>
        <v>377842.151989354</v>
      </c>
    </row>
    <row r="326" s="1" customFormat="1" customHeight="1" spans="1:38">
      <c r="A326" s="18"/>
      <c r="B326" s="18"/>
      <c r="C326" s="18"/>
      <c r="D326" s="19"/>
      <c r="E326" s="19"/>
      <c r="F326" s="20" t="s">
        <v>1</v>
      </c>
      <c r="G326" s="21"/>
      <c r="H326" s="21"/>
      <c r="I326" s="21"/>
      <c r="J326" s="21"/>
      <c r="K326" s="21"/>
      <c r="L326" s="21"/>
      <c r="M326" s="22">
        <f>SUM(R322:R325)</f>
        <v>1275091.04631789</v>
      </c>
      <c r="N326" s="22"/>
      <c r="O326" s="22"/>
      <c r="P326" s="22"/>
      <c r="Q326" s="22"/>
      <c r="R326" s="22"/>
      <c r="T326" s="18"/>
      <c r="U326" s="18"/>
      <c r="V326" s="18"/>
      <c r="W326" s="19"/>
      <c r="X326" s="19"/>
      <c r="Y326" s="20" t="s">
        <v>1</v>
      </c>
      <c r="Z326" s="21"/>
      <c r="AA326" s="21"/>
      <c r="AB326" s="21"/>
      <c r="AC326" s="21"/>
      <c r="AD326" s="21"/>
      <c r="AE326" s="21"/>
      <c r="AF326" s="22">
        <f>SUM(AK322:AK325)</f>
        <v>1275091.04631789</v>
      </c>
      <c r="AG326" s="22"/>
      <c r="AH326" s="22"/>
      <c r="AI326" s="22"/>
      <c r="AJ326" s="22"/>
      <c r="AK326" s="22"/>
    </row>
    <row r="327" s="1" customFormat="1" customHeight="1" spans="1:38">
      <c r="A327" s="23">
        <f>A322*D324+B322*D324+C322*D324+D322*D324+A324+B324+C324</f>
        <v>3513751.02562162</v>
      </c>
      <c r="B327" s="23"/>
      <c r="C327" s="23"/>
      <c r="D327" s="24">
        <f>A327/E322</f>
        <v>195208.390312312</v>
      </c>
      <c r="E327" s="24"/>
      <c r="F327" s="21"/>
      <c r="G327" s="21"/>
      <c r="H327" s="21"/>
      <c r="I327" s="21"/>
      <c r="J327" s="21"/>
      <c r="K327" s="21"/>
      <c r="L327" s="21"/>
      <c r="M327" s="22"/>
      <c r="N327" s="22"/>
      <c r="O327" s="22"/>
      <c r="P327" s="22"/>
      <c r="Q327" s="22"/>
      <c r="R327" s="22"/>
      <c r="T327" s="23">
        <f>T322*W324+U322*W324+V322*W324+W322*W324+T324+U324+V324</f>
        <v>3550096.35369199</v>
      </c>
      <c r="U327" s="23"/>
      <c r="V327" s="23"/>
      <c r="W327" s="24">
        <f>T327/X322</f>
        <v>197227.575205111</v>
      </c>
      <c r="X327" s="24"/>
      <c r="Y327" s="21"/>
      <c r="Z327" s="21"/>
      <c r="AA327" s="21"/>
      <c r="AB327" s="21"/>
      <c r="AC327" s="21"/>
      <c r="AD327" s="21"/>
      <c r="AE327" s="21"/>
      <c r="AF327" s="22"/>
      <c r="AG327" s="22"/>
      <c r="AH327" s="22"/>
      <c r="AI327" s="22"/>
      <c r="AJ327" s="22"/>
      <c r="AK327" s="22"/>
    </row>
    <row r="328" s="1" customFormat="1" customHeight="1" spans="1:38">
      <c r="A328" s="23"/>
      <c r="B328" s="23"/>
      <c r="C328" s="23"/>
      <c r="D328" s="24"/>
      <c r="E328" s="24"/>
      <c r="F328" s="3" t="s">
        <v>29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23"/>
      <c r="U328" s="23"/>
      <c r="V328" s="23"/>
      <c r="W328" s="24"/>
      <c r="X328" s="24"/>
      <c r="Y328" s="3" t="s">
        <v>29</v>
      </c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="1" customFormat="1" customHeight="1" spans="1:38">
      <c r="A329" s="25"/>
      <c r="B329" s="25"/>
      <c r="C329" s="26"/>
      <c r="D329" s="26"/>
      <c r="E329" s="26"/>
      <c r="F329" s="27" t="s">
        <v>30</v>
      </c>
      <c r="G329" s="13" t="s">
        <v>3</v>
      </c>
      <c r="H329" s="13"/>
      <c r="I329" s="13"/>
      <c r="J329" s="13"/>
      <c r="K329" s="7" t="s">
        <v>19</v>
      </c>
      <c r="L329" s="7"/>
      <c r="M329" s="7"/>
      <c r="N329" s="8" t="s">
        <v>5</v>
      </c>
      <c r="O329" s="8"/>
      <c r="P329" s="8"/>
      <c r="Q329" s="9" t="s">
        <v>31</v>
      </c>
      <c r="R329" s="28" t="s">
        <v>7</v>
      </c>
      <c r="S329" s="11" t="s">
        <v>32</v>
      </c>
      <c r="T329" s="25"/>
      <c r="U329" s="25"/>
      <c r="V329" s="26"/>
      <c r="W329" s="26"/>
      <c r="X329" s="26"/>
      <c r="Y329" s="27" t="s">
        <v>30</v>
      </c>
      <c r="Z329" s="13" t="s">
        <v>3</v>
      </c>
      <c r="AA329" s="13"/>
      <c r="AB329" s="13"/>
      <c r="AC329" s="13"/>
      <c r="AD329" s="7" t="s">
        <v>19</v>
      </c>
      <c r="AE329" s="7"/>
      <c r="AF329" s="7"/>
      <c r="AG329" s="8" t="s">
        <v>5</v>
      </c>
      <c r="AH329" s="8"/>
      <c r="AI329" s="8"/>
      <c r="AJ329" s="9" t="s">
        <v>31</v>
      </c>
      <c r="AK329" s="28" t="s">
        <v>7</v>
      </c>
      <c r="AL329" s="11" t="s">
        <v>32</v>
      </c>
    </row>
    <row r="330" s="1" customFormat="1" customHeight="1" spans="1:38">
      <c r="A330" s="25"/>
      <c r="B330" s="25"/>
      <c r="C330" s="26"/>
      <c r="D330" s="26"/>
      <c r="E330" s="26"/>
      <c r="F330" s="29"/>
      <c r="G330" s="11" t="s">
        <v>33</v>
      </c>
      <c r="H330" s="11" t="s">
        <v>34</v>
      </c>
      <c r="I330" s="11" t="s">
        <v>15</v>
      </c>
      <c r="J330" s="13" t="s">
        <v>3</v>
      </c>
      <c r="K330" s="11" t="s">
        <v>17</v>
      </c>
      <c r="L330" s="11" t="s">
        <v>18</v>
      </c>
      <c r="M330" s="7" t="s">
        <v>19</v>
      </c>
      <c r="N330" s="11" t="s">
        <v>20</v>
      </c>
      <c r="O330" s="11" t="s">
        <v>21</v>
      </c>
      <c r="P330" s="8" t="s">
        <v>22</v>
      </c>
      <c r="Q330" s="9" t="s">
        <v>23</v>
      </c>
      <c r="R330" s="28"/>
      <c r="S330" s="11"/>
      <c r="T330" s="25"/>
      <c r="U330" s="25"/>
      <c r="V330" s="26"/>
      <c r="W330" s="26"/>
      <c r="X330" s="26"/>
      <c r="Y330" s="29"/>
      <c r="Z330" s="11" t="s">
        <v>33</v>
      </c>
      <c r="AA330" s="11" t="s">
        <v>34</v>
      </c>
      <c r="AB330" s="11" t="s">
        <v>15</v>
      </c>
      <c r="AC330" s="13" t="s">
        <v>3</v>
      </c>
      <c r="AD330" s="11" t="s">
        <v>17</v>
      </c>
      <c r="AE330" s="11" t="s">
        <v>18</v>
      </c>
      <c r="AF330" s="7" t="s">
        <v>19</v>
      </c>
      <c r="AG330" s="11" t="s">
        <v>20</v>
      </c>
      <c r="AH330" s="11" t="s">
        <v>21</v>
      </c>
      <c r="AI330" s="8" t="s">
        <v>22</v>
      </c>
      <c r="AJ330" s="9" t="s">
        <v>23</v>
      </c>
      <c r="AK330" s="28"/>
      <c r="AL330" s="11"/>
    </row>
    <row r="331" s="1" customFormat="1" customHeight="1" spans="1:38">
      <c r="A331" s="25"/>
      <c r="B331" s="25"/>
      <c r="C331" s="26"/>
      <c r="D331" s="26"/>
      <c r="E331" s="26"/>
      <c r="F331" s="11">
        <f>_xlfn.RANK.EQ(R331,R331:R334,0)</f>
        <v>3</v>
      </c>
      <c r="G331" s="11">
        <v>0</v>
      </c>
      <c r="H331" s="11">
        <v>1.8</v>
      </c>
      <c r="I331" s="12">
        <v>1.35</v>
      </c>
      <c r="J331" s="13">
        <f t="shared" ref="J331:J334" si="220">G331*H331*I331</f>
        <v>0</v>
      </c>
      <c r="K331" s="11">
        <v>810</v>
      </c>
      <c r="L331" s="11">
        <v>0</v>
      </c>
      <c r="M331" s="30">
        <f t="shared" ref="M331:M334" si="221">1+6*K331/(K331+2000)+L331</f>
        <v>2.72953736654804</v>
      </c>
      <c r="N331" s="11">
        <v>1</v>
      </c>
      <c r="O331" s="11">
        <v>2.38</v>
      </c>
      <c r="P331" s="8">
        <f t="shared" ref="P331:P334" si="222">1+N331*O331</f>
        <v>3.38</v>
      </c>
      <c r="Q331" s="9">
        <v>0.9</v>
      </c>
      <c r="R331" s="17">
        <f t="shared" ref="R331:R334" si="223">J331*M331*Q331*P331</f>
        <v>0</v>
      </c>
      <c r="S331" s="11">
        <f t="shared" ref="S331:S334" si="224">IF(F331=1,1,(IF(F331=2,2,12)))</f>
        <v>12</v>
      </c>
      <c r="T331" s="25"/>
      <c r="U331" s="25"/>
      <c r="V331" s="26"/>
      <c r="W331" s="26"/>
      <c r="X331" s="26"/>
      <c r="Y331" s="11">
        <f>_xlfn.RANK.EQ(AK331,AK331:AK334,0)</f>
        <v>3</v>
      </c>
      <c r="Z331" s="11">
        <v>0</v>
      </c>
      <c r="AA331" s="11">
        <v>1.8</v>
      </c>
      <c r="AB331" s="12">
        <v>1.35</v>
      </c>
      <c r="AC331" s="13">
        <f t="shared" ref="AC331:AC334" si="225">Z331*AA331*AB331</f>
        <v>0</v>
      </c>
      <c r="AD331" s="11">
        <v>810</v>
      </c>
      <c r="AE331" s="11">
        <v>0</v>
      </c>
      <c r="AF331" s="30">
        <f t="shared" ref="AF331:AF334" si="226">1+6*AD331/(AD331+2000)+AE331</f>
        <v>2.72953736654804</v>
      </c>
      <c r="AG331" s="11">
        <v>1</v>
      </c>
      <c r="AH331" s="11">
        <v>2.38</v>
      </c>
      <c r="AI331" s="8">
        <f t="shared" ref="AI331:AI334" si="227">1+AG331*AH331</f>
        <v>3.38</v>
      </c>
      <c r="AJ331" s="9">
        <v>0.9</v>
      </c>
      <c r="AK331" s="17">
        <f t="shared" ref="AK331:AK334" si="228">AC331*AF331*AJ331*AI331</f>
        <v>0</v>
      </c>
      <c r="AL331" s="11">
        <f t="shared" ref="AL331:AL334" si="229">IF(Y331=1,1,(IF(Y331=2,2,12)))</f>
        <v>12</v>
      </c>
    </row>
    <row r="332" s="1" customFormat="1" customHeight="1" spans="1:38">
      <c r="F332" s="11">
        <f>_xlfn.RANK.EQ(R332,R331:R334,0)</f>
        <v>1</v>
      </c>
      <c r="G332" s="11">
        <v>1446.85</v>
      </c>
      <c r="H332" s="11">
        <v>1.8</v>
      </c>
      <c r="I332" s="12">
        <v>1.35</v>
      </c>
      <c r="J332" s="13">
        <f t="shared" si="220"/>
        <v>3515.8455</v>
      </c>
      <c r="K332" s="11">
        <v>196</v>
      </c>
      <c r="L332" s="11">
        <v>0.83</v>
      </c>
      <c r="M332" s="30">
        <f t="shared" si="221"/>
        <v>2.36551912568306</v>
      </c>
      <c r="N332" s="11">
        <v>0.97</v>
      </c>
      <c r="O332" s="11">
        <v>2.11</v>
      </c>
      <c r="P332" s="8">
        <f t="shared" si="222"/>
        <v>3.0467</v>
      </c>
      <c r="Q332" s="9">
        <v>0.9</v>
      </c>
      <c r="R332" s="17">
        <f t="shared" si="223"/>
        <v>22804.9144820986</v>
      </c>
      <c r="S332" s="11">
        <f t="shared" si="224"/>
        <v>1</v>
      </c>
      <c r="Y332" s="11">
        <f>_xlfn.RANK.EQ(AK332,AK331:AK334,0)</f>
        <v>1</v>
      </c>
      <c r="Z332" s="11">
        <v>1446.85</v>
      </c>
      <c r="AA332" s="11">
        <v>1.8</v>
      </c>
      <c r="AB332" s="12">
        <v>1.35</v>
      </c>
      <c r="AC332" s="13">
        <f t="shared" si="225"/>
        <v>3515.8455</v>
      </c>
      <c r="AD332" s="11">
        <v>196</v>
      </c>
      <c r="AE332" s="11">
        <v>0.83</v>
      </c>
      <c r="AF332" s="30">
        <f t="shared" si="226"/>
        <v>2.36551912568306</v>
      </c>
      <c r="AG332" s="11">
        <v>0.97</v>
      </c>
      <c r="AH332" s="11">
        <v>2.11</v>
      </c>
      <c r="AI332" s="8">
        <f t="shared" si="227"/>
        <v>3.0467</v>
      </c>
      <c r="AJ332" s="9">
        <v>0.9</v>
      </c>
      <c r="AK332" s="17">
        <f t="shared" si="228"/>
        <v>22804.9144820986</v>
      </c>
      <c r="AL332" s="11">
        <f t="shared" si="229"/>
        <v>1</v>
      </c>
    </row>
    <row r="333" s="1" customFormat="1" customHeight="1" spans="1:38">
      <c r="F333" s="11">
        <f>_xlfn.RANK.EQ(R333,R331:R334,0)</f>
        <v>2</v>
      </c>
      <c r="G333" s="11">
        <v>1446.85</v>
      </c>
      <c r="H333" s="11">
        <v>1.8</v>
      </c>
      <c r="I333" s="12">
        <v>1.35</v>
      </c>
      <c r="J333" s="13">
        <f t="shared" si="220"/>
        <v>3515.8455</v>
      </c>
      <c r="K333" s="11">
        <v>300</v>
      </c>
      <c r="L333" s="11">
        <v>1.43</v>
      </c>
      <c r="M333" s="30">
        <f t="shared" si="221"/>
        <v>3.21260869565217</v>
      </c>
      <c r="N333" s="11">
        <v>0.69</v>
      </c>
      <c r="O333" s="11">
        <v>1.52</v>
      </c>
      <c r="P333" s="8">
        <f t="shared" si="222"/>
        <v>2.0488</v>
      </c>
      <c r="Q333" s="9">
        <v>0.9</v>
      </c>
      <c r="R333" s="17">
        <f t="shared" si="223"/>
        <v>20827.1424600374</v>
      </c>
      <c r="S333" s="11">
        <f t="shared" si="224"/>
        <v>2</v>
      </c>
      <c r="Y333" s="11">
        <f>_xlfn.RANK.EQ(AK333,AK331:AK334,0)</f>
        <v>2</v>
      </c>
      <c r="Z333" s="11">
        <v>1446.85</v>
      </c>
      <c r="AA333" s="11">
        <v>1.8</v>
      </c>
      <c r="AB333" s="12">
        <v>1.35</v>
      </c>
      <c r="AC333" s="13">
        <f t="shared" si="225"/>
        <v>3515.8455</v>
      </c>
      <c r="AD333" s="11">
        <v>400</v>
      </c>
      <c r="AE333" s="11">
        <v>1.43</v>
      </c>
      <c r="AF333" s="30">
        <f t="shared" si="226"/>
        <v>3.43</v>
      </c>
      <c r="AG333" s="11">
        <v>0.69</v>
      </c>
      <c r="AH333" s="11">
        <v>1.52</v>
      </c>
      <c r="AI333" s="8">
        <f t="shared" si="227"/>
        <v>2.0488</v>
      </c>
      <c r="AJ333" s="9">
        <v>0.9</v>
      </c>
      <c r="AK333" s="17">
        <f t="shared" si="228"/>
        <v>22236.4767718548</v>
      </c>
      <c r="AL333" s="11">
        <f t="shared" si="229"/>
        <v>2</v>
      </c>
    </row>
    <row r="334" s="1" customFormat="1" customHeight="1" spans="1:38">
      <c r="F334" s="11">
        <f>_xlfn.RANK.EQ(R334,R331:R334,0)</f>
        <v>3</v>
      </c>
      <c r="G334" s="11">
        <v>0</v>
      </c>
      <c r="H334" s="11">
        <v>1.8</v>
      </c>
      <c r="I334" s="12">
        <v>1.35</v>
      </c>
      <c r="J334" s="13">
        <f t="shared" si="220"/>
        <v>0</v>
      </c>
      <c r="K334" s="11">
        <v>0</v>
      </c>
      <c r="L334" s="11">
        <v>0.2</v>
      </c>
      <c r="M334" s="30">
        <f t="shared" si="221"/>
        <v>1.2</v>
      </c>
      <c r="N334" s="27">
        <v>0.7</v>
      </c>
      <c r="O334" s="27">
        <v>1.5</v>
      </c>
      <c r="P334" s="8">
        <f t="shared" si="222"/>
        <v>2.05</v>
      </c>
      <c r="Q334" s="9">
        <v>0.9</v>
      </c>
      <c r="R334" s="17">
        <f t="shared" si="223"/>
        <v>0</v>
      </c>
      <c r="S334" s="27">
        <f t="shared" si="224"/>
        <v>12</v>
      </c>
      <c r="Y334" s="11">
        <f>_xlfn.RANK.EQ(AK334,AK331:AK334,0)</f>
        <v>3</v>
      </c>
      <c r="Z334" s="11">
        <v>0</v>
      </c>
      <c r="AA334" s="11">
        <v>1.8</v>
      </c>
      <c r="AB334" s="12">
        <v>1.35</v>
      </c>
      <c r="AC334" s="13">
        <f t="shared" si="225"/>
        <v>0</v>
      </c>
      <c r="AD334" s="11">
        <v>0</v>
      </c>
      <c r="AE334" s="11">
        <v>0.2</v>
      </c>
      <c r="AF334" s="30">
        <f t="shared" si="226"/>
        <v>1.2</v>
      </c>
      <c r="AG334" s="27">
        <v>0.7</v>
      </c>
      <c r="AH334" s="27">
        <v>1.5</v>
      </c>
      <c r="AI334" s="8">
        <f t="shared" si="227"/>
        <v>2.05</v>
      </c>
      <c r="AJ334" s="9">
        <v>0.9</v>
      </c>
      <c r="AK334" s="17">
        <f t="shared" si="228"/>
        <v>0</v>
      </c>
      <c r="AL334" s="27">
        <f t="shared" si="229"/>
        <v>12</v>
      </c>
    </row>
    <row r="335" s="1" customFormat="1" customHeight="1" spans="1:38">
      <c r="F335" s="31" t="s">
        <v>35</v>
      </c>
      <c r="G335" s="32">
        <f>LARGE(R331:R334,1)/1</f>
        <v>22804.9144820986</v>
      </c>
      <c r="H335" s="31" t="s">
        <v>36</v>
      </c>
      <c r="I335" s="32">
        <f>LARGE(R331:R334,2)/2</f>
        <v>10413.5712300187</v>
      </c>
      <c r="J335" s="31" t="s">
        <v>37</v>
      </c>
      <c r="K335" s="32">
        <f>LARGE(R331:R334,3)/12</f>
        <v>0</v>
      </c>
      <c r="L335" s="31" t="s">
        <v>38</v>
      </c>
      <c r="M335" s="33">
        <f>LARGE(R331:R334,4)/12</f>
        <v>0</v>
      </c>
      <c r="N335" s="34" t="s">
        <v>39</v>
      </c>
      <c r="O335" s="35">
        <f>G335+I335+K335+M335</f>
        <v>33218.4857121173</v>
      </c>
      <c r="P335" s="34" t="s">
        <v>40</v>
      </c>
      <c r="Q335" s="34">
        <v>5.3</v>
      </c>
      <c r="R335" s="34" t="s">
        <v>41</v>
      </c>
      <c r="S335" s="35">
        <f>O335*Q335</f>
        <v>176057.974274222</v>
      </c>
      <c r="Y335" s="31" t="s">
        <v>35</v>
      </c>
      <c r="Z335" s="32">
        <f>LARGE(AK331:AK334,1)/1</f>
        <v>22804.9144820986</v>
      </c>
      <c r="AA335" s="31" t="s">
        <v>36</v>
      </c>
      <c r="AB335" s="32">
        <f>LARGE(AK331:AK334,2)/2</f>
        <v>11118.2383859274</v>
      </c>
      <c r="AC335" s="31" t="s">
        <v>37</v>
      </c>
      <c r="AD335" s="32">
        <f>LARGE(AK331:AK334,3)/12</f>
        <v>0</v>
      </c>
      <c r="AE335" s="31" t="s">
        <v>38</v>
      </c>
      <c r="AF335" s="33">
        <f>LARGE(AK331:AK334,4)/12</f>
        <v>0</v>
      </c>
      <c r="AG335" s="34" t="s">
        <v>39</v>
      </c>
      <c r="AH335" s="35">
        <f>Z335+AB335+AD335+AF335</f>
        <v>33923.152868026</v>
      </c>
      <c r="AI335" s="34" t="s">
        <v>40</v>
      </c>
      <c r="AJ335" s="34">
        <v>5.3</v>
      </c>
      <c r="AK335" s="34" t="s">
        <v>41</v>
      </c>
      <c r="AL335" s="35">
        <f>AH335*AJ335</f>
        <v>179792.710200538</v>
      </c>
    </row>
    <row r="336" s="1" customFormat="1" customHeight="1" spans="1:38">
      <c r="F336" s="31"/>
      <c r="G336" s="32"/>
      <c r="H336" s="31"/>
      <c r="I336" s="32"/>
      <c r="J336" s="31"/>
      <c r="K336" s="32"/>
      <c r="L336" s="31"/>
      <c r="M336" s="33"/>
      <c r="N336" s="34"/>
      <c r="O336" s="35"/>
      <c r="P336" s="34"/>
      <c r="Q336" s="34"/>
      <c r="R336" s="34"/>
      <c r="S336" s="35"/>
      <c r="Y336" s="31"/>
      <c r="Z336" s="32"/>
      <c r="AA336" s="31"/>
      <c r="AB336" s="32"/>
      <c r="AC336" s="31"/>
      <c r="AD336" s="32"/>
      <c r="AE336" s="31"/>
      <c r="AF336" s="33"/>
      <c r="AG336" s="34"/>
      <c r="AH336" s="35"/>
      <c r="AI336" s="34"/>
      <c r="AJ336" s="34"/>
      <c r="AK336" s="34"/>
      <c r="AL336" s="35"/>
    </row>
    <row r="337" s="1" customFormat="1" customHeight="1" spans="6:38">
      <c r="F337" s="3" t="s">
        <v>42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Y337" s="3" t="s">
        <v>42</v>
      </c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="1" customFormat="1" customHeight="1" spans="6:38">
      <c r="F338" s="27" t="s">
        <v>30</v>
      </c>
      <c r="G338" s="13" t="s">
        <v>3</v>
      </c>
      <c r="H338" s="13"/>
      <c r="I338" s="13"/>
      <c r="J338" s="13"/>
      <c r="K338" s="7" t="s">
        <v>19</v>
      </c>
      <c r="L338" s="7"/>
      <c r="M338" s="7"/>
      <c r="N338" s="8" t="s">
        <v>5</v>
      </c>
      <c r="O338" s="8"/>
      <c r="P338" s="8"/>
      <c r="Q338" s="9" t="s">
        <v>31</v>
      </c>
      <c r="R338" s="28" t="s">
        <v>7</v>
      </c>
      <c r="S338" s="11" t="s">
        <v>32</v>
      </c>
      <c r="Y338" s="27" t="s">
        <v>30</v>
      </c>
      <c r="Z338" s="13" t="s">
        <v>3</v>
      </c>
      <c r="AA338" s="13"/>
      <c r="AB338" s="13"/>
      <c r="AC338" s="13"/>
      <c r="AD338" s="7" t="s">
        <v>19</v>
      </c>
      <c r="AE338" s="7"/>
      <c r="AF338" s="7"/>
      <c r="AG338" s="8" t="s">
        <v>5</v>
      </c>
      <c r="AH338" s="8"/>
      <c r="AI338" s="8"/>
      <c r="AJ338" s="9" t="s">
        <v>31</v>
      </c>
      <c r="AK338" s="28" t="s">
        <v>7</v>
      </c>
      <c r="AL338" s="11" t="s">
        <v>32</v>
      </c>
    </row>
    <row r="339" s="1" customFormat="1" customHeight="1" spans="6:38">
      <c r="F339" s="29"/>
      <c r="G339" s="11" t="s">
        <v>33</v>
      </c>
      <c r="H339" s="11" t="s">
        <v>34</v>
      </c>
      <c r="I339" s="11" t="s">
        <v>15</v>
      </c>
      <c r="J339" s="13" t="s">
        <v>3</v>
      </c>
      <c r="K339" s="11" t="s">
        <v>17</v>
      </c>
      <c r="L339" s="11" t="s">
        <v>18</v>
      </c>
      <c r="M339" s="7" t="s">
        <v>19</v>
      </c>
      <c r="N339" s="11" t="s">
        <v>20</v>
      </c>
      <c r="O339" s="11" t="s">
        <v>21</v>
      </c>
      <c r="P339" s="8" t="s">
        <v>22</v>
      </c>
      <c r="Q339" s="9" t="s">
        <v>23</v>
      </c>
      <c r="R339" s="28"/>
      <c r="S339" s="11"/>
      <c r="Y339" s="29"/>
      <c r="Z339" s="11" t="s">
        <v>33</v>
      </c>
      <c r="AA339" s="11" t="s">
        <v>34</v>
      </c>
      <c r="AB339" s="11" t="s">
        <v>15</v>
      </c>
      <c r="AC339" s="13" t="s">
        <v>3</v>
      </c>
      <c r="AD339" s="11" t="s">
        <v>17</v>
      </c>
      <c r="AE339" s="11" t="s">
        <v>18</v>
      </c>
      <c r="AF339" s="7" t="s">
        <v>19</v>
      </c>
      <c r="AG339" s="11" t="s">
        <v>20</v>
      </c>
      <c r="AH339" s="11" t="s">
        <v>21</v>
      </c>
      <c r="AI339" s="8" t="s">
        <v>22</v>
      </c>
      <c r="AJ339" s="9" t="s">
        <v>23</v>
      </c>
      <c r="AK339" s="28"/>
      <c r="AL339" s="11"/>
    </row>
    <row r="340" s="1" customFormat="1" customHeight="1" spans="6:38">
      <c r="F340" s="11">
        <f>_xlfn.RANK.EQ(R340,R340:R343,0)</f>
        <v>1</v>
      </c>
      <c r="G340" s="11">
        <v>1446.85</v>
      </c>
      <c r="H340" s="11">
        <v>1.8</v>
      </c>
      <c r="I340" s="12">
        <v>1.35</v>
      </c>
      <c r="J340" s="13">
        <f t="shared" ref="J340:J343" si="230">G340*H340*I340</f>
        <v>3515.8455</v>
      </c>
      <c r="K340" s="11">
        <v>810</v>
      </c>
      <c r="L340" s="11">
        <v>1.39</v>
      </c>
      <c r="M340" s="30">
        <f t="shared" ref="M340:M343" si="231">1+6*K340/(K340+2000)+L340</f>
        <v>4.11953736654804</v>
      </c>
      <c r="N340" s="11">
        <v>1</v>
      </c>
      <c r="O340" s="11">
        <v>2.38</v>
      </c>
      <c r="P340" s="8">
        <f t="shared" ref="P340:P343" si="232">1+N340*O340</f>
        <v>3.38</v>
      </c>
      <c r="Q340" s="9">
        <v>1.15</v>
      </c>
      <c r="R340" s="17">
        <f t="shared" ref="R340:R343" si="233">J340*M340*Q340*P340</f>
        <v>56297.9744179538</v>
      </c>
      <c r="S340" s="11">
        <f t="shared" ref="S340:S343" si="234">IF(F340=1,1,(IF(F340=2,2,12)))</f>
        <v>1</v>
      </c>
      <c r="Y340" s="11">
        <f>_xlfn.RANK.EQ(AK340,AK340:AK343,0)</f>
        <v>1</v>
      </c>
      <c r="Z340" s="11">
        <v>1446.85</v>
      </c>
      <c r="AA340" s="11">
        <v>1.8</v>
      </c>
      <c r="AB340" s="12">
        <v>1.35</v>
      </c>
      <c r="AC340" s="13">
        <f t="shared" ref="AC340:AC343" si="235">Z340*AA340*AB340</f>
        <v>3515.8455</v>
      </c>
      <c r="AD340" s="11">
        <v>810</v>
      </c>
      <c r="AE340" s="11">
        <v>1.39</v>
      </c>
      <c r="AF340" s="30">
        <f t="shared" ref="AF340:AF343" si="236">1+6*AD340/(AD340+2000)+AE340</f>
        <v>4.11953736654804</v>
      </c>
      <c r="AG340" s="11">
        <v>1</v>
      </c>
      <c r="AH340" s="11">
        <v>2.38</v>
      </c>
      <c r="AI340" s="8">
        <f t="shared" ref="AI340:AI343" si="237">1+AG340*AH340</f>
        <v>3.38</v>
      </c>
      <c r="AJ340" s="9">
        <v>1.15</v>
      </c>
      <c r="AK340" s="17">
        <f t="shared" ref="AK340:AK343" si="238">AC340*AF340*AJ340*AI340</f>
        <v>56297.9744179538</v>
      </c>
      <c r="AL340" s="11">
        <f t="shared" ref="AL340:AL343" si="239">IF(Y340=1,1,(IF(Y340=2,2,12)))</f>
        <v>1</v>
      </c>
    </row>
    <row r="341" s="1" customFormat="1" customHeight="1" spans="6:38">
      <c r="F341" s="11">
        <f>_xlfn.RANK.EQ(R341,R340:R343,0)</f>
        <v>2</v>
      </c>
      <c r="G341" s="11">
        <v>1446.85</v>
      </c>
      <c r="H341" s="11">
        <v>1.8</v>
      </c>
      <c r="I341" s="12">
        <v>1.35</v>
      </c>
      <c r="J341" s="13">
        <f t="shared" si="230"/>
        <v>3515.8455</v>
      </c>
      <c r="K341" s="11">
        <v>446</v>
      </c>
      <c r="L341" s="11">
        <v>0.83</v>
      </c>
      <c r="M341" s="30">
        <f t="shared" si="231"/>
        <v>2.92403107113655</v>
      </c>
      <c r="N341" s="11">
        <v>0.97</v>
      </c>
      <c r="O341" s="11">
        <v>2.11</v>
      </c>
      <c r="P341" s="8">
        <f t="shared" si="232"/>
        <v>3.0467</v>
      </c>
      <c r="Q341" s="9">
        <v>1.15</v>
      </c>
      <c r="R341" s="17">
        <f t="shared" si="233"/>
        <v>36019.6342273003</v>
      </c>
      <c r="S341" s="11">
        <f t="shared" si="234"/>
        <v>2</v>
      </c>
      <c r="Y341" s="11">
        <f>_xlfn.RANK.EQ(AK341,AK340:AK343,0)</f>
        <v>2</v>
      </c>
      <c r="Z341" s="11">
        <v>1446.85</v>
      </c>
      <c r="AA341" s="11">
        <v>1.8</v>
      </c>
      <c r="AB341" s="12">
        <v>1.35</v>
      </c>
      <c r="AC341" s="13">
        <f t="shared" si="235"/>
        <v>3515.8455</v>
      </c>
      <c r="AD341" s="11">
        <v>446</v>
      </c>
      <c r="AE341" s="11">
        <v>0.83</v>
      </c>
      <c r="AF341" s="30">
        <f t="shared" si="236"/>
        <v>2.92403107113655</v>
      </c>
      <c r="AG341" s="11">
        <v>0.97</v>
      </c>
      <c r="AH341" s="11">
        <v>2.11</v>
      </c>
      <c r="AI341" s="8">
        <f t="shared" si="237"/>
        <v>3.0467</v>
      </c>
      <c r="AJ341" s="9">
        <v>1.15</v>
      </c>
      <c r="AK341" s="17">
        <f t="shared" si="238"/>
        <v>36019.6342273003</v>
      </c>
      <c r="AL341" s="11">
        <f t="shared" si="239"/>
        <v>2</v>
      </c>
    </row>
    <row r="342" s="1" customFormat="1" customHeight="1" spans="6:38">
      <c r="F342" s="11">
        <f>_xlfn.RANK.EQ(R342,R340:R343,0)</f>
        <v>3</v>
      </c>
      <c r="G342" s="11">
        <v>1446.85</v>
      </c>
      <c r="H342" s="11">
        <v>1.8</v>
      </c>
      <c r="I342" s="12">
        <v>1.35</v>
      </c>
      <c r="J342" s="13">
        <f t="shared" si="230"/>
        <v>3515.8455</v>
      </c>
      <c r="K342" s="11">
        <v>550</v>
      </c>
      <c r="L342" s="11">
        <v>1.43</v>
      </c>
      <c r="M342" s="30">
        <f t="shared" si="231"/>
        <v>3.72411764705882</v>
      </c>
      <c r="N342" s="11">
        <v>0.69</v>
      </c>
      <c r="O342" s="11">
        <v>1.52</v>
      </c>
      <c r="P342" s="8">
        <f t="shared" si="232"/>
        <v>2.0488</v>
      </c>
      <c r="Q342" s="9">
        <v>1.15</v>
      </c>
      <c r="R342" s="17">
        <f t="shared" si="233"/>
        <v>30849.6740808713</v>
      </c>
      <c r="S342" s="11">
        <f t="shared" si="234"/>
        <v>12</v>
      </c>
      <c r="Y342" s="11">
        <f>_xlfn.RANK.EQ(AK342,AK340:AK343,0)</f>
        <v>3</v>
      </c>
      <c r="Z342" s="11">
        <v>1446.85</v>
      </c>
      <c r="AA342" s="11">
        <v>1.8</v>
      </c>
      <c r="AB342" s="12">
        <v>1.35</v>
      </c>
      <c r="AC342" s="13">
        <f t="shared" si="235"/>
        <v>3515.8455</v>
      </c>
      <c r="AD342" s="11">
        <v>650</v>
      </c>
      <c r="AE342" s="11">
        <v>1.43</v>
      </c>
      <c r="AF342" s="30">
        <f t="shared" si="236"/>
        <v>3.90169811320755</v>
      </c>
      <c r="AG342" s="11">
        <v>0.69</v>
      </c>
      <c r="AH342" s="11">
        <v>1.52</v>
      </c>
      <c r="AI342" s="8">
        <f t="shared" si="237"/>
        <v>2.0488</v>
      </c>
      <c r="AJ342" s="9">
        <v>1.15</v>
      </c>
      <c r="AK342" s="17">
        <f t="shared" si="238"/>
        <v>32320.7069597987</v>
      </c>
      <c r="AL342" s="11">
        <f t="shared" si="239"/>
        <v>12</v>
      </c>
    </row>
    <row r="343" s="1" customFormat="1" customHeight="1" spans="6:38">
      <c r="F343" s="11">
        <f>_xlfn.RANK.EQ(R343,R340:R343,0)</f>
        <v>4</v>
      </c>
      <c r="G343" s="11">
        <v>0</v>
      </c>
      <c r="H343" s="11">
        <v>1.8</v>
      </c>
      <c r="I343" s="12">
        <v>1.35</v>
      </c>
      <c r="J343" s="13">
        <f t="shared" si="230"/>
        <v>0</v>
      </c>
      <c r="K343" s="11">
        <v>0</v>
      </c>
      <c r="L343" s="11">
        <v>0.2</v>
      </c>
      <c r="M343" s="30">
        <f t="shared" si="231"/>
        <v>1.2</v>
      </c>
      <c r="N343" s="27">
        <v>0.7</v>
      </c>
      <c r="O343" s="27">
        <v>1.5</v>
      </c>
      <c r="P343" s="8">
        <f t="shared" si="232"/>
        <v>2.05</v>
      </c>
      <c r="Q343" s="9">
        <v>1.15</v>
      </c>
      <c r="R343" s="17">
        <f t="shared" si="233"/>
        <v>0</v>
      </c>
      <c r="S343" s="27">
        <f t="shared" si="234"/>
        <v>12</v>
      </c>
      <c r="Y343" s="11">
        <f>_xlfn.RANK.EQ(AK343,AK340:AK343,0)</f>
        <v>4</v>
      </c>
      <c r="Z343" s="11">
        <v>0</v>
      </c>
      <c r="AA343" s="11">
        <v>1.8</v>
      </c>
      <c r="AB343" s="12">
        <v>1.35</v>
      </c>
      <c r="AC343" s="13">
        <f t="shared" si="235"/>
        <v>0</v>
      </c>
      <c r="AD343" s="11">
        <v>0</v>
      </c>
      <c r="AE343" s="11">
        <v>0.2</v>
      </c>
      <c r="AF343" s="30">
        <f t="shared" si="236"/>
        <v>1.2</v>
      </c>
      <c r="AG343" s="27">
        <v>0.7</v>
      </c>
      <c r="AH343" s="27">
        <v>1.5</v>
      </c>
      <c r="AI343" s="8">
        <f t="shared" si="237"/>
        <v>2.05</v>
      </c>
      <c r="AJ343" s="9">
        <v>1.15</v>
      </c>
      <c r="AK343" s="17">
        <f t="shared" si="238"/>
        <v>0</v>
      </c>
      <c r="AL343" s="27">
        <f t="shared" si="239"/>
        <v>12</v>
      </c>
    </row>
    <row r="344" s="1" customFormat="1" customHeight="1" spans="6:38">
      <c r="F344" s="31" t="s">
        <v>35</v>
      </c>
      <c r="G344" s="32">
        <f>LARGE(R340:R343,1)/1</f>
        <v>56297.9744179538</v>
      </c>
      <c r="H344" s="31" t="s">
        <v>36</v>
      </c>
      <c r="I344" s="32">
        <f>LARGE(R340:R343,2)/2</f>
        <v>18009.8171136502</v>
      </c>
      <c r="J344" s="31" t="s">
        <v>37</v>
      </c>
      <c r="K344" s="32">
        <f>LARGE(R340:R343,3)/12</f>
        <v>2570.80617340594</v>
      </c>
      <c r="L344" s="31" t="s">
        <v>38</v>
      </c>
      <c r="M344" s="33">
        <f>LARGE(R340:R343,4)/12</f>
        <v>0</v>
      </c>
      <c r="N344" s="34" t="s">
        <v>39</v>
      </c>
      <c r="O344" s="35">
        <f>G344+I344+K344+M344</f>
        <v>76878.5977050099</v>
      </c>
      <c r="P344" s="34" t="s">
        <v>40</v>
      </c>
      <c r="Q344" s="34">
        <v>6.7</v>
      </c>
      <c r="R344" s="34" t="s">
        <v>41</v>
      </c>
      <c r="S344" s="35">
        <f>O344*Q344</f>
        <v>515086.604623566</v>
      </c>
      <c r="Y344" s="31" t="s">
        <v>35</v>
      </c>
      <c r="Z344" s="32">
        <f>LARGE(AK340:AK343,1)/1</f>
        <v>56297.9744179538</v>
      </c>
      <c r="AA344" s="31" t="s">
        <v>36</v>
      </c>
      <c r="AB344" s="32">
        <f>LARGE(AK340:AK343,2)/2</f>
        <v>18009.8171136502</v>
      </c>
      <c r="AC344" s="31" t="s">
        <v>37</v>
      </c>
      <c r="AD344" s="32">
        <f>LARGE(AK340:AK343,3)/12</f>
        <v>2693.3922466499</v>
      </c>
      <c r="AE344" s="31" t="s">
        <v>38</v>
      </c>
      <c r="AF344" s="33">
        <f>LARGE(AK340:AK343,4)/12</f>
        <v>0</v>
      </c>
      <c r="AG344" s="34" t="s">
        <v>39</v>
      </c>
      <c r="AH344" s="35">
        <f>Z344+AB344+AD344+AF344</f>
        <v>77001.1837782538</v>
      </c>
      <c r="AI344" s="34" t="s">
        <v>40</v>
      </c>
      <c r="AJ344" s="34">
        <v>6.7</v>
      </c>
      <c r="AK344" s="34" t="s">
        <v>41</v>
      </c>
      <c r="AL344" s="35">
        <f>AH344*AJ344</f>
        <v>515907.931314301</v>
      </c>
    </row>
    <row r="345" s="1" customFormat="1" customHeight="1" spans="6:38">
      <c r="F345" s="31"/>
      <c r="G345" s="32"/>
      <c r="H345" s="31"/>
      <c r="I345" s="32"/>
      <c r="J345" s="31"/>
      <c r="K345" s="32"/>
      <c r="L345" s="31"/>
      <c r="M345" s="33"/>
      <c r="N345" s="34"/>
      <c r="O345" s="35"/>
      <c r="P345" s="34"/>
      <c r="Q345" s="34"/>
      <c r="R345" s="34"/>
      <c r="S345" s="35"/>
      <c r="Y345" s="31"/>
      <c r="Z345" s="32"/>
      <c r="AA345" s="31"/>
      <c r="AB345" s="32"/>
      <c r="AC345" s="31"/>
      <c r="AD345" s="32"/>
      <c r="AE345" s="31"/>
      <c r="AF345" s="33"/>
      <c r="AG345" s="34"/>
      <c r="AH345" s="35"/>
      <c r="AI345" s="34"/>
      <c r="AJ345" s="34"/>
      <c r="AK345" s="34"/>
      <c r="AL345" s="35"/>
    </row>
    <row r="346" s="1" customFormat="1" customHeight="1" spans="6:38">
      <c r="F346" s="3" t="s">
        <v>43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Y346" s="3" t="s">
        <v>43</v>
      </c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="1" customFormat="1" customHeight="1" spans="6:38">
      <c r="F347" s="4" t="s">
        <v>3</v>
      </c>
      <c r="G347" s="5"/>
      <c r="H347" s="5"/>
      <c r="I347" s="6"/>
      <c r="J347" s="7" t="s">
        <v>4</v>
      </c>
      <c r="K347" s="7"/>
      <c r="L347" s="7"/>
      <c r="M347" s="7"/>
      <c r="N347" s="8" t="s">
        <v>5</v>
      </c>
      <c r="O347" s="8"/>
      <c r="P347" s="8"/>
      <c r="Q347" s="9" t="s">
        <v>6</v>
      </c>
      <c r="R347" s="10" t="s">
        <v>7</v>
      </c>
      <c r="Y347" s="4" t="s">
        <v>3</v>
      </c>
      <c r="Z347" s="5"/>
      <c r="AA347" s="5"/>
      <c r="AB347" s="6"/>
      <c r="AC347" s="7" t="s">
        <v>4</v>
      </c>
      <c r="AD347" s="7"/>
      <c r="AE347" s="7"/>
      <c r="AF347" s="7"/>
      <c r="AG347" s="8" t="s">
        <v>5</v>
      </c>
      <c r="AH347" s="8"/>
      <c r="AI347" s="8"/>
      <c r="AJ347" s="9" t="s">
        <v>6</v>
      </c>
      <c r="AK347" s="10" t="s">
        <v>7</v>
      </c>
    </row>
    <row r="348" s="1" customFormat="1" customHeight="1" spans="6:38">
      <c r="F348" s="11" t="s">
        <v>13</v>
      </c>
      <c r="G348" s="11" t="s">
        <v>14</v>
      </c>
      <c r="H348" s="12" t="s">
        <v>15</v>
      </c>
      <c r="I348" s="13" t="s">
        <v>3</v>
      </c>
      <c r="J348" s="11" t="s">
        <v>16</v>
      </c>
      <c r="K348" s="11" t="s">
        <v>17</v>
      </c>
      <c r="L348" s="11" t="s">
        <v>18</v>
      </c>
      <c r="M348" s="7" t="s">
        <v>19</v>
      </c>
      <c r="N348" s="11" t="s">
        <v>20</v>
      </c>
      <c r="O348" s="11" t="s">
        <v>21</v>
      </c>
      <c r="P348" s="8" t="s">
        <v>22</v>
      </c>
      <c r="Q348" s="9" t="s">
        <v>23</v>
      </c>
      <c r="R348" s="14"/>
      <c r="Y348" s="11" t="s">
        <v>13</v>
      </c>
      <c r="Z348" s="11" t="s">
        <v>14</v>
      </c>
      <c r="AA348" s="12" t="s">
        <v>15</v>
      </c>
      <c r="AB348" s="13" t="s">
        <v>3</v>
      </c>
      <c r="AC348" s="11" t="s">
        <v>16</v>
      </c>
      <c r="AD348" s="11" t="s">
        <v>17</v>
      </c>
      <c r="AE348" s="11" t="s">
        <v>18</v>
      </c>
      <c r="AF348" s="7" t="s">
        <v>19</v>
      </c>
      <c r="AG348" s="11" t="s">
        <v>20</v>
      </c>
      <c r="AH348" s="11" t="s">
        <v>21</v>
      </c>
      <c r="AI348" s="8" t="s">
        <v>22</v>
      </c>
      <c r="AJ348" s="9" t="s">
        <v>23</v>
      </c>
      <c r="AK348" s="14"/>
    </row>
    <row r="349" s="1" customFormat="1" customHeight="1" spans="6:38">
      <c r="F349" s="11">
        <v>2171</v>
      </c>
      <c r="G349" s="11">
        <v>0.65</v>
      </c>
      <c r="H349" s="12">
        <v>1.35</v>
      </c>
      <c r="I349" s="13">
        <f t="shared" ref="I349:I357" si="240">F349*G349*H349</f>
        <v>1905.0525</v>
      </c>
      <c r="J349" s="11">
        <v>3</v>
      </c>
      <c r="K349" s="11">
        <v>446</v>
      </c>
      <c r="L349" s="11">
        <v>0.83</v>
      </c>
      <c r="M349" s="16">
        <f t="shared" ref="M349:M357" si="241">1+6*K349/(K349+2000)+L349</f>
        <v>2.92403107113655</v>
      </c>
      <c r="N349" s="11">
        <v>0.97</v>
      </c>
      <c r="O349" s="11">
        <v>2.11</v>
      </c>
      <c r="P349" s="8">
        <f t="shared" ref="P349:P357" si="242">1+N349*O349</f>
        <v>3.0467</v>
      </c>
      <c r="Q349" s="9">
        <v>1.15</v>
      </c>
      <c r="R349" s="17">
        <f t="shared" ref="R349:R357" si="243">I349*J349*Q349*P349*M349</f>
        <v>58551.4587320212</v>
      </c>
      <c r="Y349" s="11">
        <v>2171</v>
      </c>
      <c r="Z349" s="11">
        <v>0.65</v>
      </c>
      <c r="AA349" s="12">
        <v>1.35</v>
      </c>
      <c r="AB349" s="13">
        <f t="shared" ref="AB349:AB357" si="244">Y349*Z349*AA349</f>
        <v>1905.0525</v>
      </c>
      <c r="AC349" s="11">
        <v>3</v>
      </c>
      <c r="AD349" s="11">
        <v>446</v>
      </c>
      <c r="AE349" s="11">
        <v>0.83</v>
      </c>
      <c r="AF349" s="16">
        <f t="shared" ref="AF349:AF357" si="245">1+6*AD349/(AD349+2000)+AE349</f>
        <v>2.92403107113655</v>
      </c>
      <c r="AG349" s="11">
        <v>0.97</v>
      </c>
      <c r="AH349" s="11">
        <v>2.11</v>
      </c>
      <c r="AI349" s="8">
        <f t="shared" ref="AI349:AI357" si="246">1+AG349*AH349</f>
        <v>3.0467</v>
      </c>
      <c r="AJ349" s="9">
        <v>1.15</v>
      </c>
      <c r="AK349" s="17">
        <f t="shared" ref="AK349:AK357" si="247">AB349*AC349*AJ349*AI349*AF349</f>
        <v>58551.4587320212</v>
      </c>
    </row>
    <row r="350" s="1" customFormat="1" customHeight="1" spans="6:38">
      <c r="F350" s="11">
        <v>2171</v>
      </c>
      <c r="G350" s="11">
        <v>0.65</v>
      </c>
      <c r="H350" s="12">
        <v>1.35</v>
      </c>
      <c r="I350" s="13">
        <f t="shared" si="240"/>
        <v>1905.0525</v>
      </c>
      <c r="J350" s="11">
        <v>3</v>
      </c>
      <c r="K350" s="11">
        <v>446</v>
      </c>
      <c r="L350" s="11">
        <v>0.83</v>
      </c>
      <c r="M350" s="16">
        <f t="shared" si="241"/>
        <v>2.92403107113655</v>
      </c>
      <c r="N350" s="11">
        <v>0.97</v>
      </c>
      <c r="O350" s="11">
        <v>2.11</v>
      </c>
      <c r="P350" s="8">
        <f t="shared" si="242"/>
        <v>3.0467</v>
      </c>
      <c r="Q350" s="9">
        <v>1.15</v>
      </c>
      <c r="R350" s="17">
        <f t="shared" si="243"/>
        <v>58551.4587320212</v>
      </c>
      <c r="Y350" s="11">
        <v>2171</v>
      </c>
      <c r="Z350" s="11">
        <v>0.65</v>
      </c>
      <c r="AA350" s="12">
        <v>1.35</v>
      </c>
      <c r="AB350" s="13">
        <f t="shared" si="244"/>
        <v>1905.0525</v>
      </c>
      <c r="AC350" s="11">
        <v>3</v>
      </c>
      <c r="AD350" s="11">
        <v>446</v>
      </c>
      <c r="AE350" s="11">
        <v>0.83</v>
      </c>
      <c r="AF350" s="16">
        <f t="shared" si="245"/>
        <v>2.92403107113655</v>
      </c>
      <c r="AG350" s="11">
        <v>0.97</v>
      </c>
      <c r="AH350" s="11">
        <v>2.11</v>
      </c>
      <c r="AI350" s="8">
        <f t="shared" si="246"/>
        <v>3.0467</v>
      </c>
      <c r="AJ350" s="9">
        <v>1.15</v>
      </c>
      <c r="AK350" s="17">
        <f t="shared" si="247"/>
        <v>58551.4587320212</v>
      </c>
    </row>
    <row r="351" s="1" customFormat="1" customHeight="1" spans="6:38">
      <c r="F351" s="11">
        <v>2171</v>
      </c>
      <c r="G351" s="11">
        <v>0.65</v>
      </c>
      <c r="H351" s="12">
        <v>1.35</v>
      </c>
      <c r="I351" s="13">
        <f t="shared" si="240"/>
        <v>1905.0525</v>
      </c>
      <c r="J351" s="11">
        <v>3</v>
      </c>
      <c r="K351" s="11">
        <v>446</v>
      </c>
      <c r="L351" s="11">
        <v>0.83</v>
      </c>
      <c r="M351" s="16">
        <f t="shared" si="241"/>
        <v>2.92403107113655</v>
      </c>
      <c r="N351" s="11">
        <v>0.97</v>
      </c>
      <c r="O351" s="11">
        <v>2.11</v>
      </c>
      <c r="P351" s="8">
        <f t="shared" si="242"/>
        <v>3.0467</v>
      </c>
      <c r="Q351" s="9">
        <v>1.15</v>
      </c>
      <c r="R351" s="17">
        <f t="shared" si="243"/>
        <v>58551.4587320212</v>
      </c>
      <c r="Y351" s="11">
        <v>2171</v>
      </c>
      <c r="Z351" s="11">
        <v>0.65</v>
      </c>
      <c r="AA351" s="12">
        <v>1.35</v>
      </c>
      <c r="AB351" s="13">
        <f t="shared" si="244"/>
        <v>1905.0525</v>
      </c>
      <c r="AC351" s="11">
        <v>3</v>
      </c>
      <c r="AD351" s="11">
        <v>446</v>
      </c>
      <c r="AE351" s="11">
        <v>0.83</v>
      </c>
      <c r="AF351" s="16">
        <f t="shared" si="245"/>
        <v>2.92403107113655</v>
      </c>
      <c r="AG351" s="11">
        <v>0.97</v>
      </c>
      <c r="AH351" s="11">
        <v>2.11</v>
      </c>
      <c r="AI351" s="8">
        <f t="shared" si="246"/>
        <v>3.0467</v>
      </c>
      <c r="AJ351" s="9">
        <v>1.15</v>
      </c>
      <c r="AK351" s="17">
        <f t="shared" si="247"/>
        <v>58551.4587320212</v>
      </c>
    </row>
    <row r="352" s="1" customFormat="1" customHeight="1" spans="6:38">
      <c r="F352" s="11">
        <v>2171</v>
      </c>
      <c r="G352" s="11">
        <v>0.65</v>
      </c>
      <c r="H352" s="12">
        <v>1.35</v>
      </c>
      <c r="I352" s="13">
        <f t="shared" si="240"/>
        <v>1905.0525</v>
      </c>
      <c r="J352" s="11">
        <v>3</v>
      </c>
      <c r="K352" s="11">
        <v>446</v>
      </c>
      <c r="L352" s="11">
        <v>0.83</v>
      </c>
      <c r="M352" s="16">
        <f t="shared" si="241"/>
        <v>2.92403107113655</v>
      </c>
      <c r="N352" s="11">
        <v>0.97</v>
      </c>
      <c r="O352" s="11">
        <v>2.11</v>
      </c>
      <c r="P352" s="8">
        <f t="shared" si="242"/>
        <v>3.0467</v>
      </c>
      <c r="Q352" s="9">
        <v>1.15</v>
      </c>
      <c r="R352" s="17">
        <f t="shared" si="243"/>
        <v>58551.4587320212</v>
      </c>
      <c r="Y352" s="11">
        <v>2171</v>
      </c>
      <c r="Z352" s="11">
        <v>0.65</v>
      </c>
      <c r="AA352" s="12">
        <v>1.35</v>
      </c>
      <c r="AB352" s="13">
        <f t="shared" si="244"/>
        <v>1905.0525</v>
      </c>
      <c r="AC352" s="11">
        <v>3</v>
      </c>
      <c r="AD352" s="11">
        <v>446</v>
      </c>
      <c r="AE352" s="11">
        <v>0.83</v>
      </c>
      <c r="AF352" s="16">
        <f t="shared" si="245"/>
        <v>2.92403107113655</v>
      </c>
      <c r="AG352" s="11">
        <v>0.97</v>
      </c>
      <c r="AH352" s="11">
        <v>2.11</v>
      </c>
      <c r="AI352" s="8">
        <f t="shared" si="246"/>
        <v>3.0467</v>
      </c>
      <c r="AJ352" s="9">
        <v>1.15</v>
      </c>
      <c r="AK352" s="17">
        <f t="shared" si="247"/>
        <v>58551.4587320212</v>
      </c>
    </row>
    <row r="353" s="1" customFormat="1" customHeight="1" spans="6:37">
      <c r="F353" s="11">
        <v>2171</v>
      </c>
      <c r="G353" s="11">
        <v>0.65</v>
      </c>
      <c r="H353" s="12">
        <v>1.35</v>
      </c>
      <c r="I353" s="13">
        <f t="shared" si="240"/>
        <v>1905.0525</v>
      </c>
      <c r="J353" s="11">
        <v>3</v>
      </c>
      <c r="K353" s="11">
        <v>446</v>
      </c>
      <c r="L353" s="11">
        <v>0.83</v>
      </c>
      <c r="M353" s="16">
        <f t="shared" si="241"/>
        <v>2.92403107113655</v>
      </c>
      <c r="N353" s="11">
        <v>0.97</v>
      </c>
      <c r="O353" s="11">
        <v>2.11</v>
      </c>
      <c r="P353" s="8">
        <f t="shared" si="242"/>
        <v>3.0467</v>
      </c>
      <c r="Q353" s="9">
        <v>1.15</v>
      </c>
      <c r="R353" s="17">
        <f t="shared" si="243"/>
        <v>58551.4587320212</v>
      </c>
      <c r="Y353" s="11">
        <v>2171</v>
      </c>
      <c r="Z353" s="11">
        <v>0.65</v>
      </c>
      <c r="AA353" s="12">
        <v>1.35</v>
      </c>
      <c r="AB353" s="13">
        <f t="shared" si="244"/>
        <v>1905.0525</v>
      </c>
      <c r="AC353" s="11">
        <v>3</v>
      </c>
      <c r="AD353" s="11">
        <v>446</v>
      </c>
      <c r="AE353" s="11">
        <v>0.83</v>
      </c>
      <c r="AF353" s="16">
        <f t="shared" si="245"/>
        <v>2.92403107113655</v>
      </c>
      <c r="AG353" s="11">
        <v>0.97</v>
      </c>
      <c r="AH353" s="11">
        <v>2.11</v>
      </c>
      <c r="AI353" s="8">
        <f t="shared" si="246"/>
        <v>3.0467</v>
      </c>
      <c r="AJ353" s="9">
        <v>1.15</v>
      </c>
      <c r="AK353" s="17">
        <f t="shared" si="247"/>
        <v>58551.4587320212</v>
      </c>
    </row>
    <row r="354" s="1" customFormat="1" customHeight="1" spans="6:37">
      <c r="F354" s="11">
        <v>2171</v>
      </c>
      <c r="G354" s="11">
        <v>0.65</v>
      </c>
      <c r="H354" s="12">
        <v>1.35</v>
      </c>
      <c r="I354" s="13">
        <f t="shared" si="240"/>
        <v>1905.0525</v>
      </c>
      <c r="J354" s="11">
        <v>3</v>
      </c>
      <c r="K354" s="11">
        <v>196</v>
      </c>
      <c r="L354" s="11">
        <v>0.83</v>
      </c>
      <c r="M354" s="16">
        <f t="shared" si="241"/>
        <v>2.36551912568306</v>
      </c>
      <c r="N354" s="11">
        <v>0.97</v>
      </c>
      <c r="O354" s="11">
        <v>2.11</v>
      </c>
      <c r="P354" s="8">
        <f t="shared" si="242"/>
        <v>3.0467</v>
      </c>
      <c r="Q354" s="9">
        <v>0.9</v>
      </c>
      <c r="R354" s="17">
        <f t="shared" si="243"/>
        <v>37070.3655889386</v>
      </c>
      <c r="Y354" s="11">
        <v>2171</v>
      </c>
      <c r="Z354" s="11">
        <v>0.65</v>
      </c>
      <c r="AA354" s="12">
        <v>1.35</v>
      </c>
      <c r="AB354" s="13">
        <f t="shared" si="244"/>
        <v>1905.0525</v>
      </c>
      <c r="AC354" s="11">
        <v>3</v>
      </c>
      <c r="AD354" s="11">
        <v>196</v>
      </c>
      <c r="AE354" s="11">
        <v>0.83</v>
      </c>
      <c r="AF354" s="16">
        <f t="shared" si="245"/>
        <v>2.36551912568306</v>
      </c>
      <c r="AG354" s="11">
        <v>0.97</v>
      </c>
      <c r="AH354" s="11">
        <v>2.11</v>
      </c>
      <c r="AI354" s="8">
        <f t="shared" si="246"/>
        <v>3.0467</v>
      </c>
      <c r="AJ354" s="9">
        <v>0.9</v>
      </c>
      <c r="AK354" s="17">
        <f t="shared" si="247"/>
        <v>37070.3655889386</v>
      </c>
    </row>
    <row r="355" s="1" customFormat="1" customHeight="1" spans="6:37">
      <c r="F355" s="11">
        <v>2171</v>
      </c>
      <c r="G355" s="11">
        <v>0.65</v>
      </c>
      <c r="H355" s="12">
        <v>1.35</v>
      </c>
      <c r="I355" s="13">
        <f t="shared" si="240"/>
        <v>1905.0525</v>
      </c>
      <c r="J355" s="11">
        <v>3</v>
      </c>
      <c r="K355" s="11">
        <v>196</v>
      </c>
      <c r="L355" s="11">
        <v>0.83</v>
      </c>
      <c r="M355" s="16">
        <f t="shared" si="241"/>
        <v>2.36551912568306</v>
      </c>
      <c r="N355" s="11">
        <v>0.97</v>
      </c>
      <c r="O355" s="11">
        <v>2.11</v>
      </c>
      <c r="P355" s="8">
        <f t="shared" si="242"/>
        <v>3.0467</v>
      </c>
      <c r="Q355" s="9">
        <v>0.9</v>
      </c>
      <c r="R355" s="17">
        <f t="shared" si="243"/>
        <v>37070.3655889386</v>
      </c>
      <c r="Y355" s="11">
        <v>2171</v>
      </c>
      <c r="Z355" s="11">
        <v>0.65</v>
      </c>
      <c r="AA355" s="12">
        <v>1.35</v>
      </c>
      <c r="AB355" s="13">
        <f t="shared" si="244"/>
        <v>1905.0525</v>
      </c>
      <c r="AC355" s="11">
        <v>3</v>
      </c>
      <c r="AD355" s="11">
        <v>196</v>
      </c>
      <c r="AE355" s="11">
        <v>0.83</v>
      </c>
      <c r="AF355" s="16">
        <f t="shared" si="245"/>
        <v>2.36551912568306</v>
      </c>
      <c r="AG355" s="11">
        <v>0.97</v>
      </c>
      <c r="AH355" s="11">
        <v>2.11</v>
      </c>
      <c r="AI355" s="8">
        <f t="shared" si="246"/>
        <v>3.0467</v>
      </c>
      <c r="AJ355" s="9">
        <v>0.9</v>
      </c>
      <c r="AK355" s="17">
        <f t="shared" si="247"/>
        <v>37070.3655889386</v>
      </c>
    </row>
    <row r="356" s="1" customFormat="1" customHeight="1" spans="6:37">
      <c r="F356" s="11">
        <v>2171</v>
      </c>
      <c r="G356" s="11">
        <v>0.65</v>
      </c>
      <c r="H356" s="12">
        <v>1.35</v>
      </c>
      <c r="I356" s="13">
        <f t="shared" si="240"/>
        <v>1905.0525</v>
      </c>
      <c r="J356" s="11">
        <v>3</v>
      </c>
      <c r="K356" s="11">
        <v>196</v>
      </c>
      <c r="L356" s="11">
        <v>0.83</v>
      </c>
      <c r="M356" s="16">
        <f t="shared" si="241"/>
        <v>2.36551912568306</v>
      </c>
      <c r="N356" s="11">
        <v>0.97</v>
      </c>
      <c r="O356" s="11">
        <v>2.11</v>
      </c>
      <c r="P356" s="8">
        <f t="shared" si="242"/>
        <v>3.0467</v>
      </c>
      <c r="Q356" s="9">
        <v>0.9</v>
      </c>
      <c r="R356" s="17">
        <f t="shared" si="243"/>
        <v>37070.3655889386</v>
      </c>
      <c r="Y356" s="11">
        <v>2171</v>
      </c>
      <c r="Z356" s="11">
        <v>0.65</v>
      </c>
      <c r="AA356" s="12">
        <v>1.35</v>
      </c>
      <c r="AB356" s="13">
        <f t="shared" si="244"/>
        <v>1905.0525</v>
      </c>
      <c r="AC356" s="11">
        <v>3</v>
      </c>
      <c r="AD356" s="11">
        <v>196</v>
      </c>
      <c r="AE356" s="11">
        <v>0.83</v>
      </c>
      <c r="AF356" s="16">
        <f t="shared" si="245"/>
        <v>2.36551912568306</v>
      </c>
      <c r="AG356" s="11">
        <v>0.97</v>
      </c>
      <c r="AH356" s="11">
        <v>2.11</v>
      </c>
      <c r="AI356" s="8">
        <f t="shared" si="246"/>
        <v>3.0467</v>
      </c>
      <c r="AJ356" s="9">
        <v>0.9</v>
      </c>
      <c r="AK356" s="17">
        <f t="shared" si="247"/>
        <v>37070.3655889386</v>
      </c>
    </row>
    <row r="357" s="1" customFormat="1" customHeight="1" spans="6:37">
      <c r="F357" s="11">
        <v>2171</v>
      </c>
      <c r="G357" s="11">
        <v>0.65</v>
      </c>
      <c r="H357" s="12">
        <v>1.35</v>
      </c>
      <c r="I357" s="13">
        <f t="shared" si="240"/>
        <v>1905.0525</v>
      </c>
      <c r="J357" s="11">
        <v>3</v>
      </c>
      <c r="K357" s="11">
        <v>196</v>
      </c>
      <c r="L357" s="11">
        <v>0.83</v>
      </c>
      <c r="M357" s="16">
        <f t="shared" si="241"/>
        <v>2.36551912568306</v>
      </c>
      <c r="N357" s="11">
        <v>0.97</v>
      </c>
      <c r="O357" s="11">
        <v>2.11</v>
      </c>
      <c r="P357" s="8">
        <f t="shared" si="242"/>
        <v>3.0467</v>
      </c>
      <c r="Q357" s="9">
        <v>0.9</v>
      </c>
      <c r="R357" s="17">
        <f t="shared" si="243"/>
        <v>37070.3655889386</v>
      </c>
      <c r="Y357" s="11">
        <v>2171</v>
      </c>
      <c r="Z357" s="11">
        <v>0.65</v>
      </c>
      <c r="AA357" s="12">
        <v>1.35</v>
      </c>
      <c r="AB357" s="13">
        <f t="shared" si="244"/>
        <v>1905.0525</v>
      </c>
      <c r="AC357" s="11">
        <v>3</v>
      </c>
      <c r="AD357" s="11">
        <v>196</v>
      </c>
      <c r="AE357" s="11">
        <v>0.83</v>
      </c>
      <c r="AF357" s="16">
        <f t="shared" si="245"/>
        <v>2.36551912568306</v>
      </c>
      <c r="AG357" s="11">
        <v>0.97</v>
      </c>
      <c r="AH357" s="11">
        <v>2.11</v>
      </c>
      <c r="AI357" s="8">
        <f t="shared" si="246"/>
        <v>3.0467</v>
      </c>
      <c r="AJ357" s="9">
        <v>0.9</v>
      </c>
      <c r="AK357" s="17">
        <f t="shared" si="247"/>
        <v>37070.3655889386</v>
      </c>
    </row>
    <row r="358" s="1" customFormat="1" customHeight="1" spans="6:37">
      <c r="F358" s="20" t="s">
        <v>43</v>
      </c>
      <c r="G358" s="21"/>
      <c r="H358" s="21"/>
      <c r="I358" s="21"/>
      <c r="J358" s="21"/>
      <c r="K358" s="21"/>
      <c r="L358" s="21"/>
      <c r="M358" s="22">
        <f>SUM(R349:R357)</f>
        <v>441038.75601586</v>
      </c>
      <c r="N358" s="22"/>
      <c r="O358" s="22"/>
      <c r="P358" s="22"/>
      <c r="Q358" s="22"/>
      <c r="R358" s="22"/>
      <c r="Y358" s="20" t="s">
        <v>43</v>
      </c>
      <c r="Z358" s="21"/>
      <c r="AA358" s="21"/>
      <c r="AB358" s="21"/>
      <c r="AC358" s="21"/>
      <c r="AD358" s="21"/>
      <c r="AE358" s="21"/>
      <c r="AF358" s="22">
        <f>SUM(AK349:AK357)</f>
        <v>441038.75601586</v>
      </c>
      <c r="AG358" s="22"/>
      <c r="AH358" s="22"/>
      <c r="AI358" s="22"/>
      <c r="AJ358" s="22"/>
      <c r="AK358" s="22"/>
    </row>
    <row r="359" s="1" customFormat="1" customHeight="1" spans="6:37">
      <c r="F359" s="21"/>
      <c r="G359" s="21"/>
      <c r="H359" s="21"/>
      <c r="I359" s="21"/>
      <c r="J359" s="21"/>
      <c r="K359" s="21"/>
      <c r="L359" s="21"/>
      <c r="M359" s="22"/>
      <c r="N359" s="22"/>
      <c r="O359" s="22"/>
      <c r="P359" s="22"/>
      <c r="Q359" s="22"/>
      <c r="R359" s="22"/>
      <c r="Y359" s="21"/>
      <c r="Z359" s="21"/>
      <c r="AA359" s="21"/>
      <c r="AB359" s="21"/>
      <c r="AC359" s="21"/>
      <c r="AD359" s="21"/>
      <c r="AE359" s="21"/>
      <c r="AF359" s="22"/>
      <c r="AG359" s="22"/>
      <c r="AH359" s="22"/>
      <c r="AI359" s="22"/>
      <c r="AJ359" s="22"/>
      <c r="AK359" s="22"/>
    </row>
    <row r="360" s="1" customFormat="1" customHeight="1" spans="6:37">
      <c r="F360" s="3" t="s">
        <v>44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Y360" s="3" t="s">
        <v>44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="1" customFormat="1" customHeight="1" spans="6:37">
      <c r="F361" s="4" t="s">
        <v>3</v>
      </c>
      <c r="G361" s="5"/>
      <c r="H361" s="5"/>
      <c r="I361" s="6"/>
      <c r="J361" s="7" t="s">
        <v>4</v>
      </c>
      <c r="K361" s="7"/>
      <c r="L361" s="7"/>
      <c r="M361" s="7"/>
      <c r="N361" s="8" t="s">
        <v>5</v>
      </c>
      <c r="O361" s="8"/>
      <c r="P361" s="8"/>
      <c r="Q361" s="9" t="s">
        <v>6</v>
      </c>
      <c r="R361" s="10" t="s">
        <v>7</v>
      </c>
      <c r="Y361" s="4" t="s">
        <v>3</v>
      </c>
      <c r="Z361" s="5"/>
      <c r="AA361" s="5"/>
      <c r="AB361" s="6"/>
      <c r="AC361" s="7" t="s">
        <v>4</v>
      </c>
      <c r="AD361" s="7"/>
      <c r="AE361" s="7"/>
      <c r="AF361" s="7"/>
      <c r="AG361" s="8" t="s">
        <v>5</v>
      </c>
      <c r="AH361" s="8"/>
      <c r="AI361" s="8"/>
      <c r="AJ361" s="9" t="s">
        <v>6</v>
      </c>
      <c r="AK361" s="10" t="s">
        <v>7</v>
      </c>
    </row>
    <row r="362" s="1" customFormat="1" customHeight="1" spans="6:37">
      <c r="F362" s="11" t="s">
        <v>45</v>
      </c>
      <c r="G362" s="11" t="s">
        <v>14</v>
      </c>
      <c r="H362" s="12" t="s">
        <v>15</v>
      </c>
      <c r="I362" s="13" t="s">
        <v>3</v>
      </c>
      <c r="J362" s="11" t="s">
        <v>16</v>
      </c>
      <c r="K362" s="11" t="s">
        <v>17</v>
      </c>
      <c r="L362" s="11" t="s">
        <v>18</v>
      </c>
      <c r="M362" s="7" t="s">
        <v>19</v>
      </c>
      <c r="N362" s="11" t="s">
        <v>20</v>
      </c>
      <c r="O362" s="11" t="s">
        <v>21</v>
      </c>
      <c r="P362" s="8" t="s">
        <v>22</v>
      </c>
      <c r="Q362" s="9" t="s">
        <v>23</v>
      </c>
      <c r="R362" s="14"/>
      <c r="Y362" s="11" t="s">
        <v>45</v>
      </c>
      <c r="Z362" s="11" t="s">
        <v>14</v>
      </c>
      <c r="AA362" s="12" t="s">
        <v>15</v>
      </c>
      <c r="AB362" s="13" t="s">
        <v>3</v>
      </c>
      <c r="AC362" s="11" t="s">
        <v>16</v>
      </c>
      <c r="AD362" s="11" t="s">
        <v>17</v>
      </c>
      <c r="AE362" s="11" t="s">
        <v>18</v>
      </c>
      <c r="AF362" s="7" t="s">
        <v>19</v>
      </c>
      <c r="AG362" s="11" t="s">
        <v>20</v>
      </c>
      <c r="AH362" s="11" t="s">
        <v>21</v>
      </c>
      <c r="AI362" s="8" t="s">
        <v>22</v>
      </c>
      <c r="AJ362" s="9" t="s">
        <v>23</v>
      </c>
      <c r="AK362" s="14"/>
    </row>
    <row r="363" s="1" customFormat="1" customHeight="1" spans="6:37">
      <c r="F363" s="11">
        <f t="shared" ref="F363:F367" si="248">35140+5878</f>
        <v>41018</v>
      </c>
      <c r="G363" s="11">
        <v>0.0847</v>
      </c>
      <c r="H363" s="12">
        <v>1.35</v>
      </c>
      <c r="I363" s="13">
        <f t="shared" ref="I363:I367" si="249">F363*G363*H363</f>
        <v>4690.20321</v>
      </c>
      <c r="J363" s="11">
        <v>3</v>
      </c>
      <c r="K363" s="11">
        <v>550</v>
      </c>
      <c r="L363" s="11">
        <v>1.43</v>
      </c>
      <c r="M363" s="16">
        <f t="shared" ref="M363:M367" si="250">1+6*K363/(K363+2000)+L363</f>
        <v>3.72411764705882</v>
      </c>
      <c r="N363" s="11">
        <v>0.69</v>
      </c>
      <c r="O363" s="11">
        <v>1.52</v>
      </c>
      <c r="P363" s="8">
        <f t="shared" ref="P363:P367" si="251">1+N363*O363</f>
        <v>2.0488</v>
      </c>
      <c r="Q363" s="9">
        <v>1.15</v>
      </c>
      <c r="R363" s="17">
        <f t="shared" ref="R363:R367" si="252">I363*J363*Q363*P363*M363</f>
        <v>123462.114932146</v>
      </c>
      <c r="Y363" s="11">
        <f t="shared" ref="Y363:Y367" si="253">35140+5878</f>
        <v>41018</v>
      </c>
      <c r="Z363" s="11">
        <v>0.0847</v>
      </c>
      <c r="AA363" s="12">
        <v>1.35</v>
      </c>
      <c r="AB363" s="13">
        <f t="shared" ref="AB363:AB367" si="254">Y363*Z363*AA363</f>
        <v>4690.20321</v>
      </c>
      <c r="AC363" s="11">
        <v>3</v>
      </c>
      <c r="AD363" s="11">
        <v>650</v>
      </c>
      <c r="AE363" s="11">
        <v>1.43</v>
      </c>
      <c r="AF363" s="16">
        <f t="shared" ref="AF363:AF367" si="255">1+6*AD363/(AD363+2000)+AE363</f>
        <v>3.90169811320755</v>
      </c>
      <c r="AG363" s="11">
        <v>0.69</v>
      </c>
      <c r="AH363" s="11">
        <v>1.52</v>
      </c>
      <c r="AI363" s="8">
        <f t="shared" ref="AI363:AI367" si="256">1+AG363*AH363</f>
        <v>2.0488</v>
      </c>
      <c r="AJ363" s="9">
        <v>1.15</v>
      </c>
      <c r="AK363" s="17">
        <f t="shared" ref="AK363:AK367" si="257">AB363*AC363*AJ363*AI363*AF363</f>
        <v>129349.270494665</v>
      </c>
    </row>
    <row r="364" s="1" customFormat="1" customHeight="1" spans="6:37">
      <c r="F364" s="11">
        <f t="shared" si="248"/>
        <v>41018</v>
      </c>
      <c r="G364" s="11">
        <v>0.0847</v>
      </c>
      <c r="H364" s="12">
        <v>1.35</v>
      </c>
      <c r="I364" s="13">
        <f t="shared" si="249"/>
        <v>4690.20321</v>
      </c>
      <c r="J364" s="11">
        <v>3</v>
      </c>
      <c r="K364" s="11">
        <v>550</v>
      </c>
      <c r="L364" s="11">
        <v>1.43</v>
      </c>
      <c r="M364" s="16">
        <f t="shared" si="250"/>
        <v>3.72411764705882</v>
      </c>
      <c r="N364" s="11">
        <v>0.69</v>
      </c>
      <c r="O364" s="11">
        <v>1.52</v>
      </c>
      <c r="P364" s="8">
        <f t="shared" si="251"/>
        <v>2.0488</v>
      </c>
      <c r="Q364" s="9">
        <v>1.15</v>
      </c>
      <c r="R364" s="17">
        <f t="shared" si="252"/>
        <v>123462.114932146</v>
      </c>
      <c r="Y364" s="11">
        <f t="shared" si="253"/>
        <v>41018</v>
      </c>
      <c r="Z364" s="11">
        <v>0.0847</v>
      </c>
      <c r="AA364" s="12">
        <v>1.35</v>
      </c>
      <c r="AB364" s="13">
        <f t="shared" si="254"/>
        <v>4690.20321</v>
      </c>
      <c r="AC364" s="11">
        <v>3</v>
      </c>
      <c r="AD364" s="11">
        <v>650</v>
      </c>
      <c r="AE364" s="11">
        <v>1.43</v>
      </c>
      <c r="AF364" s="16">
        <f t="shared" si="255"/>
        <v>3.90169811320755</v>
      </c>
      <c r="AG364" s="11">
        <v>0.69</v>
      </c>
      <c r="AH364" s="11">
        <v>1.52</v>
      </c>
      <c r="AI364" s="8">
        <f t="shared" si="256"/>
        <v>2.0488</v>
      </c>
      <c r="AJ364" s="9">
        <v>1.15</v>
      </c>
      <c r="AK364" s="17">
        <f t="shared" si="257"/>
        <v>129349.270494665</v>
      </c>
    </row>
    <row r="365" s="1" customFormat="1" customHeight="1" spans="6:37">
      <c r="F365" s="11">
        <f t="shared" si="248"/>
        <v>41018</v>
      </c>
      <c r="G365" s="11">
        <v>0.0847</v>
      </c>
      <c r="H365" s="12">
        <v>1.35</v>
      </c>
      <c r="I365" s="13">
        <f t="shared" si="249"/>
        <v>4690.20321</v>
      </c>
      <c r="J365" s="11">
        <v>3</v>
      </c>
      <c r="K365" s="11">
        <v>550</v>
      </c>
      <c r="L365" s="11">
        <v>1.43</v>
      </c>
      <c r="M365" s="16">
        <f t="shared" si="250"/>
        <v>3.72411764705882</v>
      </c>
      <c r="N365" s="11">
        <v>0.69</v>
      </c>
      <c r="O365" s="11">
        <v>1.52</v>
      </c>
      <c r="P365" s="8">
        <f t="shared" si="251"/>
        <v>2.0488</v>
      </c>
      <c r="Q365" s="9">
        <v>1.15</v>
      </c>
      <c r="R365" s="17">
        <f t="shared" si="252"/>
        <v>123462.114932146</v>
      </c>
      <c r="Y365" s="11">
        <f t="shared" si="253"/>
        <v>41018</v>
      </c>
      <c r="Z365" s="11">
        <v>0.0847</v>
      </c>
      <c r="AA365" s="12">
        <v>1.35</v>
      </c>
      <c r="AB365" s="13">
        <f t="shared" si="254"/>
        <v>4690.20321</v>
      </c>
      <c r="AC365" s="11">
        <v>3</v>
      </c>
      <c r="AD365" s="11">
        <v>650</v>
      </c>
      <c r="AE365" s="11">
        <v>1.43</v>
      </c>
      <c r="AF365" s="16">
        <f t="shared" si="255"/>
        <v>3.90169811320755</v>
      </c>
      <c r="AG365" s="11">
        <v>0.69</v>
      </c>
      <c r="AH365" s="11">
        <v>1.52</v>
      </c>
      <c r="AI365" s="8">
        <f t="shared" si="256"/>
        <v>2.0488</v>
      </c>
      <c r="AJ365" s="9">
        <v>1.15</v>
      </c>
      <c r="AK365" s="17">
        <f t="shared" si="257"/>
        <v>129349.270494665</v>
      </c>
    </row>
    <row r="366" s="1" customFormat="1" customHeight="1" spans="6:37">
      <c r="F366" s="11">
        <f t="shared" si="248"/>
        <v>41018</v>
      </c>
      <c r="G366" s="11">
        <v>0.0847</v>
      </c>
      <c r="H366" s="12">
        <v>1.35</v>
      </c>
      <c r="I366" s="13">
        <f t="shared" si="249"/>
        <v>4690.20321</v>
      </c>
      <c r="J366" s="11">
        <v>3</v>
      </c>
      <c r="K366" s="11">
        <v>300</v>
      </c>
      <c r="L366" s="11">
        <v>1.43</v>
      </c>
      <c r="M366" s="16">
        <f t="shared" si="250"/>
        <v>3.21260869565217</v>
      </c>
      <c r="N366" s="11">
        <v>0.69</v>
      </c>
      <c r="O366" s="11">
        <v>1.52</v>
      </c>
      <c r="P366" s="8">
        <f t="shared" si="251"/>
        <v>2.0488</v>
      </c>
      <c r="Q366" s="9">
        <v>0.9</v>
      </c>
      <c r="R366" s="17">
        <f t="shared" si="252"/>
        <v>83351.3848272298</v>
      </c>
      <c r="Y366" s="11">
        <f t="shared" si="253"/>
        <v>41018</v>
      </c>
      <c r="Z366" s="11">
        <v>0.0847</v>
      </c>
      <c r="AA366" s="12">
        <v>1.35</v>
      </c>
      <c r="AB366" s="13">
        <f t="shared" si="254"/>
        <v>4690.20321</v>
      </c>
      <c r="AC366" s="11">
        <v>3</v>
      </c>
      <c r="AD366" s="11">
        <v>400</v>
      </c>
      <c r="AE366" s="11">
        <v>1.43</v>
      </c>
      <c r="AF366" s="16">
        <f t="shared" si="255"/>
        <v>3.43</v>
      </c>
      <c r="AG366" s="11">
        <v>0.69</v>
      </c>
      <c r="AH366" s="11">
        <v>1.52</v>
      </c>
      <c r="AI366" s="8">
        <f t="shared" si="256"/>
        <v>2.0488</v>
      </c>
      <c r="AJ366" s="9">
        <v>0.9</v>
      </c>
      <c r="AK366" s="17">
        <f t="shared" si="257"/>
        <v>88991.6192856971</v>
      </c>
    </row>
    <row r="367" s="1" customFormat="1" customHeight="1" spans="6:37">
      <c r="F367" s="11">
        <f t="shared" si="248"/>
        <v>41018</v>
      </c>
      <c r="G367" s="11">
        <v>0.0847</v>
      </c>
      <c r="H367" s="12">
        <v>1.35</v>
      </c>
      <c r="I367" s="13">
        <f t="shared" si="249"/>
        <v>4690.20321</v>
      </c>
      <c r="J367" s="11">
        <v>3</v>
      </c>
      <c r="K367" s="11">
        <v>300</v>
      </c>
      <c r="L367" s="11">
        <v>1.43</v>
      </c>
      <c r="M367" s="16">
        <f t="shared" si="250"/>
        <v>3.21260869565217</v>
      </c>
      <c r="N367" s="11">
        <v>0.69</v>
      </c>
      <c r="O367" s="11">
        <v>1.52</v>
      </c>
      <c r="P367" s="8">
        <f t="shared" si="251"/>
        <v>2.0488</v>
      </c>
      <c r="Q367" s="9">
        <v>0.9</v>
      </c>
      <c r="R367" s="17">
        <f t="shared" si="252"/>
        <v>83351.3848272298</v>
      </c>
      <c r="Y367" s="11">
        <f t="shared" si="253"/>
        <v>41018</v>
      </c>
      <c r="Z367" s="11">
        <v>0.0847</v>
      </c>
      <c r="AA367" s="12">
        <v>1.35</v>
      </c>
      <c r="AB367" s="13">
        <f t="shared" si="254"/>
        <v>4690.20321</v>
      </c>
      <c r="AC367" s="11">
        <v>3</v>
      </c>
      <c r="AD367" s="11">
        <v>400</v>
      </c>
      <c r="AE367" s="11">
        <v>1.43</v>
      </c>
      <c r="AF367" s="16">
        <f t="shared" si="255"/>
        <v>3.43</v>
      </c>
      <c r="AG367" s="11">
        <v>0.69</v>
      </c>
      <c r="AH367" s="11">
        <v>1.52</v>
      </c>
      <c r="AI367" s="8">
        <f t="shared" si="256"/>
        <v>2.0488</v>
      </c>
      <c r="AJ367" s="9">
        <v>0.9</v>
      </c>
      <c r="AK367" s="17">
        <f t="shared" si="257"/>
        <v>88991.6192856971</v>
      </c>
    </row>
    <row r="368" s="1" customFormat="1" customHeight="1" spans="6:37">
      <c r="F368" s="36" t="s">
        <v>44</v>
      </c>
      <c r="G368" s="37"/>
      <c r="H368" s="37"/>
      <c r="I368" s="37"/>
      <c r="J368" s="37"/>
      <c r="K368" s="37"/>
      <c r="L368" s="37"/>
      <c r="M368" s="22">
        <f>SUM(R363:R367)</f>
        <v>537089.114450899</v>
      </c>
      <c r="N368" s="22"/>
      <c r="O368" s="22"/>
      <c r="P368" s="22"/>
      <c r="Q368" s="22"/>
      <c r="R368" s="22"/>
      <c r="Y368" s="36" t="s">
        <v>44</v>
      </c>
      <c r="Z368" s="37"/>
      <c r="AA368" s="37"/>
      <c r="AB368" s="37"/>
      <c r="AC368" s="37"/>
      <c r="AD368" s="37"/>
      <c r="AE368" s="37"/>
      <c r="AF368" s="22">
        <f>SUM(AK363:AK367)</f>
        <v>566031.050055391</v>
      </c>
      <c r="AG368" s="22"/>
      <c r="AH368" s="22"/>
      <c r="AI368" s="22"/>
      <c r="AJ368" s="22"/>
      <c r="AK368" s="22"/>
    </row>
    <row r="369" s="1" customFormat="1" customHeight="1" spans="6:37">
      <c r="F369" s="37"/>
      <c r="G369" s="37"/>
      <c r="H369" s="37"/>
      <c r="I369" s="37"/>
      <c r="J369" s="37"/>
      <c r="K369" s="37"/>
      <c r="L369" s="37"/>
      <c r="M369" s="22"/>
      <c r="N369" s="22"/>
      <c r="O369" s="22"/>
      <c r="P369" s="22"/>
      <c r="Q369" s="22"/>
      <c r="R369" s="22"/>
      <c r="Y369" s="37"/>
      <c r="Z369" s="37"/>
      <c r="AA369" s="37"/>
      <c r="AB369" s="37"/>
      <c r="AC369" s="37"/>
      <c r="AD369" s="37"/>
      <c r="AE369" s="37"/>
      <c r="AF369" s="22"/>
      <c r="AG369" s="22"/>
      <c r="AH369" s="22"/>
      <c r="AI369" s="22"/>
      <c r="AJ369" s="22"/>
      <c r="AK369" s="22"/>
    </row>
    <row r="370" s="1" customFormat="1" customHeight="1" spans="6:37">
      <c r="F370" s="34" t="s">
        <v>24</v>
      </c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Y370" s="34" t="s">
        <v>24</v>
      </c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</row>
    <row r="371" s="1" customFormat="1" customHeight="1" spans="6:37">
      <c r="F371" s="13" t="s">
        <v>3</v>
      </c>
      <c r="G371" s="13"/>
      <c r="H371" s="13"/>
      <c r="I371" s="13"/>
      <c r="J371" s="13"/>
      <c r="K371" s="8" t="s">
        <v>46</v>
      </c>
      <c r="L371" s="8"/>
      <c r="M371" s="8"/>
      <c r="N371" s="8"/>
      <c r="O371" s="9" t="s">
        <v>31</v>
      </c>
      <c r="P371" s="9"/>
      <c r="Q371" s="38" t="s">
        <v>7</v>
      </c>
      <c r="Y371" s="13" t="s">
        <v>3</v>
      </c>
      <c r="Z371" s="13"/>
      <c r="AA371" s="13"/>
      <c r="AB371" s="13"/>
      <c r="AC371" s="13"/>
      <c r="AD371" s="8" t="s">
        <v>46</v>
      </c>
      <c r="AE371" s="8"/>
      <c r="AF371" s="8"/>
      <c r="AG371" s="8"/>
      <c r="AH371" s="9" t="s">
        <v>31</v>
      </c>
      <c r="AI371" s="9"/>
      <c r="AJ371" s="38" t="s">
        <v>7</v>
      </c>
    </row>
    <row r="372" s="1" customFormat="1" customHeight="1" spans="6:37">
      <c r="F372" s="13" t="s">
        <v>47</v>
      </c>
      <c r="G372" s="13" t="s">
        <v>48</v>
      </c>
      <c r="H372" s="13" t="s">
        <v>49</v>
      </c>
      <c r="I372" s="13" t="s">
        <v>50</v>
      </c>
      <c r="J372" s="13" t="s">
        <v>3</v>
      </c>
      <c r="K372" s="8" t="s">
        <v>51</v>
      </c>
      <c r="L372" s="8" t="s">
        <v>21</v>
      </c>
      <c r="M372" s="8" t="s">
        <v>20</v>
      </c>
      <c r="N372" s="39" t="s">
        <v>22</v>
      </c>
      <c r="O372" s="9" t="s">
        <v>52</v>
      </c>
      <c r="P372" s="9" t="s">
        <v>53</v>
      </c>
      <c r="Q372" s="38"/>
      <c r="Y372" s="13" t="s">
        <v>47</v>
      </c>
      <c r="Z372" s="13" t="s">
        <v>48</v>
      </c>
      <c r="AA372" s="13" t="s">
        <v>49</v>
      </c>
      <c r="AB372" s="13" t="s">
        <v>50</v>
      </c>
      <c r="AC372" s="13" t="s">
        <v>3</v>
      </c>
      <c r="AD372" s="8" t="s">
        <v>51</v>
      </c>
      <c r="AE372" s="8" t="s">
        <v>21</v>
      </c>
      <c r="AF372" s="8" t="s">
        <v>20</v>
      </c>
      <c r="AG372" s="39" t="s">
        <v>22</v>
      </c>
      <c r="AH372" s="9" t="s">
        <v>52</v>
      </c>
      <c r="AI372" s="9" t="s">
        <v>53</v>
      </c>
      <c r="AJ372" s="38"/>
    </row>
    <row r="373" s="1" customFormat="1" customHeight="1" spans="6:37">
      <c r="F373" s="11">
        <f t="shared" ref="F373:F387" si="258">2704+410</f>
        <v>3114</v>
      </c>
      <c r="G373" s="12">
        <v>1.05</v>
      </c>
      <c r="H373" s="11">
        <v>1</v>
      </c>
      <c r="I373" s="11">
        <v>0</v>
      </c>
      <c r="J373" s="13">
        <f t="shared" ref="J373:J387" si="259">F373*G373*H373+I373</f>
        <v>3269.7</v>
      </c>
      <c r="K373" s="11">
        <v>1</v>
      </c>
      <c r="L373" s="11">
        <v>2.38</v>
      </c>
      <c r="M373" s="11">
        <v>1</v>
      </c>
      <c r="N373" s="39">
        <f t="shared" ref="N373:N387" si="260">L373*M373+1</f>
        <v>3.38</v>
      </c>
      <c r="O373" s="11">
        <v>1.15</v>
      </c>
      <c r="P373" s="9">
        <v>0.5</v>
      </c>
      <c r="Q373" s="40">
        <f t="shared" ref="Q373:Q387" si="261">J373*K373*N373*O373*P373</f>
        <v>6354.66195</v>
      </c>
      <c r="Y373" s="11">
        <f t="shared" ref="Y373:Y387" si="262">2704+410</f>
        <v>3114</v>
      </c>
      <c r="Z373" s="12">
        <v>1.05</v>
      </c>
      <c r="AA373" s="11">
        <v>1</v>
      </c>
      <c r="AB373" s="11">
        <v>0</v>
      </c>
      <c r="AC373" s="13">
        <f t="shared" ref="AC373:AC387" si="263">Y373*Z373*AA373+AB373</f>
        <v>3269.7</v>
      </c>
      <c r="AD373" s="11">
        <v>1</v>
      </c>
      <c r="AE373" s="11">
        <v>2.38</v>
      </c>
      <c r="AF373" s="11">
        <v>1</v>
      </c>
      <c r="AG373" s="39">
        <f t="shared" ref="AG373:AG387" si="264">AE373*AF373+1</f>
        <v>3.38</v>
      </c>
      <c r="AH373" s="11">
        <v>1.15</v>
      </c>
      <c r="AI373" s="9">
        <v>0.5</v>
      </c>
      <c r="AJ373" s="40">
        <f t="shared" ref="AJ373:AJ387" si="265">AC373*AD373*AG373*AH373*AI373</f>
        <v>6354.66195</v>
      </c>
    </row>
    <row r="374" s="1" customFormat="1" customHeight="1" spans="6:37">
      <c r="F374" s="11">
        <f t="shared" si="258"/>
        <v>3114</v>
      </c>
      <c r="G374" s="12">
        <v>1.06</v>
      </c>
      <c r="H374" s="11">
        <v>1</v>
      </c>
      <c r="I374" s="11">
        <v>0</v>
      </c>
      <c r="J374" s="13">
        <f t="shared" si="259"/>
        <v>3300.84</v>
      </c>
      <c r="K374" s="11">
        <v>1</v>
      </c>
      <c r="L374" s="11">
        <v>2.38</v>
      </c>
      <c r="M374" s="11">
        <v>1</v>
      </c>
      <c r="N374" s="39">
        <f t="shared" si="260"/>
        <v>3.38</v>
      </c>
      <c r="O374" s="11">
        <v>1.15</v>
      </c>
      <c r="P374" s="9">
        <v>0.5</v>
      </c>
      <c r="Q374" s="40">
        <f t="shared" si="261"/>
        <v>6415.18254</v>
      </c>
      <c r="Y374" s="11">
        <f t="shared" si="262"/>
        <v>3114</v>
      </c>
      <c r="Z374" s="12">
        <v>1.06</v>
      </c>
      <c r="AA374" s="11">
        <v>1</v>
      </c>
      <c r="AB374" s="11">
        <v>0</v>
      </c>
      <c r="AC374" s="13">
        <f t="shared" si="263"/>
        <v>3300.84</v>
      </c>
      <c r="AD374" s="11">
        <v>1</v>
      </c>
      <c r="AE374" s="11">
        <v>2.38</v>
      </c>
      <c r="AF374" s="11">
        <v>1</v>
      </c>
      <c r="AG374" s="39">
        <f t="shared" si="264"/>
        <v>3.38</v>
      </c>
      <c r="AH374" s="11">
        <v>1.15</v>
      </c>
      <c r="AI374" s="9">
        <v>0.5</v>
      </c>
      <c r="AJ374" s="40">
        <f t="shared" si="265"/>
        <v>6415.18254</v>
      </c>
    </row>
    <row r="375" s="1" customFormat="1" customHeight="1" spans="6:37">
      <c r="F375" s="11">
        <f t="shared" si="258"/>
        <v>3114</v>
      </c>
      <c r="G375" s="12">
        <v>1.31</v>
      </c>
      <c r="H375" s="11">
        <v>1</v>
      </c>
      <c r="I375" s="11">
        <v>0</v>
      </c>
      <c r="J375" s="13">
        <f t="shared" si="259"/>
        <v>4079.34</v>
      </c>
      <c r="K375" s="11">
        <v>1</v>
      </c>
      <c r="L375" s="11">
        <v>2.38</v>
      </c>
      <c r="M375" s="11">
        <v>1</v>
      </c>
      <c r="N375" s="39">
        <f t="shared" si="260"/>
        <v>3.38</v>
      </c>
      <c r="O375" s="11">
        <v>1.15</v>
      </c>
      <c r="P375" s="9">
        <v>0.5</v>
      </c>
      <c r="Q375" s="40">
        <f t="shared" si="261"/>
        <v>7928.19729</v>
      </c>
      <c r="Y375" s="11">
        <f t="shared" si="262"/>
        <v>3114</v>
      </c>
      <c r="Z375" s="12">
        <v>1.31</v>
      </c>
      <c r="AA375" s="11">
        <v>1</v>
      </c>
      <c r="AB375" s="11">
        <v>0</v>
      </c>
      <c r="AC375" s="13">
        <f t="shared" si="263"/>
        <v>4079.34</v>
      </c>
      <c r="AD375" s="11">
        <v>1</v>
      </c>
      <c r="AE375" s="11">
        <v>2.38</v>
      </c>
      <c r="AF375" s="11">
        <v>1</v>
      </c>
      <c r="AG375" s="39">
        <f t="shared" si="264"/>
        <v>3.38</v>
      </c>
      <c r="AH375" s="11">
        <v>1.15</v>
      </c>
      <c r="AI375" s="9">
        <v>0.5</v>
      </c>
      <c r="AJ375" s="40">
        <f t="shared" si="265"/>
        <v>7928.19729</v>
      </c>
    </row>
    <row r="376" s="1" customFormat="1" customHeight="1" spans="6:37">
      <c r="F376" s="11">
        <f t="shared" si="258"/>
        <v>3114</v>
      </c>
      <c r="G376" s="12">
        <v>0.75</v>
      </c>
      <c r="H376" s="11">
        <v>1</v>
      </c>
      <c r="I376" s="11">
        <v>0</v>
      </c>
      <c r="J376" s="13">
        <f t="shared" si="259"/>
        <v>2335.5</v>
      </c>
      <c r="K376" s="11">
        <v>1</v>
      </c>
      <c r="L376" s="11">
        <v>2.38</v>
      </c>
      <c r="M376" s="11">
        <v>1</v>
      </c>
      <c r="N376" s="39">
        <f t="shared" si="260"/>
        <v>3.38</v>
      </c>
      <c r="O376" s="11">
        <v>1.15</v>
      </c>
      <c r="P376" s="9">
        <v>0.5</v>
      </c>
      <c r="Q376" s="40">
        <f t="shared" si="261"/>
        <v>4539.04425</v>
      </c>
      <c r="Y376" s="11">
        <f t="shared" si="262"/>
        <v>3114</v>
      </c>
      <c r="Z376" s="12">
        <v>0.75</v>
      </c>
      <c r="AA376" s="11">
        <v>1</v>
      </c>
      <c r="AB376" s="11">
        <v>0</v>
      </c>
      <c r="AC376" s="13">
        <f t="shared" si="263"/>
        <v>2335.5</v>
      </c>
      <c r="AD376" s="11">
        <v>1</v>
      </c>
      <c r="AE376" s="11">
        <v>2.38</v>
      </c>
      <c r="AF376" s="11">
        <v>1</v>
      </c>
      <c r="AG376" s="39">
        <f t="shared" si="264"/>
        <v>3.38</v>
      </c>
      <c r="AH376" s="11">
        <v>1.15</v>
      </c>
      <c r="AI376" s="9">
        <v>0.5</v>
      </c>
      <c r="AJ376" s="40">
        <f t="shared" si="265"/>
        <v>4539.04425</v>
      </c>
    </row>
    <row r="377" s="1" customFormat="1" customHeight="1" spans="6:37">
      <c r="F377" s="11">
        <f t="shared" si="258"/>
        <v>3114</v>
      </c>
      <c r="G377" s="12">
        <v>0.75</v>
      </c>
      <c r="H377" s="11">
        <v>1</v>
      </c>
      <c r="I377" s="11">
        <v>0</v>
      </c>
      <c r="J377" s="13">
        <f t="shared" si="259"/>
        <v>2335.5</v>
      </c>
      <c r="K377" s="11">
        <v>1</v>
      </c>
      <c r="L377" s="11">
        <v>2.38</v>
      </c>
      <c r="M377" s="11">
        <v>1</v>
      </c>
      <c r="N377" s="39">
        <f t="shared" si="260"/>
        <v>3.38</v>
      </c>
      <c r="O377" s="11">
        <v>1.15</v>
      </c>
      <c r="P377" s="9">
        <v>0.5</v>
      </c>
      <c r="Q377" s="40">
        <f t="shared" si="261"/>
        <v>4539.04425</v>
      </c>
      <c r="Y377" s="11">
        <f t="shared" si="262"/>
        <v>3114</v>
      </c>
      <c r="Z377" s="12">
        <v>0.75</v>
      </c>
      <c r="AA377" s="11">
        <v>1</v>
      </c>
      <c r="AB377" s="11">
        <v>0</v>
      </c>
      <c r="AC377" s="13">
        <f t="shared" si="263"/>
        <v>2335.5</v>
      </c>
      <c r="AD377" s="11">
        <v>1</v>
      </c>
      <c r="AE377" s="11">
        <v>2.38</v>
      </c>
      <c r="AF377" s="11">
        <v>1</v>
      </c>
      <c r="AG377" s="39">
        <f t="shared" si="264"/>
        <v>3.38</v>
      </c>
      <c r="AH377" s="11">
        <v>1.15</v>
      </c>
      <c r="AI377" s="9">
        <v>0.5</v>
      </c>
      <c r="AJ377" s="40">
        <f t="shared" si="265"/>
        <v>4539.04425</v>
      </c>
    </row>
    <row r="378" s="1" customFormat="1" customHeight="1" spans="6:37">
      <c r="F378" s="11">
        <f t="shared" si="258"/>
        <v>3114</v>
      </c>
      <c r="G378" s="12">
        <v>1.8</v>
      </c>
      <c r="H378" s="11">
        <v>1</v>
      </c>
      <c r="I378" s="11">
        <v>0</v>
      </c>
      <c r="J378" s="13">
        <f t="shared" si="259"/>
        <v>5605.2</v>
      </c>
      <c r="K378" s="11">
        <v>1</v>
      </c>
      <c r="L378" s="11">
        <v>2.38</v>
      </c>
      <c r="M378" s="11">
        <v>1</v>
      </c>
      <c r="N378" s="39">
        <f t="shared" si="260"/>
        <v>3.38</v>
      </c>
      <c r="O378" s="11">
        <v>1.15</v>
      </c>
      <c r="P378" s="9">
        <v>0.5</v>
      </c>
      <c r="Q378" s="40">
        <f t="shared" si="261"/>
        <v>10893.7062</v>
      </c>
      <c r="Y378" s="11">
        <f t="shared" si="262"/>
        <v>3114</v>
      </c>
      <c r="Z378" s="12">
        <v>1.8</v>
      </c>
      <c r="AA378" s="11">
        <v>1</v>
      </c>
      <c r="AB378" s="11">
        <v>0</v>
      </c>
      <c r="AC378" s="13">
        <f t="shared" si="263"/>
        <v>5605.2</v>
      </c>
      <c r="AD378" s="11">
        <v>1</v>
      </c>
      <c r="AE378" s="11">
        <v>2.38</v>
      </c>
      <c r="AF378" s="11">
        <v>1</v>
      </c>
      <c r="AG378" s="39">
        <f t="shared" si="264"/>
        <v>3.38</v>
      </c>
      <c r="AH378" s="11">
        <v>1.15</v>
      </c>
      <c r="AI378" s="9">
        <v>0.5</v>
      </c>
      <c r="AJ378" s="40">
        <f t="shared" si="265"/>
        <v>10893.7062</v>
      </c>
    </row>
    <row r="379" s="1" customFormat="1" customHeight="1" spans="6:37">
      <c r="F379" s="11">
        <f t="shared" si="258"/>
        <v>3114</v>
      </c>
      <c r="G379" s="12">
        <v>1.05</v>
      </c>
      <c r="H379" s="11">
        <v>1</v>
      </c>
      <c r="I379" s="11">
        <v>0</v>
      </c>
      <c r="J379" s="13">
        <f t="shared" si="259"/>
        <v>3269.7</v>
      </c>
      <c r="K379" s="11">
        <v>1</v>
      </c>
      <c r="L379" s="11">
        <v>2.38</v>
      </c>
      <c r="M379" s="11">
        <v>1</v>
      </c>
      <c r="N379" s="39">
        <f t="shared" si="260"/>
        <v>3.38</v>
      </c>
      <c r="O379" s="11">
        <v>1.15</v>
      </c>
      <c r="P379" s="9">
        <v>0.5</v>
      </c>
      <c r="Q379" s="40">
        <f t="shared" si="261"/>
        <v>6354.66195</v>
      </c>
      <c r="Y379" s="11">
        <f t="shared" si="262"/>
        <v>3114</v>
      </c>
      <c r="Z379" s="12">
        <v>1.05</v>
      </c>
      <c r="AA379" s="11">
        <v>1</v>
      </c>
      <c r="AB379" s="11">
        <v>0</v>
      </c>
      <c r="AC379" s="13">
        <f t="shared" si="263"/>
        <v>3269.7</v>
      </c>
      <c r="AD379" s="11">
        <v>1</v>
      </c>
      <c r="AE379" s="11">
        <v>2.38</v>
      </c>
      <c r="AF379" s="11">
        <v>1</v>
      </c>
      <c r="AG379" s="39">
        <f t="shared" si="264"/>
        <v>3.38</v>
      </c>
      <c r="AH379" s="11">
        <v>1.15</v>
      </c>
      <c r="AI379" s="9">
        <v>0.5</v>
      </c>
      <c r="AJ379" s="40">
        <f t="shared" si="265"/>
        <v>6354.66195</v>
      </c>
    </row>
    <row r="380" s="1" customFormat="1" customHeight="1" spans="6:37">
      <c r="F380" s="11">
        <f t="shared" si="258"/>
        <v>3114</v>
      </c>
      <c r="G380" s="12">
        <v>1.06</v>
      </c>
      <c r="H380" s="11">
        <v>1</v>
      </c>
      <c r="I380" s="11">
        <v>0</v>
      </c>
      <c r="J380" s="13">
        <f t="shared" si="259"/>
        <v>3300.84</v>
      </c>
      <c r="K380" s="11">
        <v>1</v>
      </c>
      <c r="L380" s="11">
        <v>2.38</v>
      </c>
      <c r="M380" s="11">
        <v>1</v>
      </c>
      <c r="N380" s="39">
        <f t="shared" si="260"/>
        <v>3.38</v>
      </c>
      <c r="O380" s="11">
        <v>1.15</v>
      </c>
      <c r="P380" s="9">
        <v>0.5</v>
      </c>
      <c r="Q380" s="40">
        <f t="shared" si="261"/>
        <v>6415.18254</v>
      </c>
      <c r="Y380" s="11">
        <f t="shared" si="262"/>
        <v>3114</v>
      </c>
      <c r="Z380" s="12">
        <v>1.06</v>
      </c>
      <c r="AA380" s="11">
        <v>1</v>
      </c>
      <c r="AB380" s="11">
        <v>0</v>
      </c>
      <c r="AC380" s="13">
        <f t="shared" si="263"/>
        <v>3300.84</v>
      </c>
      <c r="AD380" s="11">
        <v>1</v>
      </c>
      <c r="AE380" s="11">
        <v>2.38</v>
      </c>
      <c r="AF380" s="11">
        <v>1</v>
      </c>
      <c r="AG380" s="39">
        <f t="shared" si="264"/>
        <v>3.38</v>
      </c>
      <c r="AH380" s="11">
        <v>1.15</v>
      </c>
      <c r="AI380" s="9">
        <v>0.5</v>
      </c>
      <c r="AJ380" s="40">
        <f t="shared" si="265"/>
        <v>6415.18254</v>
      </c>
    </row>
    <row r="381" s="1" customFormat="1" customHeight="1" spans="6:37">
      <c r="F381" s="11">
        <f t="shared" si="258"/>
        <v>3114</v>
      </c>
      <c r="G381" s="12">
        <v>1.31</v>
      </c>
      <c r="H381" s="11">
        <v>1</v>
      </c>
      <c r="I381" s="11">
        <v>0</v>
      </c>
      <c r="J381" s="13">
        <f t="shared" si="259"/>
        <v>4079.34</v>
      </c>
      <c r="K381" s="11">
        <v>1</v>
      </c>
      <c r="L381" s="11">
        <v>2.38</v>
      </c>
      <c r="M381" s="11">
        <v>1</v>
      </c>
      <c r="N381" s="39">
        <f t="shared" si="260"/>
        <v>3.38</v>
      </c>
      <c r="O381" s="11">
        <v>1.15</v>
      </c>
      <c r="P381" s="9">
        <v>0.5</v>
      </c>
      <c r="Q381" s="40">
        <f t="shared" si="261"/>
        <v>7928.19729</v>
      </c>
      <c r="Y381" s="11">
        <f t="shared" si="262"/>
        <v>3114</v>
      </c>
      <c r="Z381" s="12">
        <v>1.31</v>
      </c>
      <c r="AA381" s="11">
        <v>1</v>
      </c>
      <c r="AB381" s="11">
        <v>0</v>
      </c>
      <c r="AC381" s="13">
        <f t="shared" si="263"/>
        <v>4079.34</v>
      </c>
      <c r="AD381" s="11">
        <v>1</v>
      </c>
      <c r="AE381" s="11">
        <v>2.38</v>
      </c>
      <c r="AF381" s="11">
        <v>1</v>
      </c>
      <c r="AG381" s="39">
        <f t="shared" si="264"/>
        <v>3.38</v>
      </c>
      <c r="AH381" s="11">
        <v>1.15</v>
      </c>
      <c r="AI381" s="9">
        <v>0.5</v>
      </c>
      <c r="AJ381" s="40">
        <f t="shared" si="265"/>
        <v>7928.19729</v>
      </c>
    </row>
    <row r="382" s="1" customFormat="1" customHeight="1" spans="6:37">
      <c r="F382" s="11">
        <f t="shared" si="258"/>
        <v>3114</v>
      </c>
      <c r="G382" s="12">
        <v>0.75</v>
      </c>
      <c r="H382" s="11">
        <v>1</v>
      </c>
      <c r="I382" s="11">
        <v>0</v>
      </c>
      <c r="J382" s="13">
        <f t="shared" si="259"/>
        <v>2335.5</v>
      </c>
      <c r="K382" s="11">
        <v>1</v>
      </c>
      <c r="L382" s="11">
        <v>2.38</v>
      </c>
      <c r="M382" s="11">
        <v>1</v>
      </c>
      <c r="N382" s="39">
        <f t="shared" si="260"/>
        <v>3.38</v>
      </c>
      <c r="O382" s="11">
        <v>1.15</v>
      </c>
      <c r="P382" s="9">
        <v>0.5</v>
      </c>
      <c r="Q382" s="40">
        <f t="shared" si="261"/>
        <v>4539.04425</v>
      </c>
      <c r="Y382" s="11">
        <f t="shared" si="262"/>
        <v>3114</v>
      </c>
      <c r="Z382" s="12">
        <v>0.75</v>
      </c>
      <c r="AA382" s="11">
        <v>1</v>
      </c>
      <c r="AB382" s="11">
        <v>0</v>
      </c>
      <c r="AC382" s="13">
        <f t="shared" si="263"/>
        <v>2335.5</v>
      </c>
      <c r="AD382" s="11">
        <v>1</v>
      </c>
      <c r="AE382" s="11">
        <v>2.38</v>
      </c>
      <c r="AF382" s="11">
        <v>1</v>
      </c>
      <c r="AG382" s="39">
        <f t="shared" si="264"/>
        <v>3.38</v>
      </c>
      <c r="AH382" s="11">
        <v>1.15</v>
      </c>
      <c r="AI382" s="9">
        <v>0.5</v>
      </c>
      <c r="AJ382" s="40">
        <f t="shared" si="265"/>
        <v>4539.04425</v>
      </c>
    </row>
    <row r="383" s="1" customFormat="1" customHeight="1" spans="6:37">
      <c r="F383" s="11">
        <f t="shared" si="258"/>
        <v>3114</v>
      </c>
      <c r="G383" s="12">
        <v>0.75</v>
      </c>
      <c r="H383" s="11">
        <v>1</v>
      </c>
      <c r="I383" s="11">
        <v>0</v>
      </c>
      <c r="J383" s="13">
        <f t="shared" si="259"/>
        <v>2335.5</v>
      </c>
      <c r="K383" s="11">
        <v>1</v>
      </c>
      <c r="L383" s="11">
        <v>2.38</v>
      </c>
      <c r="M383" s="11">
        <v>1</v>
      </c>
      <c r="N383" s="39">
        <f t="shared" si="260"/>
        <v>3.38</v>
      </c>
      <c r="O383" s="11">
        <v>1.15</v>
      </c>
      <c r="P383" s="9">
        <v>0.5</v>
      </c>
      <c r="Q383" s="40">
        <f t="shared" si="261"/>
        <v>4539.04425</v>
      </c>
      <c r="Y383" s="11">
        <f t="shared" si="262"/>
        <v>3114</v>
      </c>
      <c r="Z383" s="12">
        <v>0.75</v>
      </c>
      <c r="AA383" s="11">
        <v>1</v>
      </c>
      <c r="AB383" s="11">
        <v>0</v>
      </c>
      <c r="AC383" s="13">
        <f t="shared" si="263"/>
        <v>2335.5</v>
      </c>
      <c r="AD383" s="11">
        <v>1</v>
      </c>
      <c r="AE383" s="11">
        <v>2.38</v>
      </c>
      <c r="AF383" s="11">
        <v>1</v>
      </c>
      <c r="AG383" s="39">
        <f t="shared" si="264"/>
        <v>3.38</v>
      </c>
      <c r="AH383" s="11">
        <v>1.15</v>
      </c>
      <c r="AI383" s="9">
        <v>0.5</v>
      </c>
      <c r="AJ383" s="40">
        <f t="shared" si="265"/>
        <v>4539.04425</v>
      </c>
    </row>
    <row r="384" s="1" customFormat="1" customHeight="1" spans="6:37">
      <c r="F384" s="11">
        <f t="shared" si="258"/>
        <v>3114</v>
      </c>
      <c r="G384" s="12">
        <v>1.8</v>
      </c>
      <c r="H384" s="11">
        <v>1</v>
      </c>
      <c r="I384" s="11">
        <v>0</v>
      </c>
      <c r="J384" s="13">
        <f t="shared" si="259"/>
        <v>5605.2</v>
      </c>
      <c r="K384" s="11">
        <v>1</v>
      </c>
      <c r="L384" s="11">
        <v>2.38</v>
      </c>
      <c r="M384" s="11">
        <v>1</v>
      </c>
      <c r="N384" s="39">
        <f t="shared" si="260"/>
        <v>3.38</v>
      </c>
      <c r="O384" s="11">
        <v>1.15</v>
      </c>
      <c r="P384" s="9">
        <v>0.5</v>
      </c>
      <c r="Q384" s="40">
        <f t="shared" si="261"/>
        <v>10893.7062</v>
      </c>
      <c r="Y384" s="11">
        <f t="shared" si="262"/>
        <v>3114</v>
      </c>
      <c r="Z384" s="12">
        <v>1.8</v>
      </c>
      <c r="AA384" s="11">
        <v>1</v>
      </c>
      <c r="AB384" s="11">
        <v>0</v>
      </c>
      <c r="AC384" s="13">
        <f t="shared" si="263"/>
        <v>5605.2</v>
      </c>
      <c r="AD384" s="11">
        <v>1</v>
      </c>
      <c r="AE384" s="11">
        <v>2.38</v>
      </c>
      <c r="AF384" s="11">
        <v>1</v>
      </c>
      <c r="AG384" s="39">
        <f t="shared" si="264"/>
        <v>3.38</v>
      </c>
      <c r="AH384" s="11">
        <v>1.15</v>
      </c>
      <c r="AI384" s="9">
        <v>0.5</v>
      </c>
      <c r="AJ384" s="40">
        <f t="shared" si="265"/>
        <v>10893.7062</v>
      </c>
    </row>
    <row r="385" s="1" customFormat="1" customHeight="1" spans="6:36">
      <c r="F385" s="11">
        <f t="shared" si="258"/>
        <v>3114</v>
      </c>
      <c r="G385" s="12">
        <v>3.21</v>
      </c>
      <c r="H385" s="11">
        <v>1</v>
      </c>
      <c r="I385" s="11">
        <v>0</v>
      </c>
      <c r="J385" s="13">
        <f t="shared" si="259"/>
        <v>9995.94</v>
      </c>
      <c r="K385" s="11">
        <v>1</v>
      </c>
      <c r="L385" s="11">
        <v>2.38</v>
      </c>
      <c r="M385" s="11">
        <v>1</v>
      </c>
      <c r="N385" s="39">
        <f t="shared" si="260"/>
        <v>3.38</v>
      </c>
      <c r="O385" s="11">
        <v>1.15</v>
      </c>
      <c r="P385" s="9">
        <v>0.5</v>
      </c>
      <c r="Q385" s="40">
        <f t="shared" si="261"/>
        <v>19427.10939</v>
      </c>
      <c r="Y385" s="11">
        <f t="shared" si="262"/>
        <v>3114</v>
      </c>
      <c r="Z385" s="12">
        <v>3.21</v>
      </c>
      <c r="AA385" s="11">
        <v>1</v>
      </c>
      <c r="AB385" s="11">
        <v>0</v>
      </c>
      <c r="AC385" s="13">
        <f t="shared" si="263"/>
        <v>9995.94</v>
      </c>
      <c r="AD385" s="11">
        <v>1</v>
      </c>
      <c r="AE385" s="11">
        <v>2.38</v>
      </c>
      <c r="AF385" s="11">
        <v>1</v>
      </c>
      <c r="AG385" s="39">
        <f t="shared" si="264"/>
        <v>3.38</v>
      </c>
      <c r="AH385" s="11">
        <v>1.15</v>
      </c>
      <c r="AI385" s="9">
        <v>0.5</v>
      </c>
      <c r="AJ385" s="40">
        <f t="shared" si="265"/>
        <v>19427.10939</v>
      </c>
    </row>
    <row r="386" s="1" customFormat="1" customHeight="1" spans="6:36">
      <c r="F386" s="11">
        <f t="shared" si="258"/>
        <v>3114</v>
      </c>
      <c r="G386" s="12">
        <v>3.21</v>
      </c>
      <c r="H386" s="11">
        <v>1</v>
      </c>
      <c r="I386" s="11">
        <v>0</v>
      </c>
      <c r="J386" s="13">
        <f t="shared" si="259"/>
        <v>9995.94</v>
      </c>
      <c r="K386" s="11">
        <v>1</v>
      </c>
      <c r="L386" s="11">
        <v>2.38</v>
      </c>
      <c r="M386" s="11">
        <v>1</v>
      </c>
      <c r="N386" s="39">
        <f t="shared" si="260"/>
        <v>3.38</v>
      </c>
      <c r="O386" s="11">
        <v>1.15</v>
      </c>
      <c r="P386" s="9">
        <v>0.5</v>
      </c>
      <c r="Q386" s="40">
        <f t="shared" si="261"/>
        <v>19427.10939</v>
      </c>
      <c r="Y386" s="11">
        <f t="shared" si="262"/>
        <v>3114</v>
      </c>
      <c r="Z386" s="12">
        <v>3.21</v>
      </c>
      <c r="AA386" s="11">
        <v>1</v>
      </c>
      <c r="AB386" s="11">
        <v>0</v>
      </c>
      <c r="AC386" s="13">
        <f t="shared" si="263"/>
        <v>9995.94</v>
      </c>
      <c r="AD386" s="11">
        <v>1</v>
      </c>
      <c r="AE386" s="11">
        <v>2.38</v>
      </c>
      <c r="AF386" s="11">
        <v>1</v>
      </c>
      <c r="AG386" s="39">
        <f t="shared" si="264"/>
        <v>3.38</v>
      </c>
      <c r="AH386" s="11">
        <v>1.15</v>
      </c>
      <c r="AI386" s="9">
        <v>0.5</v>
      </c>
      <c r="AJ386" s="40">
        <f t="shared" si="265"/>
        <v>19427.10939</v>
      </c>
    </row>
    <row r="387" s="1" customFormat="1" customHeight="1" spans="6:36">
      <c r="F387" s="11">
        <f t="shared" si="258"/>
        <v>3114</v>
      </c>
      <c r="G387" s="12">
        <v>0</v>
      </c>
      <c r="H387" s="11">
        <v>1</v>
      </c>
      <c r="I387" s="11">
        <v>0</v>
      </c>
      <c r="J387" s="13">
        <f t="shared" si="259"/>
        <v>0</v>
      </c>
      <c r="K387" s="11">
        <v>1</v>
      </c>
      <c r="L387" s="11">
        <v>2.38</v>
      </c>
      <c r="M387" s="11">
        <v>1</v>
      </c>
      <c r="N387" s="39">
        <f t="shared" si="260"/>
        <v>3.38</v>
      </c>
      <c r="O387" s="11">
        <v>1.15</v>
      </c>
      <c r="P387" s="9">
        <v>0.5</v>
      </c>
      <c r="Q387" s="40">
        <f t="shared" si="261"/>
        <v>0</v>
      </c>
      <c r="Y387" s="11">
        <f t="shared" si="262"/>
        <v>3114</v>
      </c>
      <c r="Z387" s="12">
        <v>0</v>
      </c>
      <c r="AA387" s="11">
        <v>1</v>
      </c>
      <c r="AB387" s="11">
        <v>0</v>
      </c>
      <c r="AC387" s="13">
        <f t="shared" si="263"/>
        <v>0</v>
      </c>
      <c r="AD387" s="11">
        <v>1</v>
      </c>
      <c r="AE387" s="11">
        <v>2.38</v>
      </c>
      <c r="AF387" s="11">
        <v>1</v>
      </c>
      <c r="AG387" s="39">
        <f t="shared" si="264"/>
        <v>3.38</v>
      </c>
      <c r="AH387" s="11">
        <v>1.15</v>
      </c>
      <c r="AI387" s="9">
        <v>0.5</v>
      </c>
      <c r="AJ387" s="40">
        <f t="shared" si="265"/>
        <v>0</v>
      </c>
    </row>
    <row r="388" s="1" customFormat="1" customHeight="1" spans="6:36">
      <c r="F388" s="41" t="s">
        <v>24</v>
      </c>
      <c r="G388" s="42"/>
      <c r="H388" s="42"/>
      <c r="I388" s="42"/>
      <c r="J388" s="42"/>
      <c r="K388" s="42"/>
      <c r="L388" s="42"/>
      <c r="M388" s="43">
        <f>SUM(Q373:Q387)</f>
        <v>120193.89174</v>
      </c>
      <c r="N388" s="43"/>
      <c r="O388" s="43"/>
      <c r="P388" s="43"/>
      <c r="Q388" s="43"/>
      <c r="Y388" s="41" t="s">
        <v>24</v>
      </c>
      <c r="Z388" s="42"/>
      <c r="AA388" s="42"/>
      <c r="AB388" s="42"/>
      <c r="AC388" s="42"/>
      <c r="AD388" s="42"/>
      <c r="AE388" s="42"/>
      <c r="AF388" s="43">
        <f>SUM(AJ373:AJ387)</f>
        <v>120193.89174</v>
      </c>
      <c r="AG388" s="43"/>
      <c r="AH388" s="43"/>
      <c r="AI388" s="43"/>
      <c r="AJ388" s="43"/>
    </row>
    <row r="389" s="1" customFormat="1" customHeight="1" spans="6:36">
      <c r="F389" s="42"/>
      <c r="G389" s="42"/>
      <c r="H389" s="42"/>
      <c r="I389" s="42"/>
      <c r="J389" s="42"/>
      <c r="K389" s="42"/>
      <c r="L389" s="42"/>
      <c r="M389" s="43"/>
      <c r="N389" s="43"/>
      <c r="O389" s="43"/>
      <c r="P389" s="43"/>
      <c r="Q389" s="43"/>
      <c r="Y389" s="42"/>
      <c r="Z389" s="42"/>
      <c r="AA389" s="42"/>
      <c r="AB389" s="42"/>
      <c r="AC389" s="42"/>
      <c r="AD389" s="42"/>
      <c r="AE389" s="42"/>
      <c r="AF389" s="43"/>
      <c r="AG389" s="43"/>
      <c r="AH389" s="43"/>
      <c r="AI389" s="43"/>
      <c r="AJ389" s="43"/>
    </row>
    <row r="390" s="1" customFormat="1" customHeight="1" spans="6:36">
      <c r="F390" s="42"/>
      <c r="G390" s="42"/>
      <c r="H390" s="42"/>
      <c r="I390" s="42"/>
      <c r="J390" s="42"/>
      <c r="K390" s="42"/>
      <c r="L390" s="42"/>
      <c r="M390" s="43"/>
      <c r="N390" s="43"/>
      <c r="O390" s="43"/>
      <c r="P390" s="43"/>
      <c r="Q390" s="43"/>
      <c r="Y390" s="42"/>
      <c r="Z390" s="42"/>
      <c r="AA390" s="42"/>
      <c r="AB390" s="42"/>
      <c r="AC390" s="42"/>
      <c r="AD390" s="42"/>
      <c r="AE390" s="42"/>
      <c r="AF390" s="43"/>
      <c r="AG390" s="43"/>
      <c r="AH390" s="43"/>
      <c r="AI390" s="43"/>
      <c r="AJ390" s="43"/>
    </row>
    <row r="391" s="1" customFormat="1" customHeight="1" spans="6:36">
      <c r="F391" s="34" t="s">
        <v>25</v>
      </c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Y391" s="34" t="s">
        <v>25</v>
      </c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</row>
    <row r="392" s="1" customFormat="1" customHeight="1" spans="6:36">
      <c r="F392" s="13" t="s">
        <v>3</v>
      </c>
      <c r="G392" s="13"/>
      <c r="H392" s="13"/>
      <c r="I392" s="13"/>
      <c r="J392" s="13"/>
      <c r="K392" s="8" t="s">
        <v>46</v>
      </c>
      <c r="L392" s="8"/>
      <c r="M392" s="8"/>
      <c r="N392" s="8"/>
      <c r="O392" s="9" t="s">
        <v>31</v>
      </c>
      <c r="P392" s="9"/>
      <c r="Q392" s="38" t="s">
        <v>7</v>
      </c>
      <c r="Y392" s="13" t="s">
        <v>3</v>
      </c>
      <c r="Z392" s="13"/>
      <c r="AA392" s="13"/>
      <c r="AB392" s="13"/>
      <c r="AC392" s="13"/>
      <c r="AD392" s="8" t="s">
        <v>46</v>
      </c>
      <c r="AE392" s="8"/>
      <c r="AF392" s="8"/>
      <c r="AG392" s="8"/>
      <c r="AH392" s="9" t="s">
        <v>31</v>
      </c>
      <c r="AI392" s="9"/>
      <c r="AJ392" s="38" t="s">
        <v>7</v>
      </c>
    </row>
    <row r="393" s="1" customFormat="1" customHeight="1" spans="6:36">
      <c r="F393" s="13" t="s">
        <v>47</v>
      </c>
      <c r="G393" s="13" t="s">
        <v>48</v>
      </c>
      <c r="H393" s="13" t="s">
        <v>49</v>
      </c>
      <c r="I393" s="13" t="s">
        <v>50</v>
      </c>
      <c r="J393" s="13" t="s">
        <v>3</v>
      </c>
      <c r="K393" s="8" t="s">
        <v>51</v>
      </c>
      <c r="L393" s="8" t="s">
        <v>21</v>
      </c>
      <c r="M393" s="8" t="s">
        <v>20</v>
      </c>
      <c r="N393" s="39" t="s">
        <v>22</v>
      </c>
      <c r="O393" s="9" t="s">
        <v>52</v>
      </c>
      <c r="P393" s="9" t="s">
        <v>53</v>
      </c>
      <c r="Q393" s="38"/>
      <c r="Y393" s="13" t="s">
        <v>47</v>
      </c>
      <c r="Z393" s="13" t="s">
        <v>48</v>
      </c>
      <c r="AA393" s="13" t="s">
        <v>49</v>
      </c>
      <c r="AB393" s="13" t="s">
        <v>50</v>
      </c>
      <c r="AC393" s="13" t="s">
        <v>3</v>
      </c>
      <c r="AD393" s="8" t="s">
        <v>51</v>
      </c>
      <c r="AE393" s="8" t="s">
        <v>21</v>
      </c>
      <c r="AF393" s="8" t="s">
        <v>20</v>
      </c>
      <c r="AG393" s="39" t="s">
        <v>22</v>
      </c>
      <c r="AH393" s="9" t="s">
        <v>52</v>
      </c>
      <c r="AI393" s="9" t="s">
        <v>53</v>
      </c>
      <c r="AJ393" s="38"/>
    </row>
    <row r="394" s="1" customFormat="1" customHeight="1" spans="6:36">
      <c r="F394" s="11">
        <v>2171</v>
      </c>
      <c r="G394" s="12">
        <v>1.728</v>
      </c>
      <c r="H394" s="11">
        <v>1</v>
      </c>
      <c r="I394" s="11">
        <v>0</v>
      </c>
      <c r="J394" s="13">
        <f t="shared" ref="J394:J404" si="266">F394*G394*H394+I394</f>
        <v>3751.488</v>
      </c>
      <c r="K394" s="11">
        <v>1</v>
      </c>
      <c r="L394" s="11">
        <v>2.11</v>
      </c>
      <c r="M394" s="11">
        <v>0.97</v>
      </c>
      <c r="N394" s="39">
        <f t="shared" ref="N394:N404" si="267">L394*M394+1</f>
        <v>3.0467</v>
      </c>
      <c r="O394" s="11">
        <v>1.15</v>
      </c>
      <c r="P394" s="9">
        <v>0.5</v>
      </c>
      <c r="Q394" s="40">
        <f t="shared" ref="Q394:Q404" si="268">J394*K394*N394*O394*P394</f>
        <v>6572.05363152</v>
      </c>
      <c r="Y394" s="11">
        <v>2171</v>
      </c>
      <c r="Z394" s="12">
        <v>1.728</v>
      </c>
      <c r="AA394" s="11">
        <v>1</v>
      </c>
      <c r="AB394" s="11">
        <v>0</v>
      </c>
      <c r="AC394" s="13">
        <f t="shared" ref="AC394:AC404" si="269">Y394*Z394*AA394+AB394</f>
        <v>3751.488</v>
      </c>
      <c r="AD394" s="11">
        <v>1</v>
      </c>
      <c r="AE394" s="11">
        <v>2.11</v>
      </c>
      <c r="AF394" s="11">
        <v>0.97</v>
      </c>
      <c r="AG394" s="39">
        <f t="shared" ref="AG394:AG404" si="270">AE394*AF394+1</f>
        <v>3.0467</v>
      </c>
      <c r="AH394" s="11">
        <v>1.15</v>
      </c>
      <c r="AI394" s="9">
        <v>0.5</v>
      </c>
      <c r="AJ394" s="40">
        <f t="shared" ref="AJ394:AJ404" si="271">AC394*AD394*AG394*AH394*AI394</f>
        <v>6572.05363152</v>
      </c>
    </row>
    <row r="395" s="1" customFormat="1" customHeight="1" spans="6:36">
      <c r="F395" s="11">
        <v>2171</v>
      </c>
      <c r="G395" s="12">
        <v>1.728</v>
      </c>
      <c r="H395" s="11">
        <v>1</v>
      </c>
      <c r="I395" s="11">
        <v>0</v>
      </c>
      <c r="J395" s="13">
        <f t="shared" si="266"/>
        <v>3751.488</v>
      </c>
      <c r="K395" s="11">
        <v>1</v>
      </c>
      <c r="L395" s="11">
        <v>2.11</v>
      </c>
      <c r="M395" s="11">
        <v>0.97</v>
      </c>
      <c r="N395" s="39">
        <f t="shared" si="267"/>
        <v>3.0467</v>
      </c>
      <c r="O395" s="11">
        <v>1.15</v>
      </c>
      <c r="P395" s="9">
        <v>0.5</v>
      </c>
      <c r="Q395" s="40">
        <f t="shared" si="268"/>
        <v>6572.05363152</v>
      </c>
      <c r="Y395" s="11">
        <v>2171</v>
      </c>
      <c r="Z395" s="12">
        <v>1.728</v>
      </c>
      <c r="AA395" s="11">
        <v>1</v>
      </c>
      <c r="AB395" s="11">
        <v>0</v>
      </c>
      <c r="AC395" s="13">
        <f t="shared" si="269"/>
        <v>3751.488</v>
      </c>
      <c r="AD395" s="11">
        <v>1</v>
      </c>
      <c r="AE395" s="11">
        <v>2.11</v>
      </c>
      <c r="AF395" s="11">
        <v>0.97</v>
      </c>
      <c r="AG395" s="39">
        <f t="shared" si="270"/>
        <v>3.0467</v>
      </c>
      <c r="AH395" s="11">
        <v>1.15</v>
      </c>
      <c r="AI395" s="9">
        <v>0.5</v>
      </c>
      <c r="AJ395" s="40">
        <f t="shared" si="271"/>
        <v>6572.05363152</v>
      </c>
    </row>
    <row r="396" s="1" customFormat="1" customHeight="1" spans="6:36">
      <c r="F396" s="11">
        <v>2171</v>
      </c>
      <c r="G396" s="12">
        <v>1.728</v>
      </c>
      <c r="H396" s="11">
        <v>1</v>
      </c>
      <c r="I396" s="11">
        <v>0</v>
      </c>
      <c r="J396" s="13">
        <f t="shared" si="266"/>
        <v>3751.488</v>
      </c>
      <c r="K396" s="11">
        <v>1</v>
      </c>
      <c r="L396" s="11">
        <v>2.11</v>
      </c>
      <c r="M396" s="11">
        <v>0.97</v>
      </c>
      <c r="N396" s="39">
        <f t="shared" si="267"/>
        <v>3.0467</v>
      </c>
      <c r="O396" s="11">
        <v>1.15</v>
      </c>
      <c r="P396" s="9">
        <v>0.5</v>
      </c>
      <c r="Q396" s="40">
        <f t="shared" si="268"/>
        <v>6572.05363152</v>
      </c>
      <c r="Y396" s="11">
        <v>2171</v>
      </c>
      <c r="Z396" s="12">
        <v>1.728</v>
      </c>
      <c r="AA396" s="11">
        <v>1</v>
      </c>
      <c r="AB396" s="11">
        <v>0</v>
      </c>
      <c r="AC396" s="13">
        <f t="shared" si="269"/>
        <v>3751.488</v>
      </c>
      <c r="AD396" s="11">
        <v>1</v>
      </c>
      <c r="AE396" s="11">
        <v>2.11</v>
      </c>
      <c r="AF396" s="11">
        <v>0.97</v>
      </c>
      <c r="AG396" s="39">
        <f t="shared" si="270"/>
        <v>3.0467</v>
      </c>
      <c r="AH396" s="11">
        <v>1.15</v>
      </c>
      <c r="AI396" s="9">
        <v>0.5</v>
      </c>
      <c r="AJ396" s="40">
        <f t="shared" si="271"/>
        <v>6572.05363152</v>
      </c>
    </row>
    <row r="397" s="1" customFormat="1" customHeight="1" spans="6:36">
      <c r="F397" s="11">
        <v>2171</v>
      </c>
      <c r="G397" s="12">
        <v>1.728</v>
      </c>
      <c r="H397" s="11">
        <v>1</v>
      </c>
      <c r="I397" s="11">
        <v>0</v>
      </c>
      <c r="J397" s="13">
        <f t="shared" si="266"/>
        <v>3751.488</v>
      </c>
      <c r="K397" s="11">
        <v>1</v>
      </c>
      <c r="L397" s="11">
        <v>2.11</v>
      </c>
      <c r="M397" s="11">
        <v>0.97</v>
      </c>
      <c r="N397" s="39">
        <f t="shared" si="267"/>
        <v>3.0467</v>
      </c>
      <c r="O397" s="11">
        <v>1.15</v>
      </c>
      <c r="P397" s="9">
        <v>0.5</v>
      </c>
      <c r="Q397" s="40">
        <f t="shared" si="268"/>
        <v>6572.05363152</v>
      </c>
      <c r="Y397" s="11">
        <v>2171</v>
      </c>
      <c r="Z397" s="12">
        <v>1.728</v>
      </c>
      <c r="AA397" s="11">
        <v>1</v>
      </c>
      <c r="AB397" s="11">
        <v>0</v>
      </c>
      <c r="AC397" s="13">
        <f t="shared" si="269"/>
        <v>3751.488</v>
      </c>
      <c r="AD397" s="11">
        <v>1</v>
      </c>
      <c r="AE397" s="11">
        <v>2.11</v>
      </c>
      <c r="AF397" s="11">
        <v>0.97</v>
      </c>
      <c r="AG397" s="39">
        <f t="shared" si="270"/>
        <v>3.0467</v>
      </c>
      <c r="AH397" s="11">
        <v>1.15</v>
      </c>
      <c r="AI397" s="9">
        <v>0.5</v>
      </c>
      <c r="AJ397" s="40">
        <f t="shared" si="271"/>
        <v>6572.05363152</v>
      </c>
    </row>
    <row r="398" s="1" customFormat="1" customHeight="1" spans="6:36">
      <c r="F398" s="11">
        <v>2171</v>
      </c>
      <c r="G398" s="12">
        <v>1.728</v>
      </c>
      <c r="H398" s="11">
        <v>1</v>
      </c>
      <c r="I398" s="11">
        <v>0</v>
      </c>
      <c r="J398" s="13">
        <f t="shared" si="266"/>
        <v>3751.488</v>
      </c>
      <c r="K398" s="11">
        <v>1</v>
      </c>
      <c r="L398" s="11">
        <v>2.11</v>
      </c>
      <c r="M398" s="11">
        <v>0.97</v>
      </c>
      <c r="N398" s="39">
        <f t="shared" si="267"/>
        <v>3.0467</v>
      </c>
      <c r="O398" s="11">
        <v>1.15</v>
      </c>
      <c r="P398" s="9">
        <v>0.5</v>
      </c>
      <c r="Q398" s="40">
        <f t="shared" si="268"/>
        <v>6572.05363152</v>
      </c>
      <c r="Y398" s="11">
        <v>2171</v>
      </c>
      <c r="Z398" s="12">
        <v>1.728</v>
      </c>
      <c r="AA398" s="11">
        <v>1</v>
      </c>
      <c r="AB398" s="11">
        <v>0</v>
      </c>
      <c r="AC398" s="13">
        <f t="shared" si="269"/>
        <v>3751.488</v>
      </c>
      <c r="AD398" s="11">
        <v>1</v>
      </c>
      <c r="AE398" s="11">
        <v>2.11</v>
      </c>
      <c r="AF398" s="11">
        <v>0.97</v>
      </c>
      <c r="AG398" s="39">
        <f t="shared" si="270"/>
        <v>3.0467</v>
      </c>
      <c r="AH398" s="11">
        <v>1.15</v>
      </c>
      <c r="AI398" s="9">
        <v>0.5</v>
      </c>
      <c r="AJ398" s="40">
        <f t="shared" si="271"/>
        <v>6572.05363152</v>
      </c>
    </row>
    <row r="399" s="1" customFormat="1" customHeight="1" spans="6:36">
      <c r="F399" s="11">
        <v>2171</v>
      </c>
      <c r="G399" s="12">
        <v>1.728</v>
      </c>
      <c r="H399" s="11">
        <v>1</v>
      </c>
      <c r="I399" s="11">
        <v>0</v>
      </c>
      <c r="J399" s="13">
        <f t="shared" si="266"/>
        <v>3751.488</v>
      </c>
      <c r="K399" s="11">
        <v>1</v>
      </c>
      <c r="L399" s="11">
        <v>2.11</v>
      </c>
      <c r="M399" s="11">
        <v>0.97</v>
      </c>
      <c r="N399" s="39">
        <f t="shared" si="267"/>
        <v>3.0467</v>
      </c>
      <c r="O399" s="11">
        <v>0.9</v>
      </c>
      <c r="P399" s="9">
        <v>0.5</v>
      </c>
      <c r="Q399" s="40">
        <f t="shared" si="268"/>
        <v>5143.34632032</v>
      </c>
      <c r="Y399" s="11">
        <v>2171</v>
      </c>
      <c r="Z399" s="12">
        <v>1.728</v>
      </c>
      <c r="AA399" s="11">
        <v>1</v>
      </c>
      <c r="AB399" s="11">
        <v>0</v>
      </c>
      <c r="AC399" s="13">
        <f t="shared" si="269"/>
        <v>3751.488</v>
      </c>
      <c r="AD399" s="11">
        <v>1</v>
      </c>
      <c r="AE399" s="11">
        <v>2.11</v>
      </c>
      <c r="AF399" s="11">
        <v>0.97</v>
      </c>
      <c r="AG399" s="39">
        <f t="shared" si="270"/>
        <v>3.0467</v>
      </c>
      <c r="AH399" s="11">
        <v>0.9</v>
      </c>
      <c r="AI399" s="9">
        <v>0.5</v>
      </c>
      <c r="AJ399" s="40">
        <f t="shared" si="271"/>
        <v>5143.34632032</v>
      </c>
    </row>
    <row r="400" s="1" customFormat="1" customHeight="1" spans="6:36">
      <c r="F400" s="11">
        <v>2171</v>
      </c>
      <c r="G400" s="12">
        <v>1.728</v>
      </c>
      <c r="H400" s="11">
        <v>1</v>
      </c>
      <c r="I400" s="11">
        <v>0</v>
      </c>
      <c r="J400" s="13">
        <f t="shared" si="266"/>
        <v>3751.488</v>
      </c>
      <c r="K400" s="11">
        <v>1</v>
      </c>
      <c r="L400" s="11">
        <v>2.11</v>
      </c>
      <c r="M400" s="11">
        <v>0.97</v>
      </c>
      <c r="N400" s="39">
        <f t="shared" si="267"/>
        <v>3.0467</v>
      </c>
      <c r="O400" s="11">
        <v>0.9</v>
      </c>
      <c r="P400" s="9">
        <v>0.5</v>
      </c>
      <c r="Q400" s="40">
        <f t="shared" si="268"/>
        <v>5143.34632032</v>
      </c>
      <c r="Y400" s="11">
        <v>2171</v>
      </c>
      <c r="Z400" s="12">
        <v>1.728</v>
      </c>
      <c r="AA400" s="11">
        <v>1</v>
      </c>
      <c r="AB400" s="11">
        <v>0</v>
      </c>
      <c r="AC400" s="13">
        <f t="shared" si="269"/>
        <v>3751.488</v>
      </c>
      <c r="AD400" s="11">
        <v>1</v>
      </c>
      <c r="AE400" s="11">
        <v>2.11</v>
      </c>
      <c r="AF400" s="11">
        <v>0.97</v>
      </c>
      <c r="AG400" s="39">
        <f t="shared" si="270"/>
        <v>3.0467</v>
      </c>
      <c r="AH400" s="11">
        <v>0.9</v>
      </c>
      <c r="AI400" s="9">
        <v>0.5</v>
      </c>
      <c r="AJ400" s="40">
        <f t="shared" si="271"/>
        <v>5143.34632032</v>
      </c>
    </row>
    <row r="401" s="1" customFormat="1" customHeight="1" spans="6:36">
      <c r="F401" s="11">
        <v>2171</v>
      </c>
      <c r="G401" s="12">
        <v>1.728</v>
      </c>
      <c r="H401" s="11">
        <v>1</v>
      </c>
      <c r="I401" s="11">
        <v>0</v>
      </c>
      <c r="J401" s="13">
        <f t="shared" si="266"/>
        <v>3751.488</v>
      </c>
      <c r="K401" s="11">
        <v>1</v>
      </c>
      <c r="L401" s="11">
        <v>2.11</v>
      </c>
      <c r="M401" s="11">
        <v>0.97</v>
      </c>
      <c r="N401" s="39">
        <f t="shared" si="267"/>
        <v>3.0467</v>
      </c>
      <c r="O401" s="11">
        <v>0.9</v>
      </c>
      <c r="P401" s="9">
        <v>0.5</v>
      </c>
      <c r="Q401" s="40">
        <f t="shared" si="268"/>
        <v>5143.34632032</v>
      </c>
      <c r="Y401" s="11">
        <v>2171</v>
      </c>
      <c r="Z401" s="12">
        <v>1.728</v>
      </c>
      <c r="AA401" s="11">
        <v>1</v>
      </c>
      <c r="AB401" s="11">
        <v>0</v>
      </c>
      <c r="AC401" s="13">
        <f t="shared" si="269"/>
        <v>3751.488</v>
      </c>
      <c r="AD401" s="11">
        <v>1</v>
      </c>
      <c r="AE401" s="11">
        <v>2.11</v>
      </c>
      <c r="AF401" s="11">
        <v>0.97</v>
      </c>
      <c r="AG401" s="39">
        <f t="shared" si="270"/>
        <v>3.0467</v>
      </c>
      <c r="AH401" s="11">
        <v>0.9</v>
      </c>
      <c r="AI401" s="9">
        <v>0.5</v>
      </c>
      <c r="AJ401" s="40">
        <f t="shared" si="271"/>
        <v>5143.34632032</v>
      </c>
    </row>
    <row r="402" s="1" customFormat="1" customHeight="1" spans="6:36">
      <c r="F402" s="11">
        <v>2171</v>
      </c>
      <c r="G402" s="12">
        <v>1.728</v>
      </c>
      <c r="H402" s="11">
        <v>1</v>
      </c>
      <c r="I402" s="11">
        <v>0</v>
      </c>
      <c r="J402" s="13">
        <f t="shared" si="266"/>
        <v>3751.488</v>
      </c>
      <c r="K402" s="11">
        <v>1</v>
      </c>
      <c r="L402" s="11">
        <v>2.11</v>
      </c>
      <c r="M402" s="11">
        <v>0.97</v>
      </c>
      <c r="N402" s="39">
        <f t="shared" si="267"/>
        <v>3.0467</v>
      </c>
      <c r="O402" s="11">
        <v>0.9</v>
      </c>
      <c r="P402" s="9">
        <v>0.5</v>
      </c>
      <c r="Q402" s="40">
        <f t="shared" si="268"/>
        <v>5143.34632032</v>
      </c>
      <c r="Y402" s="11">
        <v>2171</v>
      </c>
      <c r="Z402" s="12">
        <v>1.728</v>
      </c>
      <c r="AA402" s="11">
        <v>1</v>
      </c>
      <c r="AB402" s="11">
        <v>0</v>
      </c>
      <c r="AC402" s="13">
        <f t="shared" si="269"/>
        <v>3751.488</v>
      </c>
      <c r="AD402" s="11">
        <v>1</v>
      </c>
      <c r="AE402" s="11">
        <v>2.11</v>
      </c>
      <c r="AF402" s="11">
        <v>0.97</v>
      </c>
      <c r="AG402" s="39">
        <f t="shared" si="270"/>
        <v>3.0467</v>
      </c>
      <c r="AH402" s="11">
        <v>0.9</v>
      </c>
      <c r="AI402" s="9">
        <v>0.5</v>
      </c>
      <c r="AJ402" s="40">
        <f t="shared" si="271"/>
        <v>5143.34632032</v>
      </c>
    </row>
    <row r="403" s="1" customFormat="1" customHeight="1" spans="6:36">
      <c r="F403" s="11">
        <v>2171</v>
      </c>
      <c r="G403" s="12">
        <v>1.55</v>
      </c>
      <c r="H403" s="11">
        <v>1</v>
      </c>
      <c r="I403" s="11">
        <v>0</v>
      </c>
      <c r="J403" s="13">
        <f t="shared" si="266"/>
        <v>3365.05</v>
      </c>
      <c r="K403" s="11">
        <v>1</v>
      </c>
      <c r="L403" s="11">
        <v>2.11</v>
      </c>
      <c r="M403" s="11">
        <v>0.97</v>
      </c>
      <c r="N403" s="39">
        <f t="shared" si="267"/>
        <v>3.0467</v>
      </c>
      <c r="O403" s="11">
        <v>0.9</v>
      </c>
      <c r="P403" s="9">
        <v>0.5</v>
      </c>
      <c r="Q403" s="40">
        <f t="shared" si="268"/>
        <v>4613.53402575</v>
      </c>
      <c r="Y403" s="11">
        <v>2171</v>
      </c>
      <c r="Z403" s="12">
        <v>1.55</v>
      </c>
      <c r="AA403" s="11">
        <v>1</v>
      </c>
      <c r="AB403" s="11">
        <v>0</v>
      </c>
      <c r="AC403" s="13">
        <f t="shared" si="269"/>
        <v>3365.05</v>
      </c>
      <c r="AD403" s="11">
        <v>1</v>
      </c>
      <c r="AE403" s="11">
        <v>2.11</v>
      </c>
      <c r="AF403" s="11">
        <v>0.97</v>
      </c>
      <c r="AG403" s="39">
        <f t="shared" si="270"/>
        <v>3.0467</v>
      </c>
      <c r="AH403" s="11">
        <v>0.9</v>
      </c>
      <c r="AI403" s="9">
        <v>0.5</v>
      </c>
      <c r="AJ403" s="40">
        <f t="shared" si="271"/>
        <v>4613.53402575</v>
      </c>
    </row>
    <row r="404" s="1" customFormat="1" customHeight="1" spans="6:36">
      <c r="F404" s="11">
        <v>2171</v>
      </c>
      <c r="G404" s="12">
        <v>12.18</v>
      </c>
      <c r="H404" s="11">
        <v>1</v>
      </c>
      <c r="I404" s="11">
        <v>0</v>
      </c>
      <c r="J404" s="13">
        <f t="shared" si="266"/>
        <v>26442.78</v>
      </c>
      <c r="K404" s="11">
        <v>1</v>
      </c>
      <c r="L404" s="11">
        <v>2.11</v>
      </c>
      <c r="M404" s="11">
        <v>0.97</v>
      </c>
      <c r="N404" s="39">
        <f t="shared" si="267"/>
        <v>3.0467</v>
      </c>
      <c r="O404" s="11">
        <v>0.9</v>
      </c>
      <c r="P404" s="9">
        <v>0.5</v>
      </c>
      <c r="Q404" s="40">
        <f t="shared" si="268"/>
        <v>36253.4480217</v>
      </c>
      <c r="Y404" s="11">
        <v>2171</v>
      </c>
      <c r="Z404" s="12">
        <v>12.18</v>
      </c>
      <c r="AA404" s="11">
        <v>1</v>
      </c>
      <c r="AB404" s="11">
        <v>0</v>
      </c>
      <c r="AC404" s="13">
        <f t="shared" si="269"/>
        <v>26442.78</v>
      </c>
      <c r="AD404" s="11">
        <v>1</v>
      </c>
      <c r="AE404" s="11">
        <v>2.11</v>
      </c>
      <c r="AF404" s="11">
        <v>0.97</v>
      </c>
      <c r="AG404" s="39">
        <f t="shared" si="270"/>
        <v>3.0467</v>
      </c>
      <c r="AH404" s="11">
        <v>0.9</v>
      </c>
      <c r="AI404" s="9">
        <v>0.5</v>
      </c>
      <c r="AJ404" s="40">
        <f t="shared" si="271"/>
        <v>36253.4480217</v>
      </c>
    </row>
    <row r="405" s="1" customFormat="1" customHeight="1" spans="6:36">
      <c r="F405" s="41" t="s">
        <v>25</v>
      </c>
      <c r="G405" s="42"/>
      <c r="H405" s="42"/>
      <c r="I405" s="42"/>
      <c r="J405" s="42"/>
      <c r="K405" s="42"/>
      <c r="L405" s="42"/>
      <c r="M405" s="43">
        <f>SUM(Q394:Q404)</f>
        <v>94300.63548633</v>
      </c>
      <c r="N405" s="43"/>
      <c r="O405" s="43"/>
      <c r="P405" s="43"/>
      <c r="Q405" s="43"/>
      <c r="Y405" s="41" t="s">
        <v>25</v>
      </c>
      <c r="Z405" s="42"/>
      <c r="AA405" s="42"/>
      <c r="AB405" s="42"/>
      <c r="AC405" s="42"/>
      <c r="AD405" s="42"/>
      <c r="AE405" s="42"/>
      <c r="AF405" s="43">
        <f>SUM(AJ394:AJ404)</f>
        <v>94300.63548633</v>
      </c>
      <c r="AG405" s="43"/>
      <c r="AH405" s="43"/>
      <c r="AI405" s="43"/>
      <c r="AJ405" s="43"/>
    </row>
    <row r="406" s="1" customFormat="1" customHeight="1" spans="6:36">
      <c r="F406" s="42"/>
      <c r="G406" s="42"/>
      <c r="H406" s="42"/>
      <c r="I406" s="42"/>
      <c r="J406" s="42"/>
      <c r="K406" s="42"/>
      <c r="L406" s="42"/>
      <c r="M406" s="43"/>
      <c r="N406" s="43"/>
      <c r="O406" s="43"/>
      <c r="P406" s="43"/>
      <c r="Q406" s="43"/>
      <c r="Y406" s="42"/>
      <c r="Z406" s="42"/>
      <c r="AA406" s="42"/>
      <c r="AB406" s="42"/>
      <c r="AC406" s="42"/>
      <c r="AD406" s="42"/>
      <c r="AE406" s="42"/>
      <c r="AF406" s="43"/>
      <c r="AG406" s="43"/>
      <c r="AH406" s="43"/>
      <c r="AI406" s="43"/>
      <c r="AJ406" s="43"/>
    </row>
    <row r="407" s="1" customFormat="1" customHeight="1" spans="6:36">
      <c r="F407" s="42"/>
      <c r="G407" s="42"/>
      <c r="H407" s="42"/>
      <c r="I407" s="42"/>
      <c r="J407" s="42"/>
      <c r="K407" s="42"/>
      <c r="L407" s="42"/>
      <c r="M407" s="43"/>
      <c r="N407" s="43"/>
      <c r="O407" s="43"/>
      <c r="P407" s="43"/>
      <c r="Q407" s="43"/>
      <c r="Y407" s="42"/>
      <c r="Z407" s="42"/>
      <c r="AA407" s="42"/>
      <c r="AB407" s="42"/>
      <c r="AC407" s="42"/>
      <c r="AD407" s="42"/>
      <c r="AE407" s="42"/>
      <c r="AF407" s="43"/>
      <c r="AG407" s="43"/>
      <c r="AH407" s="43"/>
      <c r="AI407" s="43"/>
      <c r="AJ407" s="43"/>
    </row>
    <row r="408" s="1" customFormat="1" customHeight="1" spans="6:36">
      <c r="F408" s="34" t="s">
        <v>26</v>
      </c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Y408" s="34" t="s">
        <v>26</v>
      </c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</row>
    <row r="409" s="1" customFormat="1" customHeight="1" spans="6:36">
      <c r="F409" s="13" t="s">
        <v>3</v>
      </c>
      <c r="G409" s="13"/>
      <c r="H409" s="13"/>
      <c r="I409" s="13"/>
      <c r="J409" s="13"/>
      <c r="K409" s="8" t="s">
        <v>46</v>
      </c>
      <c r="L409" s="8"/>
      <c r="M409" s="8"/>
      <c r="N409" s="8"/>
      <c r="O409" s="9" t="s">
        <v>31</v>
      </c>
      <c r="P409" s="9"/>
      <c r="Q409" s="38" t="s">
        <v>7</v>
      </c>
      <c r="Y409" s="13" t="s">
        <v>3</v>
      </c>
      <c r="Z409" s="13"/>
      <c r="AA409" s="13"/>
      <c r="AB409" s="13"/>
      <c r="AC409" s="13"/>
      <c r="AD409" s="8" t="s">
        <v>46</v>
      </c>
      <c r="AE409" s="8"/>
      <c r="AF409" s="8"/>
      <c r="AG409" s="8"/>
      <c r="AH409" s="9" t="s">
        <v>31</v>
      </c>
      <c r="AI409" s="9"/>
      <c r="AJ409" s="38" t="s">
        <v>7</v>
      </c>
    </row>
    <row r="410" s="1" customFormat="1" customHeight="1" spans="6:36">
      <c r="F410" s="13" t="s">
        <v>47</v>
      </c>
      <c r="G410" s="13" t="s">
        <v>48</v>
      </c>
      <c r="H410" s="13" t="s">
        <v>49</v>
      </c>
      <c r="I410" s="13" t="s">
        <v>50</v>
      </c>
      <c r="J410" s="13" t="s">
        <v>3</v>
      </c>
      <c r="K410" s="8" t="s">
        <v>51</v>
      </c>
      <c r="L410" s="8" t="s">
        <v>21</v>
      </c>
      <c r="M410" s="8" t="s">
        <v>20</v>
      </c>
      <c r="N410" s="39" t="s">
        <v>22</v>
      </c>
      <c r="O410" s="9" t="s">
        <v>52</v>
      </c>
      <c r="P410" s="9" t="s">
        <v>53</v>
      </c>
      <c r="Q410" s="38"/>
      <c r="Y410" s="13" t="s">
        <v>47</v>
      </c>
      <c r="Z410" s="13" t="s">
        <v>48</v>
      </c>
      <c r="AA410" s="13" t="s">
        <v>49</v>
      </c>
      <c r="AB410" s="13" t="s">
        <v>50</v>
      </c>
      <c r="AC410" s="13" t="s">
        <v>3</v>
      </c>
      <c r="AD410" s="8" t="s">
        <v>51</v>
      </c>
      <c r="AE410" s="8" t="s">
        <v>21</v>
      </c>
      <c r="AF410" s="8" t="s">
        <v>20</v>
      </c>
      <c r="AG410" s="39" t="s">
        <v>22</v>
      </c>
      <c r="AH410" s="9" t="s">
        <v>52</v>
      </c>
      <c r="AI410" s="9" t="s">
        <v>53</v>
      </c>
      <c r="AJ410" s="38"/>
    </row>
    <row r="411" s="1" customFormat="1" customHeight="1" spans="6:36">
      <c r="F411" s="11">
        <f t="shared" ref="F411:F420" si="272">35140+5878</f>
        <v>41018</v>
      </c>
      <c r="G411" s="12">
        <v>0.168</v>
      </c>
      <c r="H411" s="11">
        <v>1</v>
      </c>
      <c r="I411" s="11">
        <v>0</v>
      </c>
      <c r="J411" s="13">
        <f t="shared" ref="J411:J420" si="273">F411*G411*H411+I411</f>
        <v>6891.024</v>
      </c>
      <c r="K411" s="11">
        <v>1</v>
      </c>
      <c r="L411" s="11">
        <v>1.78</v>
      </c>
      <c r="M411" s="11">
        <v>0.87</v>
      </c>
      <c r="N411" s="39">
        <f t="shared" ref="N411:N420" si="274">L411*M411+1</f>
        <v>2.5486</v>
      </c>
      <c r="O411" s="11">
        <v>0.9</v>
      </c>
      <c r="P411" s="9">
        <v>0.5</v>
      </c>
      <c r="Q411" s="40">
        <f t="shared" ref="Q411:Q420" si="275">J411*K411*N411*O411*P411</f>
        <v>7903.10869488</v>
      </c>
      <c r="Y411" s="11">
        <f t="shared" ref="Y411:Y420" si="276">35140+5878</f>
        <v>41018</v>
      </c>
      <c r="Z411" s="12">
        <v>0.168</v>
      </c>
      <c r="AA411" s="11">
        <v>1</v>
      </c>
      <c r="AB411" s="11">
        <v>0</v>
      </c>
      <c r="AC411" s="13">
        <f t="shared" ref="AC411:AC420" si="277">Y411*Z411*AA411+AB411</f>
        <v>6891.024</v>
      </c>
      <c r="AD411" s="11">
        <v>1</v>
      </c>
      <c r="AE411" s="11">
        <v>1.78</v>
      </c>
      <c r="AF411" s="11">
        <v>0.87</v>
      </c>
      <c r="AG411" s="39">
        <f t="shared" ref="AG411:AG420" si="278">AE411*AF411+1</f>
        <v>2.5486</v>
      </c>
      <c r="AH411" s="11">
        <v>0.9</v>
      </c>
      <c r="AI411" s="9">
        <v>0.5</v>
      </c>
      <c r="AJ411" s="40">
        <f t="shared" ref="AJ411:AJ420" si="279">AC411*AD411*AG411*AH411*AI411</f>
        <v>7903.10869488</v>
      </c>
    </row>
    <row r="412" s="1" customFormat="1" customHeight="1" spans="6:36">
      <c r="F412" s="11">
        <f t="shared" si="272"/>
        <v>41018</v>
      </c>
      <c r="G412" s="12">
        <v>0.168</v>
      </c>
      <c r="H412" s="11">
        <v>1</v>
      </c>
      <c r="I412" s="11">
        <v>0</v>
      </c>
      <c r="J412" s="13">
        <f t="shared" si="273"/>
        <v>6891.024</v>
      </c>
      <c r="K412" s="11">
        <v>1</v>
      </c>
      <c r="L412" s="11">
        <v>1.78</v>
      </c>
      <c r="M412" s="11">
        <v>0.87</v>
      </c>
      <c r="N412" s="39">
        <f t="shared" si="274"/>
        <v>2.5486</v>
      </c>
      <c r="O412" s="11">
        <v>0.9</v>
      </c>
      <c r="P412" s="9">
        <v>0.5</v>
      </c>
      <c r="Q412" s="40">
        <f t="shared" si="275"/>
        <v>7903.10869488</v>
      </c>
      <c r="Y412" s="11">
        <f t="shared" si="276"/>
        <v>41018</v>
      </c>
      <c r="Z412" s="12">
        <v>0.168</v>
      </c>
      <c r="AA412" s="11">
        <v>1</v>
      </c>
      <c r="AB412" s="11">
        <v>0</v>
      </c>
      <c r="AC412" s="13">
        <f t="shared" si="277"/>
        <v>6891.024</v>
      </c>
      <c r="AD412" s="11">
        <v>1</v>
      </c>
      <c r="AE412" s="11">
        <v>1.78</v>
      </c>
      <c r="AF412" s="11">
        <v>0.87</v>
      </c>
      <c r="AG412" s="39">
        <f t="shared" si="278"/>
        <v>2.5486</v>
      </c>
      <c r="AH412" s="11">
        <v>0.9</v>
      </c>
      <c r="AI412" s="9">
        <v>0.5</v>
      </c>
      <c r="AJ412" s="40">
        <f t="shared" si="279"/>
        <v>7903.10869488</v>
      </c>
    </row>
    <row r="413" s="1" customFormat="1" customHeight="1" spans="6:36">
      <c r="F413" s="11">
        <f t="shared" si="272"/>
        <v>41018</v>
      </c>
      <c r="G413" s="12">
        <v>0.168</v>
      </c>
      <c r="H413" s="11">
        <v>1</v>
      </c>
      <c r="I413" s="11">
        <v>0</v>
      </c>
      <c r="J413" s="13">
        <f t="shared" si="273"/>
        <v>6891.024</v>
      </c>
      <c r="K413" s="11">
        <v>1</v>
      </c>
      <c r="L413" s="11">
        <v>1.78</v>
      </c>
      <c r="M413" s="11">
        <v>0.87</v>
      </c>
      <c r="N413" s="39">
        <f t="shared" si="274"/>
        <v>2.5486</v>
      </c>
      <c r="O413" s="11">
        <v>0.9</v>
      </c>
      <c r="P413" s="9">
        <v>0.5</v>
      </c>
      <c r="Q413" s="40">
        <f t="shared" si="275"/>
        <v>7903.10869488</v>
      </c>
      <c r="Y413" s="11">
        <f t="shared" si="276"/>
        <v>41018</v>
      </c>
      <c r="Z413" s="12">
        <v>0.168</v>
      </c>
      <c r="AA413" s="11">
        <v>1</v>
      </c>
      <c r="AB413" s="11">
        <v>0</v>
      </c>
      <c r="AC413" s="13">
        <f t="shared" si="277"/>
        <v>6891.024</v>
      </c>
      <c r="AD413" s="11">
        <v>1</v>
      </c>
      <c r="AE413" s="11">
        <v>1.78</v>
      </c>
      <c r="AF413" s="11">
        <v>0.87</v>
      </c>
      <c r="AG413" s="39">
        <f t="shared" si="278"/>
        <v>2.5486</v>
      </c>
      <c r="AH413" s="11">
        <v>0.9</v>
      </c>
      <c r="AI413" s="9">
        <v>0.5</v>
      </c>
      <c r="AJ413" s="40">
        <f t="shared" si="279"/>
        <v>7903.10869488</v>
      </c>
    </row>
    <row r="414" s="1" customFormat="1" customHeight="1" spans="6:36">
      <c r="F414" s="11">
        <f t="shared" si="272"/>
        <v>41018</v>
      </c>
      <c r="G414" s="12">
        <v>0.168</v>
      </c>
      <c r="H414" s="11">
        <v>1</v>
      </c>
      <c r="I414" s="11">
        <v>0</v>
      </c>
      <c r="J414" s="13">
        <f t="shared" si="273"/>
        <v>6891.024</v>
      </c>
      <c r="K414" s="11">
        <v>1</v>
      </c>
      <c r="L414" s="11">
        <v>1.78</v>
      </c>
      <c r="M414" s="11">
        <v>0.87</v>
      </c>
      <c r="N414" s="39">
        <f t="shared" si="274"/>
        <v>2.5486</v>
      </c>
      <c r="O414" s="11">
        <v>0.9</v>
      </c>
      <c r="P414" s="9">
        <v>0.5</v>
      </c>
      <c r="Q414" s="40">
        <f t="shared" si="275"/>
        <v>7903.10869488</v>
      </c>
      <c r="Y414" s="11">
        <f t="shared" si="276"/>
        <v>41018</v>
      </c>
      <c r="Z414" s="12">
        <v>0.168</v>
      </c>
      <c r="AA414" s="11">
        <v>1</v>
      </c>
      <c r="AB414" s="11">
        <v>0</v>
      </c>
      <c r="AC414" s="13">
        <f t="shared" si="277"/>
        <v>6891.024</v>
      </c>
      <c r="AD414" s="11">
        <v>1</v>
      </c>
      <c r="AE414" s="11">
        <v>1.78</v>
      </c>
      <c r="AF414" s="11">
        <v>0.87</v>
      </c>
      <c r="AG414" s="39">
        <f t="shared" si="278"/>
        <v>2.5486</v>
      </c>
      <c r="AH414" s="11">
        <v>0.9</v>
      </c>
      <c r="AI414" s="9">
        <v>0.5</v>
      </c>
      <c r="AJ414" s="40">
        <f t="shared" si="279"/>
        <v>7903.10869488</v>
      </c>
    </row>
    <row r="415" s="1" customFormat="1" customHeight="1" spans="6:36">
      <c r="F415" s="11">
        <f t="shared" si="272"/>
        <v>41018</v>
      </c>
      <c r="G415" s="12">
        <v>0.168</v>
      </c>
      <c r="H415" s="11">
        <v>1</v>
      </c>
      <c r="I415" s="11">
        <v>0</v>
      </c>
      <c r="J415" s="13">
        <f t="shared" si="273"/>
        <v>6891.024</v>
      </c>
      <c r="K415" s="11">
        <v>1</v>
      </c>
      <c r="L415" s="11">
        <v>1.78</v>
      </c>
      <c r="M415" s="11">
        <v>0.87</v>
      </c>
      <c r="N415" s="39">
        <f t="shared" si="274"/>
        <v>2.5486</v>
      </c>
      <c r="O415" s="11">
        <v>0.9</v>
      </c>
      <c r="P415" s="9">
        <v>0.5</v>
      </c>
      <c r="Q415" s="40">
        <f t="shared" si="275"/>
        <v>7903.10869488</v>
      </c>
      <c r="Y415" s="11">
        <f t="shared" si="276"/>
        <v>41018</v>
      </c>
      <c r="Z415" s="12">
        <v>0.168</v>
      </c>
      <c r="AA415" s="11">
        <v>1</v>
      </c>
      <c r="AB415" s="11">
        <v>0</v>
      </c>
      <c r="AC415" s="13">
        <f t="shared" si="277"/>
        <v>6891.024</v>
      </c>
      <c r="AD415" s="11">
        <v>1</v>
      </c>
      <c r="AE415" s="11">
        <v>1.78</v>
      </c>
      <c r="AF415" s="11">
        <v>0.87</v>
      </c>
      <c r="AG415" s="39">
        <f t="shared" si="278"/>
        <v>2.5486</v>
      </c>
      <c r="AH415" s="11">
        <v>0.9</v>
      </c>
      <c r="AI415" s="9">
        <v>0.5</v>
      </c>
      <c r="AJ415" s="40">
        <f t="shared" si="279"/>
        <v>7903.10869488</v>
      </c>
    </row>
    <row r="416" s="1" customFormat="1" customHeight="1" spans="6:36">
      <c r="F416" s="11">
        <f t="shared" si="272"/>
        <v>41018</v>
      </c>
      <c r="G416" s="12">
        <v>0.168</v>
      </c>
      <c r="H416" s="11">
        <v>1</v>
      </c>
      <c r="I416" s="11">
        <v>0</v>
      </c>
      <c r="J416" s="13">
        <f t="shared" si="273"/>
        <v>6891.024</v>
      </c>
      <c r="K416" s="11">
        <v>1</v>
      </c>
      <c r="L416" s="11">
        <v>1.78</v>
      </c>
      <c r="M416" s="11">
        <v>0.87</v>
      </c>
      <c r="N416" s="39">
        <f t="shared" si="274"/>
        <v>2.5486</v>
      </c>
      <c r="O416" s="11">
        <v>0.9</v>
      </c>
      <c r="P416" s="9">
        <v>0.5</v>
      </c>
      <c r="Q416" s="40">
        <f t="shared" si="275"/>
        <v>7903.10869488</v>
      </c>
      <c r="Y416" s="11">
        <f t="shared" si="276"/>
        <v>41018</v>
      </c>
      <c r="Z416" s="12">
        <v>0.168</v>
      </c>
      <c r="AA416" s="11">
        <v>1</v>
      </c>
      <c r="AB416" s="11">
        <v>0</v>
      </c>
      <c r="AC416" s="13">
        <f t="shared" si="277"/>
        <v>6891.024</v>
      </c>
      <c r="AD416" s="11">
        <v>1</v>
      </c>
      <c r="AE416" s="11">
        <v>1.78</v>
      </c>
      <c r="AF416" s="11">
        <v>0.87</v>
      </c>
      <c r="AG416" s="39">
        <f t="shared" si="278"/>
        <v>2.5486</v>
      </c>
      <c r="AH416" s="11">
        <v>0.9</v>
      </c>
      <c r="AI416" s="9">
        <v>0.5</v>
      </c>
      <c r="AJ416" s="40">
        <f t="shared" si="279"/>
        <v>7903.10869488</v>
      </c>
    </row>
    <row r="417" s="1" customFormat="1" customHeight="1" spans="1:36">
      <c r="F417" s="11">
        <f t="shared" si="272"/>
        <v>41018</v>
      </c>
      <c r="G417" s="12">
        <v>0.168</v>
      </c>
      <c r="H417" s="11">
        <v>1</v>
      </c>
      <c r="I417" s="11">
        <v>0</v>
      </c>
      <c r="J417" s="13">
        <f t="shared" si="273"/>
        <v>6891.024</v>
      </c>
      <c r="K417" s="11">
        <v>1</v>
      </c>
      <c r="L417" s="11">
        <v>1.78</v>
      </c>
      <c r="M417" s="11">
        <v>0.87</v>
      </c>
      <c r="N417" s="39">
        <f t="shared" si="274"/>
        <v>2.5486</v>
      </c>
      <c r="O417" s="11">
        <v>0.9</v>
      </c>
      <c r="P417" s="9">
        <v>0.5</v>
      </c>
      <c r="Q417" s="40">
        <f t="shared" si="275"/>
        <v>7903.10869488</v>
      </c>
      <c r="Y417" s="11">
        <f t="shared" si="276"/>
        <v>41018</v>
      </c>
      <c r="Z417" s="12">
        <v>0.168</v>
      </c>
      <c r="AA417" s="11">
        <v>1</v>
      </c>
      <c r="AB417" s="11">
        <v>0</v>
      </c>
      <c r="AC417" s="13">
        <f t="shared" si="277"/>
        <v>6891.024</v>
      </c>
      <c r="AD417" s="11">
        <v>1</v>
      </c>
      <c r="AE417" s="11">
        <v>1.78</v>
      </c>
      <c r="AF417" s="11">
        <v>0.87</v>
      </c>
      <c r="AG417" s="39">
        <f t="shared" si="278"/>
        <v>2.5486</v>
      </c>
      <c r="AH417" s="11">
        <v>0.9</v>
      </c>
      <c r="AI417" s="9">
        <v>0.5</v>
      </c>
      <c r="AJ417" s="40">
        <f t="shared" si="279"/>
        <v>7903.10869488</v>
      </c>
    </row>
    <row r="418" s="1" customFormat="1" customHeight="1" spans="1:36">
      <c r="F418" s="11">
        <f t="shared" si="272"/>
        <v>41018</v>
      </c>
      <c r="G418" s="12">
        <v>0.168</v>
      </c>
      <c r="H418" s="11">
        <v>1</v>
      </c>
      <c r="I418" s="11">
        <v>0</v>
      </c>
      <c r="J418" s="13">
        <f t="shared" si="273"/>
        <v>6891.024</v>
      </c>
      <c r="K418" s="11">
        <v>1</v>
      </c>
      <c r="L418" s="11">
        <v>1.78</v>
      </c>
      <c r="M418" s="11">
        <v>0.87</v>
      </c>
      <c r="N418" s="39">
        <f t="shared" si="274"/>
        <v>2.5486</v>
      </c>
      <c r="O418" s="11">
        <v>0.9</v>
      </c>
      <c r="P418" s="9">
        <v>0.5</v>
      </c>
      <c r="Q418" s="40">
        <f t="shared" si="275"/>
        <v>7903.10869488</v>
      </c>
      <c r="Y418" s="11">
        <f t="shared" si="276"/>
        <v>41018</v>
      </c>
      <c r="Z418" s="12">
        <v>0.168</v>
      </c>
      <c r="AA418" s="11">
        <v>1</v>
      </c>
      <c r="AB418" s="11">
        <v>0</v>
      </c>
      <c r="AC418" s="13">
        <f t="shared" si="277"/>
        <v>6891.024</v>
      </c>
      <c r="AD418" s="11">
        <v>1</v>
      </c>
      <c r="AE418" s="11">
        <v>1.78</v>
      </c>
      <c r="AF418" s="11">
        <v>0.87</v>
      </c>
      <c r="AG418" s="39">
        <f t="shared" si="278"/>
        <v>2.5486</v>
      </c>
      <c r="AH418" s="11">
        <v>0.9</v>
      </c>
      <c r="AI418" s="9">
        <v>0.5</v>
      </c>
      <c r="AJ418" s="40">
        <f t="shared" si="279"/>
        <v>7903.10869488</v>
      </c>
    </row>
    <row r="419" s="1" customFormat="1" customHeight="1" spans="1:36">
      <c r="F419" s="11">
        <f t="shared" si="272"/>
        <v>41018</v>
      </c>
      <c r="G419" s="12">
        <v>0.3</v>
      </c>
      <c r="H419" s="11">
        <v>1</v>
      </c>
      <c r="I419" s="11">
        <v>0</v>
      </c>
      <c r="J419" s="13">
        <f t="shared" si="273"/>
        <v>12305.4</v>
      </c>
      <c r="K419" s="11">
        <v>1</v>
      </c>
      <c r="L419" s="11">
        <v>1.78</v>
      </c>
      <c r="M419" s="11">
        <v>0.87</v>
      </c>
      <c r="N419" s="39">
        <f t="shared" si="274"/>
        <v>2.5486</v>
      </c>
      <c r="O419" s="11">
        <v>0.9</v>
      </c>
      <c r="P419" s="9">
        <v>0.5</v>
      </c>
      <c r="Q419" s="40">
        <f t="shared" si="275"/>
        <v>14112.694098</v>
      </c>
      <c r="Y419" s="11">
        <f t="shared" si="276"/>
        <v>41018</v>
      </c>
      <c r="Z419" s="12">
        <v>0.3</v>
      </c>
      <c r="AA419" s="11">
        <v>1</v>
      </c>
      <c r="AB419" s="11">
        <v>0</v>
      </c>
      <c r="AC419" s="13">
        <f t="shared" si="277"/>
        <v>12305.4</v>
      </c>
      <c r="AD419" s="11">
        <v>1</v>
      </c>
      <c r="AE419" s="11">
        <v>1.78</v>
      </c>
      <c r="AF419" s="11">
        <v>0.87</v>
      </c>
      <c r="AG419" s="39">
        <f t="shared" si="278"/>
        <v>2.5486</v>
      </c>
      <c r="AH419" s="11">
        <v>0.9</v>
      </c>
      <c r="AI419" s="9">
        <v>0.5</v>
      </c>
      <c r="AJ419" s="40">
        <f t="shared" si="279"/>
        <v>14112.694098</v>
      </c>
    </row>
    <row r="420" s="1" customFormat="1" customHeight="1" spans="1:36">
      <c r="F420" s="11">
        <f t="shared" si="272"/>
        <v>41018</v>
      </c>
      <c r="G420" s="12">
        <v>0.58</v>
      </c>
      <c r="H420" s="11">
        <v>1</v>
      </c>
      <c r="I420" s="11">
        <v>0</v>
      </c>
      <c r="J420" s="13">
        <f t="shared" si="273"/>
        <v>23790.44</v>
      </c>
      <c r="K420" s="11">
        <v>1</v>
      </c>
      <c r="L420" s="11">
        <v>1.78</v>
      </c>
      <c r="M420" s="11">
        <v>0.87</v>
      </c>
      <c r="N420" s="39">
        <f t="shared" si="274"/>
        <v>2.5486</v>
      </c>
      <c r="O420" s="11">
        <v>0.9</v>
      </c>
      <c r="P420" s="9">
        <v>0.5</v>
      </c>
      <c r="Q420" s="40">
        <f t="shared" si="275"/>
        <v>27284.5419228</v>
      </c>
      <c r="Y420" s="11">
        <f t="shared" si="276"/>
        <v>41018</v>
      </c>
      <c r="Z420" s="12">
        <v>0.58</v>
      </c>
      <c r="AA420" s="11">
        <v>1</v>
      </c>
      <c r="AB420" s="11">
        <v>0</v>
      </c>
      <c r="AC420" s="13">
        <f t="shared" si="277"/>
        <v>23790.44</v>
      </c>
      <c r="AD420" s="11">
        <v>1</v>
      </c>
      <c r="AE420" s="11">
        <v>1.78</v>
      </c>
      <c r="AF420" s="11">
        <v>0.87</v>
      </c>
      <c r="AG420" s="39">
        <f t="shared" si="278"/>
        <v>2.5486</v>
      </c>
      <c r="AH420" s="11">
        <v>0.9</v>
      </c>
      <c r="AI420" s="9">
        <v>0.5</v>
      </c>
      <c r="AJ420" s="40">
        <f t="shared" si="279"/>
        <v>27284.5419228</v>
      </c>
    </row>
    <row r="421" s="1" customFormat="1" customHeight="1" spans="1:36">
      <c r="F421" s="44" t="s">
        <v>26</v>
      </c>
      <c r="G421" s="45"/>
      <c r="H421" s="45"/>
      <c r="I421" s="45"/>
      <c r="J421" s="45"/>
      <c r="K421" s="45"/>
      <c r="L421" s="45"/>
      <c r="M421" s="43">
        <f>SUM(Q411:Q420)</f>
        <v>104622.10557984</v>
      </c>
      <c r="N421" s="43"/>
      <c r="O421" s="43"/>
      <c r="P421" s="43"/>
      <c r="Q421" s="43"/>
      <c r="Y421" s="44" t="s">
        <v>26</v>
      </c>
      <c r="Z421" s="45"/>
      <c r="AA421" s="45"/>
      <c r="AB421" s="45"/>
      <c r="AC421" s="45"/>
      <c r="AD421" s="45"/>
      <c r="AE421" s="45"/>
      <c r="AF421" s="43">
        <f>SUM(AJ411:AJ420)</f>
        <v>104622.10557984</v>
      </c>
      <c r="AG421" s="43"/>
      <c r="AH421" s="43"/>
      <c r="AI421" s="43"/>
      <c r="AJ421" s="43"/>
    </row>
    <row r="422" s="1" customFormat="1" customHeight="1" spans="1:36">
      <c r="F422" s="45"/>
      <c r="G422" s="45"/>
      <c r="H422" s="45"/>
      <c r="I422" s="45"/>
      <c r="J422" s="45"/>
      <c r="K422" s="45"/>
      <c r="L422" s="45"/>
      <c r="M422" s="43"/>
      <c r="N422" s="43"/>
      <c r="O422" s="43"/>
      <c r="P422" s="43"/>
      <c r="Q422" s="43"/>
      <c r="Y422" s="45"/>
      <c r="Z422" s="45"/>
      <c r="AA422" s="45"/>
      <c r="AB422" s="45"/>
      <c r="AC422" s="45"/>
      <c r="AD422" s="45"/>
      <c r="AE422" s="45"/>
      <c r="AF422" s="43"/>
      <c r="AG422" s="43"/>
      <c r="AH422" s="43"/>
      <c r="AI422" s="43"/>
      <c r="AJ422" s="43"/>
    </row>
    <row r="423" s="1" customFormat="1" customHeight="1" spans="1:36">
      <c r="F423" s="45"/>
      <c r="G423" s="45"/>
      <c r="H423" s="45"/>
      <c r="I423" s="45"/>
      <c r="J423" s="45"/>
      <c r="K423" s="45"/>
      <c r="L423" s="45"/>
      <c r="M423" s="43"/>
      <c r="N423" s="43"/>
      <c r="O423" s="43"/>
      <c r="P423" s="43"/>
      <c r="Q423" s="43"/>
      <c r="Y423" s="45"/>
      <c r="Z423" s="45"/>
      <c r="AA423" s="45"/>
      <c r="AB423" s="45"/>
      <c r="AC423" s="45"/>
      <c r="AD423" s="45"/>
      <c r="AE423" s="45"/>
      <c r="AF423" s="43"/>
      <c r="AG423" s="43"/>
      <c r="AH423" s="43"/>
      <c r="AI423" s="43"/>
      <c r="AJ423" s="43"/>
    </row>
    <row r="425" s="1" customFormat="1" customHeight="1" spans="1:36">
      <c r="A425" s="2" t="s">
        <v>60</v>
      </c>
      <c r="B425" s="2"/>
      <c r="C425" s="2"/>
      <c r="D425" s="2"/>
      <c r="E425" s="2"/>
      <c r="F425" s="3" t="s">
        <v>1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="1" customFormat="1" customHeight="1" spans="1:36">
      <c r="A426" s="2"/>
      <c r="B426" s="2"/>
      <c r="C426" s="2"/>
      <c r="D426" s="2"/>
      <c r="E426" s="2"/>
      <c r="F426" s="4" t="s">
        <v>3</v>
      </c>
      <c r="G426" s="5"/>
      <c r="H426" s="5"/>
      <c r="I426" s="6"/>
      <c r="J426" s="7" t="s">
        <v>4</v>
      </c>
      <c r="K426" s="7"/>
      <c r="L426" s="7"/>
      <c r="M426" s="7"/>
      <c r="N426" s="8" t="s">
        <v>5</v>
      </c>
      <c r="O426" s="8"/>
      <c r="P426" s="8"/>
      <c r="Q426" s="9" t="s">
        <v>6</v>
      </c>
      <c r="R426" s="10" t="s">
        <v>7</v>
      </c>
    </row>
    <row r="427" s="1" customFormat="1" customHeight="1" spans="1:36">
      <c r="A427" s="1" t="s">
        <v>8</v>
      </c>
      <c r="B427" s="1" t="s">
        <v>9</v>
      </c>
      <c r="C427" s="1" t="s">
        <v>10</v>
      </c>
      <c r="D427" s="1" t="s">
        <v>11</v>
      </c>
      <c r="E427" s="1" t="s">
        <v>12</v>
      </c>
      <c r="F427" s="11" t="s">
        <v>13</v>
      </c>
      <c r="G427" s="11" t="s">
        <v>14</v>
      </c>
      <c r="H427" s="12" t="s">
        <v>15</v>
      </c>
      <c r="I427" s="13" t="s">
        <v>3</v>
      </c>
      <c r="J427" s="11" t="s">
        <v>16</v>
      </c>
      <c r="K427" s="11" t="s">
        <v>17</v>
      </c>
      <c r="L427" s="11" t="s">
        <v>18</v>
      </c>
      <c r="M427" s="7" t="s">
        <v>19</v>
      </c>
      <c r="N427" s="11" t="s">
        <v>20</v>
      </c>
      <c r="O427" s="11" t="s">
        <v>21</v>
      </c>
      <c r="P427" s="8" t="s">
        <v>22</v>
      </c>
      <c r="Q427" s="9" t="s">
        <v>23</v>
      </c>
      <c r="R427" s="14"/>
    </row>
    <row r="428" s="1" customFormat="1" customHeight="1" spans="1:36">
      <c r="A428" s="15">
        <f>M432</f>
        <v>1276319.45773053</v>
      </c>
      <c r="B428" s="15">
        <f>S441+S450</f>
        <v>698087.09081667</v>
      </c>
      <c r="C428" s="15">
        <f>M464</f>
        <v>441038.75601586</v>
      </c>
      <c r="D428" s="15">
        <f>M474</f>
        <v>598337.642345301</v>
      </c>
      <c r="E428" s="15">
        <v>18</v>
      </c>
      <c r="F428" s="11">
        <f t="shared" ref="F428:F431" si="280">2704+413</f>
        <v>3117</v>
      </c>
      <c r="G428" s="11">
        <v>1.286</v>
      </c>
      <c r="H428" s="12">
        <v>1.35</v>
      </c>
      <c r="I428" s="13">
        <f t="shared" ref="I428:I431" si="281">F428*G428*H428</f>
        <v>5411.4237</v>
      </c>
      <c r="J428" s="11">
        <v>3</v>
      </c>
      <c r="K428" s="11">
        <v>810</v>
      </c>
      <c r="L428" s="11">
        <v>1.39</v>
      </c>
      <c r="M428" s="16">
        <f t="shared" ref="M428:M431" si="282">1+6*K428/(K428+2000)+L428</f>
        <v>4.11953736654804</v>
      </c>
      <c r="N428" s="11">
        <v>1</v>
      </c>
      <c r="O428" s="11">
        <v>2.38</v>
      </c>
      <c r="P428" s="8">
        <f t="shared" ref="P428:P431" si="283">1+N428*O428</f>
        <v>3.38</v>
      </c>
      <c r="Q428" s="9">
        <v>1.15</v>
      </c>
      <c r="R428" s="17">
        <f t="shared" ref="R428:R431" si="284">I428*J428*Q428*P428*M428</f>
        <v>259953.567095575</v>
      </c>
    </row>
    <row r="429" s="1" customFormat="1" customHeight="1" spans="1:36">
      <c r="A429" s="1" t="s">
        <v>24</v>
      </c>
      <c r="B429" s="1" t="s">
        <v>25</v>
      </c>
      <c r="C429" s="1" t="s">
        <v>26</v>
      </c>
      <c r="D429" s="1" t="s">
        <v>69</v>
      </c>
      <c r="F429" s="11">
        <f t="shared" si="280"/>
        <v>3117</v>
      </c>
      <c r="G429" s="11">
        <v>1.871</v>
      </c>
      <c r="H429" s="12">
        <v>1.35</v>
      </c>
      <c r="I429" s="13">
        <f t="shared" si="281"/>
        <v>7873.07445</v>
      </c>
      <c r="J429" s="11">
        <v>3</v>
      </c>
      <c r="K429" s="11">
        <v>810</v>
      </c>
      <c r="L429" s="11">
        <v>1.39</v>
      </c>
      <c r="M429" s="16">
        <f t="shared" si="282"/>
        <v>4.11953736654804</v>
      </c>
      <c r="N429" s="11">
        <v>1</v>
      </c>
      <c r="O429" s="11">
        <v>2.38</v>
      </c>
      <c r="P429" s="8">
        <f t="shared" si="283"/>
        <v>3.38</v>
      </c>
      <c r="Q429" s="9">
        <v>1.15</v>
      </c>
      <c r="R429" s="17">
        <f t="shared" si="284"/>
        <v>378206.16176969</v>
      </c>
    </row>
    <row r="430" s="1" customFormat="1" customHeight="1" spans="1:36">
      <c r="A430" s="15">
        <f>M494</f>
        <v>120309.68547</v>
      </c>
      <c r="B430" s="15">
        <f>M511</f>
        <v>94300.63548633</v>
      </c>
      <c r="C430" s="1">
        <f>M527</f>
        <v>99515.78018496</v>
      </c>
      <c r="D430" s="1">
        <v>1.085</v>
      </c>
      <c r="F430" s="11">
        <f t="shared" si="280"/>
        <v>3117</v>
      </c>
      <c r="G430" s="11">
        <v>1.286</v>
      </c>
      <c r="H430" s="12">
        <v>1.35</v>
      </c>
      <c r="I430" s="13">
        <f t="shared" si="281"/>
        <v>5411.4237</v>
      </c>
      <c r="J430" s="11">
        <v>3</v>
      </c>
      <c r="K430" s="11">
        <v>810</v>
      </c>
      <c r="L430" s="11">
        <v>1.39</v>
      </c>
      <c r="M430" s="16">
        <f t="shared" si="282"/>
        <v>4.11953736654804</v>
      </c>
      <c r="N430" s="11">
        <v>1</v>
      </c>
      <c r="O430" s="11">
        <v>2.38</v>
      </c>
      <c r="P430" s="8">
        <f t="shared" si="283"/>
        <v>3.38</v>
      </c>
      <c r="Q430" s="9">
        <v>1.15</v>
      </c>
      <c r="R430" s="17">
        <f t="shared" si="284"/>
        <v>259953.567095575</v>
      </c>
    </row>
    <row r="431" s="1" customFormat="1" customHeight="1" spans="1:36">
      <c r="A431" s="18" t="s">
        <v>27</v>
      </c>
      <c r="B431" s="18"/>
      <c r="C431" s="18"/>
      <c r="D431" s="19" t="s">
        <v>28</v>
      </c>
      <c r="E431" s="19"/>
      <c r="F431" s="11">
        <f t="shared" si="280"/>
        <v>3117</v>
      </c>
      <c r="G431" s="11">
        <v>1.871</v>
      </c>
      <c r="H431" s="12">
        <v>1.35</v>
      </c>
      <c r="I431" s="13">
        <f t="shared" si="281"/>
        <v>7873.07445</v>
      </c>
      <c r="J431" s="11">
        <v>3</v>
      </c>
      <c r="K431" s="11">
        <v>810</v>
      </c>
      <c r="L431" s="11">
        <v>1.39</v>
      </c>
      <c r="M431" s="16">
        <f t="shared" si="282"/>
        <v>4.11953736654804</v>
      </c>
      <c r="N431" s="11">
        <v>1</v>
      </c>
      <c r="O431" s="11">
        <v>2.38</v>
      </c>
      <c r="P431" s="8">
        <f t="shared" si="283"/>
        <v>3.38</v>
      </c>
      <c r="Q431" s="9">
        <v>1.15</v>
      </c>
      <c r="R431" s="17">
        <f t="shared" si="284"/>
        <v>378206.16176969</v>
      </c>
    </row>
    <row r="432" s="1" customFormat="1" customHeight="1" spans="1:36">
      <c r="A432" s="18"/>
      <c r="B432" s="18"/>
      <c r="C432" s="18"/>
      <c r="D432" s="19"/>
      <c r="E432" s="19"/>
      <c r="F432" s="20" t="s">
        <v>1</v>
      </c>
      <c r="G432" s="21"/>
      <c r="H432" s="21"/>
      <c r="I432" s="21"/>
      <c r="J432" s="21"/>
      <c r="K432" s="21"/>
      <c r="L432" s="21"/>
      <c r="M432" s="22">
        <f>SUM(R428:R431)</f>
        <v>1276319.45773053</v>
      </c>
      <c r="N432" s="22"/>
      <c r="O432" s="22"/>
      <c r="P432" s="22"/>
      <c r="Q432" s="22"/>
      <c r="R432" s="22"/>
    </row>
    <row r="433" s="1" customFormat="1" customHeight="1" spans="1:19">
      <c r="A433" s="23">
        <f>A428*D430+B428*D430+C428*D430+D428*D430+A430+B430+C430</f>
        <v>3584080.59853686</v>
      </c>
      <c r="B433" s="23"/>
      <c r="C433" s="23"/>
      <c r="D433" s="24">
        <f>A433/E428</f>
        <v>199115.588807603</v>
      </c>
      <c r="E433" s="24"/>
      <c r="F433" s="21"/>
      <c r="G433" s="21"/>
      <c r="H433" s="21"/>
      <c r="I433" s="21"/>
      <c r="J433" s="21"/>
      <c r="K433" s="21"/>
      <c r="L433" s="21"/>
      <c r="M433" s="22"/>
      <c r="N433" s="22"/>
      <c r="O433" s="22"/>
      <c r="P433" s="22"/>
      <c r="Q433" s="22"/>
      <c r="R433" s="22"/>
    </row>
    <row r="434" s="1" customFormat="1" customHeight="1" spans="1:19">
      <c r="A434" s="23"/>
      <c r="B434" s="23"/>
      <c r="C434" s="23"/>
      <c r="D434" s="24"/>
      <c r="E434" s="24"/>
      <c r="F434" s="3" t="s">
        <v>29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="1" customFormat="1" customHeight="1" spans="1:19">
      <c r="A435" s="25"/>
      <c r="B435" s="25"/>
      <c r="C435" s="26"/>
      <c r="D435" s="26"/>
      <c r="E435" s="26"/>
      <c r="F435" s="27" t="s">
        <v>30</v>
      </c>
      <c r="G435" s="13" t="s">
        <v>3</v>
      </c>
      <c r="H435" s="13"/>
      <c r="I435" s="13"/>
      <c r="J435" s="13"/>
      <c r="K435" s="7" t="s">
        <v>19</v>
      </c>
      <c r="L435" s="7"/>
      <c r="M435" s="7"/>
      <c r="N435" s="8" t="s">
        <v>5</v>
      </c>
      <c r="O435" s="8"/>
      <c r="P435" s="8"/>
      <c r="Q435" s="9" t="s">
        <v>31</v>
      </c>
      <c r="R435" s="28" t="s">
        <v>7</v>
      </c>
      <c r="S435" s="11" t="s">
        <v>32</v>
      </c>
    </row>
    <row r="436" s="1" customFormat="1" customHeight="1" spans="1:19">
      <c r="A436" s="25"/>
      <c r="B436" s="25"/>
      <c r="C436" s="26"/>
      <c r="D436" s="26"/>
      <c r="E436" s="26"/>
      <c r="F436" s="29"/>
      <c r="G436" s="11" t="s">
        <v>33</v>
      </c>
      <c r="H436" s="11" t="s">
        <v>34</v>
      </c>
      <c r="I436" s="11" t="s">
        <v>15</v>
      </c>
      <c r="J436" s="13" t="s">
        <v>3</v>
      </c>
      <c r="K436" s="11" t="s">
        <v>17</v>
      </c>
      <c r="L436" s="11" t="s">
        <v>18</v>
      </c>
      <c r="M436" s="7" t="s">
        <v>19</v>
      </c>
      <c r="N436" s="11" t="s">
        <v>20</v>
      </c>
      <c r="O436" s="11" t="s">
        <v>21</v>
      </c>
      <c r="P436" s="8" t="s">
        <v>22</v>
      </c>
      <c r="Q436" s="9" t="s">
        <v>23</v>
      </c>
      <c r="R436" s="28"/>
      <c r="S436" s="11"/>
    </row>
    <row r="437" s="1" customFormat="1" customHeight="1" spans="1:19">
      <c r="A437" s="25"/>
      <c r="B437" s="25"/>
      <c r="C437" s="26"/>
      <c r="D437" s="26"/>
      <c r="E437" s="26"/>
      <c r="F437" s="11">
        <f>_xlfn.RANK.EQ(R437,R437:R440,0)</f>
        <v>3</v>
      </c>
      <c r="G437" s="11">
        <v>0</v>
      </c>
      <c r="H437" s="11">
        <v>1.8</v>
      </c>
      <c r="I437" s="12">
        <v>1.35</v>
      </c>
      <c r="J437" s="13">
        <f t="shared" ref="J437:J440" si="285">G437*H437*I437</f>
        <v>0</v>
      </c>
      <c r="K437" s="11">
        <v>810</v>
      </c>
      <c r="L437" s="11">
        <v>0</v>
      </c>
      <c r="M437" s="30">
        <f t="shared" ref="M437:M440" si="286">1+6*K437/(K437+2000)+L437</f>
        <v>2.72953736654804</v>
      </c>
      <c r="N437" s="11">
        <v>1</v>
      </c>
      <c r="O437" s="11">
        <v>2.38</v>
      </c>
      <c r="P437" s="8">
        <f t="shared" ref="P437:P440" si="287">1+N437*O437</f>
        <v>3.38</v>
      </c>
      <c r="Q437" s="9">
        <v>0.9</v>
      </c>
      <c r="R437" s="17">
        <f t="shared" ref="R437:R440" si="288">J437*M437*Q437*P437</f>
        <v>0</v>
      </c>
      <c r="S437" s="11">
        <f t="shared" ref="S437:S440" si="289">IF(F437=1,1,(IF(F437=2,2,12)))</f>
        <v>12</v>
      </c>
    </row>
    <row r="438" s="1" customFormat="1" customHeight="1" spans="1:19">
      <c r="F438" s="11">
        <f>_xlfn.RANK.EQ(R438,R437:R440,0)</f>
        <v>1</v>
      </c>
      <c r="G438" s="11">
        <v>1446.85</v>
      </c>
      <c r="H438" s="11">
        <v>1.8</v>
      </c>
      <c r="I438" s="12">
        <v>1.35</v>
      </c>
      <c r="J438" s="13">
        <f t="shared" si="285"/>
        <v>3515.8455</v>
      </c>
      <c r="K438" s="11">
        <v>196</v>
      </c>
      <c r="L438" s="11">
        <v>0.83</v>
      </c>
      <c r="M438" s="30">
        <f t="shared" si="286"/>
        <v>2.36551912568306</v>
      </c>
      <c r="N438" s="11">
        <v>0.97</v>
      </c>
      <c r="O438" s="11">
        <v>2.11</v>
      </c>
      <c r="P438" s="8">
        <f t="shared" si="287"/>
        <v>3.0467</v>
      </c>
      <c r="Q438" s="9">
        <v>0.9</v>
      </c>
      <c r="R438" s="17">
        <f t="shared" si="288"/>
        <v>22804.9144820986</v>
      </c>
      <c r="S438" s="11">
        <f t="shared" si="289"/>
        <v>1</v>
      </c>
    </row>
    <row r="439" s="1" customFormat="1" customHeight="1" spans="1:19">
      <c r="F439" s="11">
        <f>_xlfn.RANK.EQ(R439,R437:R440,0)</f>
        <v>2</v>
      </c>
      <c r="G439" s="11">
        <v>1446.85</v>
      </c>
      <c r="H439" s="11">
        <v>1.8</v>
      </c>
      <c r="I439" s="12">
        <v>1.35</v>
      </c>
      <c r="J439" s="13">
        <f t="shared" si="285"/>
        <v>3515.8455</v>
      </c>
      <c r="K439" s="11">
        <v>200</v>
      </c>
      <c r="L439" s="11">
        <v>1.43</v>
      </c>
      <c r="M439" s="30">
        <f t="shared" si="286"/>
        <v>2.97545454545455</v>
      </c>
      <c r="N439" s="11">
        <v>0.82</v>
      </c>
      <c r="O439" s="11">
        <v>1.72</v>
      </c>
      <c r="P439" s="8">
        <f t="shared" si="287"/>
        <v>2.4104</v>
      </c>
      <c r="Q439" s="9">
        <v>0.9</v>
      </c>
      <c r="R439" s="17">
        <f t="shared" si="288"/>
        <v>22694.1922961539</v>
      </c>
      <c r="S439" s="11">
        <f t="shared" si="289"/>
        <v>2</v>
      </c>
    </row>
    <row r="440" s="1" customFormat="1" customHeight="1" spans="1:19">
      <c r="F440" s="11">
        <f>_xlfn.RANK.EQ(R440,R437:R440,0)</f>
        <v>3</v>
      </c>
      <c r="G440" s="11">
        <v>0</v>
      </c>
      <c r="H440" s="11">
        <v>1.8</v>
      </c>
      <c r="I440" s="12">
        <v>1.35</v>
      </c>
      <c r="J440" s="13">
        <f t="shared" si="285"/>
        <v>0</v>
      </c>
      <c r="K440" s="11">
        <v>0</v>
      </c>
      <c r="L440" s="11">
        <v>0.2</v>
      </c>
      <c r="M440" s="30">
        <f t="shared" si="286"/>
        <v>1.2</v>
      </c>
      <c r="N440" s="27">
        <v>0.7</v>
      </c>
      <c r="O440" s="27">
        <v>1.5</v>
      </c>
      <c r="P440" s="8">
        <f t="shared" si="287"/>
        <v>2.05</v>
      </c>
      <c r="Q440" s="9">
        <v>0.9</v>
      </c>
      <c r="R440" s="17">
        <f t="shared" si="288"/>
        <v>0</v>
      </c>
      <c r="S440" s="27">
        <f t="shared" si="289"/>
        <v>12</v>
      </c>
    </row>
    <row r="441" s="1" customFormat="1" customHeight="1" spans="1:19">
      <c r="F441" s="31" t="s">
        <v>35</v>
      </c>
      <c r="G441" s="32">
        <f>LARGE(R437:R440,1)/1</f>
        <v>22804.9144820986</v>
      </c>
      <c r="H441" s="31" t="s">
        <v>36</v>
      </c>
      <c r="I441" s="32">
        <f>LARGE(R437:R440,2)/2</f>
        <v>11347.0961480769</v>
      </c>
      <c r="J441" s="31" t="s">
        <v>37</v>
      </c>
      <c r="K441" s="32">
        <f>LARGE(R437:R440,3)/12</f>
        <v>0</v>
      </c>
      <c r="L441" s="31" t="s">
        <v>38</v>
      </c>
      <c r="M441" s="33">
        <f>LARGE(R437:R440,4)/12</f>
        <v>0</v>
      </c>
      <c r="N441" s="34" t="s">
        <v>39</v>
      </c>
      <c r="O441" s="35">
        <f>G441+I441+K441+M441</f>
        <v>34152.0106301755</v>
      </c>
      <c r="P441" s="34" t="s">
        <v>40</v>
      </c>
      <c r="Q441" s="34">
        <v>5.3</v>
      </c>
      <c r="R441" s="34" t="s">
        <v>41</v>
      </c>
      <c r="S441" s="35">
        <f>O441*Q441</f>
        <v>181005.65633993</v>
      </c>
    </row>
    <row r="442" s="1" customFormat="1" customHeight="1" spans="1:19">
      <c r="F442" s="31"/>
      <c r="G442" s="32"/>
      <c r="H442" s="31"/>
      <c r="I442" s="32"/>
      <c r="J442" s="31"/>
      <c r="K442" s="32"/>
      <c r="L442" s="31"/>
      <c r="M442" s="33"/>
      <c r="N442" s="34"/>
      <c r="O442" s="35"/>
      <c r="P442" s="34"/>
      <c r="Q442" s="34"/>
      <c r="R442" s="34"/>
      <c r="S442" s="35"/>
    </row>
    <row r="443" s="1" customFormat="1" customHeight="1" spans="1:19">
      <c r="F443" s="3" t="s">
        <v>42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="1" customFormat="1" customHeight="1" spans="1:19">
      <c r="F444" s="27" t="s">
        <v>30</v>
      </c>
      <c r="G444" s="13" t="s">
        <v>3</v>
      </c>
      <c r="H444" s="13"/>
      <c r="I444" s="13"/>
      <c r="J444" s="13"/>
      <c r="K444" s="7" t="s">
        <v>19</v>
      </c>
      <c r="L444" s="7"/>
      <c r="M444" s="7"/>
      <c r="N444" s="8" t="s">
        <v>5</v>
      </c>
      <c r="O444" s="8"/>
      <c r="P444" s="8"/>
      <c r="Q444" s="9" t="s">
        <v>31</v>
      </c>
      <c r="R444" s="28" t="s">
        <v>7</v>
      </c>
      <c r="S444" s="11" t="s">
        <v>32</v>
      </c>
    </row>
    <row r="445" s="1" customFormat="1" customHeight="1" spans="1:19">
      <c r="F445" s="29"/>
      <c r="G445" s="11" t="s">
        <v>33</v>
      </c>
      <c r="H445" s="11" t="s">
        <v>34</v>
      </c>
      <c r="I445" s="11" t="s">
        <v>15</v>
      </c>
      <c r="J445" s="13" t="s">
        <v>3</v>
      </c>
      <c r="K445" s="11" t="s">
        <v>17</v>
      </c>
      <c r="L445" s="11" t="s">
        <v>18</v>
      </c>
      <c r="M445" s="7" t="s">
        <v>19</v>
      </c>
      <c r="N445" s="11" t="s">
        <v>20</v>
      </c>
      <c r="O445" s="11" t="s">
        <v>21</v>
      </c>
      <c r="P445" s="8" t="s">
        <v>22</v>
      </c>
      <c r="Q445" s="9" t="s">
        <v>23</v>
      </c>
      <c r="R445" s="28"/>
      <c r="S445" s="11"/>
    </row>
    <row r="446" s="1" customFormat="1" customHeight="1" spans="1:19">
      <c r="F446" s="11">
        <f>_xlfn.RANK.EQ(R446,R446:R449,0)</f>
        <v>1</v>
      </c>
      <c r="G446" s="11">
        <v>1446.85</v>
      </c>
      <c r="H446" s="11">
        <v>1.8</v>
      </c>
      <c r="I446" s="12">
        <v>1.35</v>
      </c>
      <c r="J446" s="13">
        <f t="shared" ref="J446:J449" si="290">G446*H446*I446</f>
        <v>3515.8455</v>
      </c>
      <c r="K446" s="11">
        <v>810</v>
      </c>
      <c r="L446" s="11">
        <v>1.39</v>
      </c>
      <c r="M446" s="30">
        <f t="shared" ref="M446:M449" si="291">1+6*K446/(K446+2000)+L446</f>
        <v>4.11953736654804</v>
      </c>
      <c r="N446" s="11">
        <v>1</v>
      </c>
      <c r="O446" s="11">
        <v>2.38</v>
      </c>
      <c r="P446" s="8">
        <f t="shared" ref="P446:P449" si="292">1+N446*O446</f>
        <v>3.38</v>
      </c>
      <c r="Q446" s="9">
        <v>1.15</v>
      </c>
      <c r="R446" s="17">
        <f t="shared" ref="R446:R449" si="293">J446*M446*Q446*P446</f>
        <v>56297.9744179538</v>
      </c>
      <c r="S446" s="11">
        <f t="shared" ref="S446:S449" si="294">IF(F446=1,1,(IF(F446=2,2,12)))</f>
        <v>1</v>
      </c>
    </row>
    <row r="447" s="1" customFormat="1" customHeight="1" spans="1:19">
      <c r="F447" s="11">
        <f>_xlfn.RANK.EQ(R447,R446:R449,0)</f>
        <v>2</v>
      </c>
      <c r="G447" s="11">
        <v>1446.85</v>
      </c>
      <c r="H447" s="11">
        <v>1.8</v>
      </c>
      <c r="I447" s="12">
        <v>1.35</v>
      </c>
      <c r="J447" s="13">
        <f t="shared" si="290"/>
        <v>3515.8455</v>
      </c>
      <c r="K447" s="11">
        <v>446</v>
      </c>
      <c r="L447" s="11">
        <v>0.83</v>
      </c>
      <c r="M447" s="30">
        <f t="shared" si="291"/>
        <v>2.92403107113655</v>
      </c>
      <c r="N447" s="11">
        <v>0.97</v>
      </c>
      <c r="O447" s="11">
        <v>2.11</v>
      </c>
      <c r="P447" s="8">
        <f t="shared" si="292"/>
        <v>3.0467</v>
      </c>
      <c r="Q447" s="9">
        <v>1.15</v>
      </c>
      <c r="R447" s="17">
        <f t="shared" si="293"/>
        <v>36019.6342273003</v>
      </c>
      <c r="S447" s="11">
        <f t="shared" si="294"/>
        <v>2</v>
      </c>
    </row>
    <row r="448" s="1" customFormat="1" customHeight="1" spans="1:19">
      <c r="F448" s="11">
        <f>_xlfn.RANK.EQ(R448,R446:R449,0)</f>
        <v>3</v>
      </c>
      <c r="G448" s="11">
        <v>1446.85</v>
      </c>
      <c r="H448" s="11">
        <v>1.8</v>
      </c>
      <c r="I448" s="12">
        <v>1.35</v>
      </c>
      <c r="J448" s="13">
        <f t="shared" si="290"/>
        <v>3515.8455</v>
      </c>
      <c r="K448" s="11">
        <v>450</v>
      </c>
      <c r="L448" s="11">
        <v>1.43</v>
      </c>
      <c r="M448" s="30">
        <f t="shared" si="291"/>
        <v>3.53204081632653</v>
      </c>
      <c r="N448" s="11">
        <v>0.82</v>
      </c>
      <c r="O448" s="11">
        <v>1.72</v>
      </c>
      <c r="P448" s="8">
        <f t="shared" si="292"/>
        <v>2.4104</v>
      </c>
      <c r="Q448" s="9">
        <v>1.15</v>
      </c>
      <c r="R448" s="17">
        <f t="shared" si="293"/>
        <v>34422.5036686447</v>
      </c>
      <c r="S448" s="11">
        <f t="shared" si="294"/>
        <v>12</v>
      </c>
    </row>
    <row r="449" s="1" customFormat="1" customHeight="1" spans="6:19">
      <c r="F449" s="11">
        <f>_xlfn.RANK.EQ(R449,R446:R449,0)</f>
        <v>4</v>
      </c>
      <c r="G449" s="11">
        <v>0</v>
      </c>
      <c r="H449" s="11">
        <v>1.8</v>
      </c>
      <c r="I449" s="12">
        <v>1.35</v>
      </c>
      <c r="J449" s="13">
        <f t="shared" si="290"/>
        <v>0</v>
      </c>
      <c r="K449" s="11">
        <v>0</v>
      </c>
      <c r="L449" s="11">
        <v>0.2</v>
      </c>
      <c r="M449" s="30">
        <f t="shared" si="291"/>
        <v>1.2</v>
      </c>
      <c r="N449" s="27">
        <v>0.7</v>
      </c>
      <c r="O449" s="27">
        <v>1.5</v>
      </c>
      <c r="P449" s="8">
        <f t="shared" si="292"/>
        <v>2.05</v>
      </c>
      <c r="Q449" s="9">
        <v>1.15</v>
      </c>
      <c r="R449" s="17">
        <f t="shared" si="293"/>
        <v>0</v>
      </c>
      <c r="S449" s="27">
        <f t="shared" si="294"/>
        <v>12</v>
      </c>
    </row>
    <row r="450" s="1" customFormat="1" customHeight="1" spans="6:19">
      <c r="F450" s="31" t="s">
        <v>35</v>
      </c>
      <c r="G450" s="32">
        <f>LARGE(R446:R449,1)/1</f>
        <v>56297.9744179538</v>
      </c>
      <c r="H450" s="31" t="s">
        <v>36</v>
      </c>
      <c r="I450" s="32">
        <f>LARGE(R446:R449,2)/2</f>
        <v>18009.8171136502</v>
      </c>
      <c r="J450" s="31" t="s">
        <v>37</v>
      </c>
      <c r="K450" s="32">
        <f>LARGE(R446:R449,3)/12</f>
        <v>2868.54197238706</v>
      </c>
      <c r="L450" s="31" t="s">
        <v>38</v>
      </c>
      <c r="M450" s="33">
        <f>LARGE(R446:R449,4)/12</f>
        <v>0</v>
      </c>
      <c r="N450" s="34" t="s">
        <v>39</v>
      </c>
      <c r="O450" s="35">
        <f>G450+I450+K450+M450</f>
        <v>77176.333503991</v>
      </c>
      <c r="P450" s="34" t="s">
        <v>40</v>
      </c>
      <c r="Q450" s="34">
        <v>6.7</v>
      </c>
      <c r="R450" s="34" t="s">
        <v>41</v>
      </c>
      <c r="S450" s="35">
        <f>O450*Q450</f>
        <v>517081.43447674</v>
      </c>
    </row>
    <row r="451" s="1" customFormat="1" customHeight="1" spans="6:19">
      <c r="F451" s="31"/>
      <c r="G451" s="32"/>
      <c r="H451" s="31"/>
      <c r="I451" s="32"/>
      <c r="J451" s="31"/>
      <c r="K451" s="32"/>
      <c r="L451" s="31"/>
      <c r="M451" s="33"/>
      <c r="N451" s="34"/>
      <c r="O451" s="35"/>
      <c r="P451" s="34"/>
      <c r="Q451" s="34"/>
      <c r="R451" s="34"/>
      <c r="S451" s="35"/>
    </row>
    <row r="452" s="1" customFormat="1" customHeight="1" spans="6:19">
      <c r="F452" s="3" t="s">
        <v>43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="1" customFormat="1" customHeight="1" spans="6:19">
      <c r="F453" s="4" t="s">
        <v>3</v>
      </c>
      <c r="G453" s="5"/>
      <c r="H453" s="5"/>
      <c r="I453" s="6"/>
      <c r="J453" s="7" t="s">
        <v>4</v>
      </c>
      <c r="K453" s="7"/>
      <c r="L453" s="7"/>
      <c r="M453" s="7"/>
      <c r="N453" s="8" t="s">
        <v>5</v>
      </c>
      <c r="O453" s="8"/>
      <c r="P453" s="8"/>
      <c r="Q453" s="9" t="s">
        <v>6</v>
      </c>
      <c r="R453" s="10" t="s">
        <v>7</v>
      </c>
    </row>
    <row r="454" s="1" customFormat="1" customHeight="1" spans="6:19">
      <c r="F454" s="11" t="s">
        <v>13</v>
      </c>
      <c r="G454" s="11" t="s">
        <v>14</v>
      </c>
      <c r="H454" s="12" t="s">
        <v>15</v>
      </c>
      <c r="I454" s="13" t="s">
        <v>3</v>
      </c>
      <c r="J454" s="11" t="s">
        <v>16</v>
      </c>
      <c r="K454" s="11" t="s">
        <v>17</v>
      </c>
      <c r="L454" s="11" t="s">
        <v>18</v>
      </c>
      <c r="M454" s="7" t="s">
        <v>19</v>
      </c>
      <c r="N454" s="11" t="s">
        <v>20</v>
      </c>
      <c r="O454" s="11" t="s">
        <v>21</v>
      </c>
      <c r="P454" s="8" t="s">
        <v>22</v>
      </c>
      <c r="Q454" s="9" t="s">
        <v>23</v>
      </c>
      <c r="R454" s="14"/>
    </row>
    <row r="455" s="1" customFormat="1" customHeight="1" spans="6:19">
      <c r="F455" s="11">
        <v>2171</v>
      </c>
      <c r="G455" s="11">
        <v>0.65</v>
      </c>
      <c r="H455" s="12">
        <v>1.35</v>
      </c>
      <c r="I455" s="13">
        <f t="shared" ref="I455:I463" si="295">F455*G455*H455</f>
        <v>1905.0525</v>
      </c>
      <c r="J455" s="11">
        <v>3</v>
      </c>
      <c r="K455" s="11">
        <v>446</v>
      </c>
      <c r="L455" s="11">
        <v>0.83</v>
      </c>
      <c r="M455" s="16">
        <f t="shared" ref="M455:M463" si="296">1+6*K455/(K455+2000)+L455</f>
        <v>2.92403107113655</v>
      </c>
      <c r="N455" s="11">
        <v>0.97</v>
      </c>
      <c r="O455" s="11">
        <v>2.11</v>
      </c>
      <c r="P455" s="8">
        <f t="shared" ref="P455:P463" si="297">1+N455*O455</f>
        <v>3.0467</v>
      </c>
      <c r="Q455" s="9">
        <v>1.15</v>
      </c>
      <c r="R455" s="17">
        <f t="shared" ref="R455:R463" si="298">I455*J455*Q455*P455*M455</f>
        <v>58551.4587320212</v>
      </c>
    </row>
    <row r="456" s="1" customFormat="1" customHeight="1" spans="6:19">
      <c r="F456" s="11">
        <v>2171</v>
      </c>
      <c r="G456" s="11">
        <v>0.65</v>
      </c>
      <c r="H456" s="12">
        <v>1.35</v>
      </c>
      <c r="I456" s="13">
        <f t="shared" si="295"/>
        <v>1905.0525</v>
      </c>
      <c r="J456" s="11">
        <v>3</v>
      </c>
      <c r="K456" s="11">
        <v>446</v>
      </c>
      <c r="L456" s="11">
        <v>0.83</v>
      </c>
      <c r="M456" s="16">
        <f t="shared" si="296"/>
        <v>2.92403107113655</v>
      </c>
      <c r="N456" s="11">
        <v>0.97</v>
      </c>
      <c r="O456" s="11">
        <v>2.11</v>
      </c>
      <c r="P456" s="8">
        <f t="shared" si="297"/>
        <v>3.0467</v>
      </c>
      <c r="Q456" s="9">
        <v>1.15</v>
      </c>
      <c r="R456" s="17">
        <f t="shared" si="298"/>
        <v>58551.4587320212</v>
      </c>
    </row>
    <row r="457" s="1" customFormat="1" customHeight="1" spans="6:19">
      <c r="F457" s="11">
        <v>2171</v>
      </c>
      <c r="G457" s="11">
        <v>0.65</v>
      </c>
      <c r="H457" s="12">
        <v>1.35</v>
      </c>
      <c r="I457" s="13">
        <f t="shared" si="295"/>
        <v>1905.0525</v>
      </c>
      <c r="J457" s="11">
        <v>3</v>
      </c>
      <c r="K457" s="11">
        <v>446</v>
      </c>
      <c r="L457" s="11">
        <v>0.83</v>
      </c>
      <c r="M457" s="16">
        <f t="shared" si="296"/>
        <v>2.92403107113655</v>
      </c>
      <c r="N457" s="11">
        <v>0.97</v>
      </c>
      <c r="O457" s="11">
        <v>2.11</v>
      </c>
      <c r="P457" s="8">
        <f t="shared" si="297"/>
        <v>3.0467</v>
      </c>
      <c r="Q457" s="9">
        <v>1.15</v>
      </c>
      <c r="R457" s="17">
        <f t="shared" si="298"/>
        <v>58551.4587320212</v>
      </c>
    </row>
    <row r="458" s="1" customFormat="1" customHeight="1" spans="6:19">
      <c r="F458" s="11">
        <v>2171</v>
      </c>
      <c r="G458" s="11">
        <v>0.65</v>
      </c>
      <c r="H458" s="12">
        <v>1.35</v>
      </c>
      <c r="I458" s="13">
        <f t="shared" si="295"/>
        <v>1905.0525</v>
      </c>
      <c r="J458" s="11">
        <v>3</v>
      </c>
      <c r="K458" s="11">
        <v>446</v>
      </c>
      <c r="L458" s="11">
        <v>0.83</v>
      </c>
      <c r="M458" s="16">
        <f t="shared" si="296"/>
        <v>2.92403107113655</v>
      </c>
      <c r="N458" s="11">
        <v>0.97</v>
      </c>
      <c r="O458" s="11">
        <v>2.11</v>
      </c>
      <c r="P458" s="8">
        <f t="shared" si="297"/>
        <v>3.0467</v>
      </c>
      <c r="Q458" s="9">
        <v>1.15</v>
      </c>
      <c r="R458" s="17">
        <f t="shared" si="298"/>
        <v>58551.4587320212</v>
      </c>
    </row>
    <row r="459" s="1" customFormat="1" customHeight="1" spans="6:19">
      <c r="F459" s="11">
        <v>2171</v>
      </c>
      <c r="G459" s="11">
        <v>0.65</v>
      </c>
      <c r="H459" s="12">
        <v>1.35</v>
      </c>
      <c r="I459" s="13">
        <f t="shared" si="295"/>
        <v>1905.0525</v>
      </c>
      <c r="J459" s="11">
        <v>3</v>
      </c>
      <c r="K459" s="11">
        <v>446</v>
      </c>
      <c r="L459" s="11">
        <v>0.83</v>
      </c>
      <c r="M459" s="16">
        <f t="shared" si="296"/>
        <v>2.92403107113655</v>
      </c>
      <c r="N459" s="11">
        <v>0.97</v>
      </c>
      <c r="O459" s="11">
        <v>2.11</v>
      </c>
      <c r="P459" s="8">
        <f t="shared" si="297"/>
        <v>3.0467</v>
      </c>
      <c r="Q459" s="9">
        <v>1.15</v>
      </c>
      <c r="R459" s="17">
        <f t="shared" si="298"/>
        <v>58551.4587320212</v>
      </c>
    </row>
    <row r="460" s="1" customFormat="1" customHeight="1" spans="6:19">
      <c r="F460" s="11">
        <v>2171</v>
      </c>
      <c r="G460" s="11">
        <v>0.65</v>
      </c>
      <c r="H460" s="12">
        <v>1.35</v>
      </c>
      <c r="I460" s="13">
        <f t="shared" si="295"/>
        <v>1905.0525</v>
      </c>
      <c r="J460" s="11">
        <v>3</v>
      </c>
      <c r="K460" s="11">
        <v>196</v>
      </c>
      <c r="L460" s="11">
        <v>0.83</v>
      </c>
      <c r="M460" s="16">
        <f t="shared" si="296"/>
        <v>2.36551912568306</v>
      </c>
      <c r="N460" s="11">
        <v>0.97</v>
      </c>
      <c r="O460" s="11">
        <v>2.11</v>
      </c>
      <c r="P460" s="8">
        <f t="shared" si="297"/>
        <v>3.0467</v>
      </c>
      <c r="Q460" s="9">
        <v>0.9</v>
      </c>
      <c r="R460" s="17">
        <f t="shared" si="298"/>
        <v>37070.3655889386</v>
      </c>
    </row>
    <row r="461" s="1" customFormat="1" customHeight="1" spans="6:19">
      <c r="F461" s="11">
        <v>2171</v>
      </c>
      <c r="G461" s="11">
        <v>0.65</v>
      </c>
      <c r="H461" s="12">
        <v>1.35</v>
      </c>
      <c r="I461" s="13">
        <f t="shared" si="295"/>
        <v>1905.0525</v>
      </c>
      <c r="J461" s="11">
        <v>3</v>
      </c>
      <c r="K461" s="11">
        <v>196</v>
      </c>
      <c r="L461" s="11">
        <v>0.83</v>
      </c>
      <c r="M461" s="16">
        <f t="shared" si="296"/>
        <v>2.36551912568306</v>
      </c>
      <c r="N461" s="11">
        <v>0.97</v>
      </c>
      <c r="O461" s="11">
        <v>2.11</v>
      </c>
      <c r="P461" s="8">
        <f t="shared" si="297"/>
        <v>3.0467</v>
      </c>
      <c r="Q461" s="9">
        <v>0.9</v>
      </c>
      <c r="R461" s="17">
        <f t="shared" si="298"/>
        <v>37070.3655889386</v>
      </c>
    </row>
    <row r="462" s="1" customFormat="1" customHeight="1" spans="6:19">
      <c r="F462" s="11">
        <v>2171</v>
      </c>
      <c r="G462" s="11">
        <v>0.65</v>
      </c>
      <c r="H462" s="12">
        <v>1.35</v>
      </c>
      <c r="I462" s="13">
        <f t="shared" si="295"/>
        <v>1905.0525</v>
      </c>
      <c r="J462" s="11">
        <v>3</v>
      </c>
      <c r="K462" s="11">
        <v>196</v>
      </c>
      <c r="L462" s="11">
        <v>0.83</v>
      </c>
      <c r="M462" s="16">
        <f t="shared" si="296"/>
        <v>2.36551912568306</v>
      </c>
      <c r="N462" s="11">
        <v>0.97</v>
      </c>
      <c r="O462" s="11">
        <v>2.11</v>
      </c>
      <c r="P462" s="8">
        <f t="shared" si="297"/>
        <v>3.0467</v>
      </c>
      <c r="Q462" s="9">
        <v>0.9</v>
      </c>
      <c r="R462" s="17">
        <f t="shared" si="298"/>
        <v>37070.3655889386</v>
      </c>
    </row>
    <row r="463" s="1" customFormat="1" customHeight="1" spans="6:19">
      <c r="F463" s="11">
        <v>2171</v>
      </c>
      <c r="G463" s="11">
        <v>0.65</v>
      </c>
      <c r="H463" s="12">
        <v>1.35</v>
      </c>
      <c r="I463" s="13">
        <f t="shared" si="295"/>
        <v>1905.0525</v>
      </c>
      <c r="J463" s="11">
        <v>3</v>
      </c>
      <c r="K463" s="11">
        <v>196</v>
      </c>
      <c r="L463" s="11">
        <v>0.83</v>
      </c>
      <c r="M463" s="16">
        <f t="shared" si="296"/>
        <v>2.36551912568306</v>
      </c>
      <c r="N463" s="11">
        <v>0.97</v>
      </c>
      <c r="O463" s="11">
        <v>2.11</v>
      </c>
      <c r="P463" s="8">
        <f t="shared" si="297"/>
        <v>3.0467</v>
      </c>
      <c r="Q463" s="9">
        <v>0.9</v>
      </c>
      <c r="R463" s="17">
        <f t="shared" si="298"/>
        <v>37070.3655889386</v>
      </c>
    </row>
    <row r="464" s="1" customFormat="1" customHeight="1" spans="6:19">
      <c r="F464" s="20" t="s">
        <v>43</v>
      </c>
      <c r="G464" s="21"/>
      <c r="H464" s="21"/>
      <c r="I464" s="21"/>
      <c r="J464" s="21"/>
      <c r="K464" s="21"/>
      <c r="L464" s="21"/>
      <c r="M464" s="22">
        <f>SUM(R455:R463)</f>
        <v>441038.75601586</v>
      </c>
      <c r="N464" s="22"/>
      <c r="O464" s="22"/>
      <c r="P464" s="22"/>
      <c r="Q464" s="22"/>
      <c r="R464" s="22"/>
    </row>
    <row r="465" s="1" customFormat="1" customHeight="1" spans="6:18">
      <c r="F465" s="21"/>
      <c r="G465" s="21"/>
      <c r="H465" s="21"/>
      <c r="I465" s="21"/>
      <c r="J465" s="21"/>
      <c r="K465" s="21"/>
      <c r="L465" s="21"/>
      <c r="M465" s="22"/>
      <c r="N465" s="22"/>
      <c r="O465" s="22"/>
      <c r="P465" s="22"/>
      <c r="Q465" s="22"/>
      <c r="R465" s="22"/>
    </row>
    <row r="466" s="1" customFormat="1" customHeight="1" spans="6:18">
      <c r="F466" s="3" t="s">
        <v>44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="1" customFormat="1" customHeight="1" spans="6:18">
      <c r="F467" s="4" t="s">
        <v>3</v>
      </c>
      <c r="G467" s="5"/>
      <c r="H467" s="5"/>
      <c r="I467" s="6"/>
      <c r="J467" s="7" t="s">
        <v>4</v>
      </c>
      <c r="K467" s="7"/>
      <c r="L467" s="7"/>
      <c r="M467" s="7"/>
      <c r="N467" s="8" t="s">
        <v>5</v>
      </c>
      <c r="O467" s="8"/>
      <c r="P467" s="8"/>
      <c r="Q467" s="9" t="s">
        <v>6</v>
      </c>
      <c r="R467" s="10" t="s">
        <v>7</v>
      </c>
    </row>
    <row r="468" s="1" customFormat="1" customHeight="1" spans="6:18">
      <c r="F468" s="11" t="s">
        <v>45</v>
      </c>
      <c r="G468" s="11" t="s">
        <v>14</v>
      </c>
      <c r="H468" s="12" t="s">
        <v>15</v>
      </c>
      <c r="I468" s="13" t="s">
        <v>3</v>
      </c>
      <c r="J468" s="11" t="s">
        <v>16</v>
      </c>
      <c r="K468" s="11" t="s">
        <v>17</v>
      </c>
      <c r="L468" s="11" t="s">
        <v>18</v>
      </c>
      <c r="M468" s="7" t="s">
        <v>19</v>
      </c>
      <c r="N468" s="11" t="s">
        <v>20</v>
      </c>
      <c r="O468" s="11" t="s">
        <v>21</v>
      </c>
      <c r="P468" s="8" t="s">
        <v>22</v>
      </c>
      <c r="Q468" s="9" t="s">
        <v>23</v>
      </c>
      <c r="R468" s="14"/>
    </row>
    <row r="469" s="1" customFormat="1" customHeight="1" spans="6:18">
      <c r="F469" s="11">
        <f t="shared" ref="F469:F473" si="299">35375+5878</f>
        <v>41253</v>
      </c>
      <c r="G469" s="11">
        <v>0.0847</v>
      </c>
      <c r="H469" s="12">
        <v>1.35</v>
      </c>
      <c r="I469" s="13">
        <f t="shared" ref="I469:I473" si="300">F469*G469*H469</f>
        <v>4717.074285</v>
      </c>
      <c r="J469" s="11">
        <v>3</v>
      </c>
      <c r="K469" s="11">
        <v>450</v>
      </c>
      <c r="L469" s="11">
        <v>1.43</v>
      </c>
      <c r="M469" s="16">
        <f t="shared" ref="M469:M473" si="301">1+6*K469/(K469+2000)+L469</f>
        <v>3.53204081632653</v>
      </c>
      <c r="N469" s="11">
        <v>0.82</v>
      </c>
      <c r="O469" s="11">
        <v>1.72</v>
      </c>
      <c r="P469" s="8">
        <f t="shared" ref="P469:P473" si="302">1+N469*O469</f>
        <v>2.4104</v>
      </c>
      <c r="Q469" s="9">
        <v>1.15</v>
      </c>
      <c r="R469" s="17">
        <f t="shared" ref="R469:R473" si="303">I469*J469*Q469*P469*M469</f>
        <v>138550.036013257</v>
      </c>
    </row>
    <row r="470" s="1" customFormat="1" customHeight="1" spans="6:18">
      <c r="F470" s="11">
        <f t="shared" si="299"/>
        <v>41253</v>
      </c>
      <c r="G470" s="11">
        <v>0.0847</v>
      </c>
      <c r="H470" s="12">
        <v>1.35</v>
      </c>
      <c r="I470" s="13">
        <f t="shared" si="300"/>
        <v>4717.074285</v>
      </c>
      <c r="J470" s="11">
        <v>3</v>
      </c>
      <c r="K470" s="11">
        <v>450</v>
      </c>
      <c r="L470" s="11">
        <v>1.43</v>
      </c>
      <c r="M470" s="16">
        <f t="shared" si="301"/>
        <v>3.53204081632653</v>
      </c>
      <c r="N470" s="11">
        <v>0.82</v>
      </c>
      <c r="O470" s="11">
        <v>1.72</v>
      </c>
      <c r="P470" s="8">
        <f t="shared" si="302"/>
        <v>2.4104</v>
      </c>
      <c r="Q470" s="9">
        <v>1.15</v>
      </c>
      <c r="R470" s="17">
        <f t="shared" si="303"/>
        <v>138550.036013257</v>
      </c>
    </row>
    <row r="471" s="1" customFormat="1" customHeight="1" spans="6:18">
      <c r="F471" s="11">
        <f t="shared" si="299"/>
        <v>41253</v>
      </c>
      <c r="G471" s="11">
        <v>0.0847</v>
      </c>
      <c r="H471" s="12">
        <v>1.35</v>
      </c>
      <c r="I471" s="13">
        <f t="shared" si="300"/>
        <v>4717.074285</v>
      </c>
      <c r="J471" s="11">
        <v>3</v>
      </c>
      <c r="K471" s="11">
        <v>450</v>
      </c>
      <c r="L471" s="11">
        <v>1.43</v>
      </c>
      <c r="M471" s="16">
        <f t="shared" si="301"/>
        <v>3.53204081632653</v>
      </c>
      <c r="N471" s="11">
        <v>0.82</v>
      </c>
      <c r="O471" s="11">
        <v>1.72</v>
      </c>
      <c r="P471" s="8">
        <f t="shared" si="302"/>
        <v>2.4104</v>
      </c>
      <c r="Q471" s="9">
        <v>1.15</v>
      </c>
      <c r="R471" s="17">
        <f t="shared" si="303"/>
        <v>138550.036013257</v>
      </c>
    </row>
    <row r="472" s="1" customFormat="1" customHeight="1" spans="6:18">
      <c r="F472" s="11">
        <f t="shared" si="299"/>
        <v>41253</v>
      </c>
      <c r="G472" s="11">
        <v>0.0847</v>
      </c>
      <c r="H472" s="12">
        <v>1.35</v>
      </c>
      <c r="I472" s="13">
        <f t="shared" si="300"/>
        <v>4717.074285</v>
      </c>
      <c r="J472" s="11">
        <v>3</v>
      </c>
      <c r="K472" s="11">
        <v>200</v>
      </c>
      <c r="L472" s="11">
        <v>1.43</v>
      </c>
      <c r="M472" s="16">
        <f t="shared" si="301"/>
        <v>2.97545454545455</v>
      </c>
      <c r="N472" s="11">
        <v>0.82</v>
      </c>
      <c r="O472" s="11">
        <v>1.72</v>
      </c>
      <c r="P472" s="8">
        <f t="shared" si="302"/>
        <v>2.4104</v>
      </c>
      <c r="Q472" s="9">
        <v>0.9</v>
      </c>
      <c r="R472" s="17">
        <f t="shared" si="303"/>
        <v>91343.7671527652</v>
      </c>
    </row>
    <row r="473" s="1" customFormat="1" customHeight="1" spans="6:18">
      <c r="F473" s="11">
        <f t="shared" si="299"/>
        <v>41253</v>
      </c>
      <c r="G473" s="11">
        <v>0.0847</v>
      </c>
      <c r="H473" s="12">
        <v>1.35</v>
      </c>
      <c r="I473" s="13">
        <f t="shared" si="300"/>
        <v>4717.074285</v>
      </c>
      <c r="J473" s="11">
        <v>3</v>
      </c>
      <c r="K473" s="11">
        <v>200</v>
      </c>
      <c r="L473" s="11">
        <v>1.43</v>
      </c>
      <c r="M473" s="16">
        <f t="shared" si="301"/>
        <v>2.97545454545455</v>
      </c>
      <c r="N473" s="11">
        <v>0.82</v>
      </c>
      <c r="O473" s="11">
        <v>1.72</v>
      </c>
      <c r="P473" s="8">
        <f t="shared" si="302"/>
        <v>2.4104</v>
      </c>
      <c r="Q473" s="9">
        <v>0.9</v>
      </c>
      <c r="R473" s="17">
        <f t="shared" si="303"/>
        <v>91343.7671527652</v>
      </c>
    </row>
    <row r="474" s="1" customFormat="1" customHeight="1" spans="6:18">
      <c r="F474" s="36" t="s">
        <v>44</v>
      </c>
      <c r="G474" s="37"/>
      <c r="H474" s="37"/>
      <c r="I474" s="37"/>
      <c r="J474" s="37"/>
      <c r="K474" s="37"/>
      <c r="L474" s="37"/>
      <c r="M474" s="22">
        <f>SUM(R469:R473)</f>
        <v>598337.642345301</v>
      </c>
      <c r="N474" s="22"/>
      <c r="O474" s="22"/>
      <c r="P474" s="22"/>
      <c r="Q474" s="22"/>
      <c r="R474" s="22"/>
    </row>
    <row r="475" s="1" customFormat="1" customHeight="1" spans="6:18">
      <c r="F475" s="37"/>
      <c r="G475" s="37"/>
      <c r="H475" s="37"/>
      <c r="I475" s="37"/>
      <c r="J475" s="37"/>
      <c r="K475" s="37"/>
      <c r="L475" s="37"/>
      <c r="M475" s="22"/>
      <c r="N475" s="22"/>
      <c r="O475" s="22"/>
      <c r="P475" s="22"/>
      <c r="Q475" s="22"/>
      <c r="R475" s="22"/>
    </row>
    <row r="476" s="1" customFormat="1" customHeight="1" spans="6:18">
      <c r="F476" s="34" t="s">
        <v>24</v>
      </c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</row>
    <row r="477" s="1" customFormat="1" customHeight="1" spans="6:18">
      <c r="F477" s="13" t="s">
        <v>3</v>
      </c>
      <c r="G477" s="13"/>
      <c r="H477" s="13"/>
      <c r="I477" s="13"/>
      <c r="J477" s="13"/>
      <c r="K477" s="8" t="s">
        <v>46</v>
      </c>
      <c r="L477" s="8"/>
      <c r="M477" s="8"/>
      <c r="N477" s="8"/>
      <c r="O477" s="9" t="s">
        <v>31</v>
      </c>
      <c r="P477" s="9"/>
      <c r="Q477" s="38" t="s">
        <v>7</v>
      </c>
    </row>
    <row r="478" s="1" customFormat="1" customHeight="1" spans="6:18">
      <c r="F478" s="13" t="s">
        <v>47</v>
      </c>
      <c r="G478" s="13" t="s">
        <v>48</v>
      </c>
      <c r="H478" s="13" t="s">
        <v>49</v>
      </c>
      <c r="I478" s="13" t="s">
        <v>50</v>
      </c>
      <c r="J478" s="13" t="s">
        <v>3</v>
      </c>
      <c r="K478" s="8" t="s">
        <v>51</v>
      </c>
      <c r="L478" s="8" t="s">
        <v>21</v>
      </c>
      <c r="M478" s="8" t="s">
        <v>20</v>
      </c>
      <c r="N478" s="39" t="s">
        <v>22</v>
      </c>
      <c r="O478" s="9" t="s">
        <v>52</v>
      </c>
      <c r="P478" s="9" t="s">
        <v>53</v>
      </c>
      <c r="Q478" s="38"/>
    </row>
    <row r="479" s="1" customFormat="1" customHeight="1" spans="6:18">
      <c r="F479" s="11">
        <f t="shared" ref="F479:F493" si="304">2704+413</f>
        <v>3117</v>
      </c>
      <c r="G479" s="12">
        <v>1.05</v>
      </c>
      <c r="H479" s="11">
        <v>1</v>
      </c>
      <c r="I479" s="11">
        <v>0</v>
      </c>
      <c r="J479" s="13">
        <f t="shared" ref="J479:J493" si="305">F479*G479*H479+I479</f>
        <v>3272.85</v>
      </c>
      <c r="K479" s="11">
        <v>1</v>
      </c>
      <c r="L479" s="11">
        <v>2.38</v>
      </c>
      <c r="M479" s="11">
        <v>1</v>
      </c>
      <c r="N479" s="39">
        <f t="shared" ref="N479:N493" si="306">L479*M479+1</f>
        <v>3.38</v>
      </c>
      <c r="O479" s="11">
        <v>1.15</v>
      </c>
      <c r="P479" s="9">
        <v>0.5</v>
      </c>
      <c r="Q479" s="40">
        <f t="shared" ref="Q479:Q493" si="307">J479*K479*N479*O479*P479</f>
        <v>6360.783975</v>
      </c>
    </row>
    <row r="480" s="1" customFormat="1" customHeight="1" spans="6:18">
      <c r="F480" s="11">
        <f t="shared" si="304"/>
        <v>3117</v>
      </c>
      <c r="G480" s="12">
        <v>1.06</v>
      </c>
      <c r="H480" s="11">
        <v>1</v>
      </c>
      <c r="I480" s="11">
        <v>0</v>
      </c>
      <c r="J480" s="13">
        <f t="shared" si="305"/>
        <v>3304.02</v>
      </c>
      <c r="K480" s="11">
        <v>1</v>
      </c>
      <c r="L480" s="11">
        <v>2.38</v>
      </c>
      <c r="M480" s="11">
        <v>1</v>
      </c>
      <c r="N480" s="39">
        <f t="shared" si="306"/>
        <v>3.38</v>
      </c>
      <c r="O480" s="11">
        <v>1.15</v>
      </c>
      <c r="P480" s="9">
        <v>0.5</v>
      </c>
      <c r="Q480" s="40">
        <f t="shared" si="307"/>
        <v>6421.36287</v>
      </c>
    </row>
    <row r="481" s="1" customFormat="1" customHeight="1" spans="6:17">
      <c r="F481" s="11">
        <f t="shared" si="304"/>
        <v>3117</v>
      </c>
      <c r="G481" s="12">
        <v>1.31</v>
      </c>
      <c r="H481" s="11">
        <v>1</v>
      </c>
      <c r="I481" s="11">
        <v>0</v>
      </c>
      <c r="J481" s="13">
        <f t="shared" si="305"/>
        <v>4083.27</v>
      </c>
      <c r="K481" s="11">
        <v>1</v>
      </c>
      <c r="L481" s="11">
        <v>2.38</v>
      </c>
      <c r="M481" s="11">
        <v>1</v>
      </c>
      <c r="N481" s="39">
        <f t="shared" si="306"/>
        <v>3.38</v>
      </c>
      <c r="O481" s="11">
        <v>1.15</v>
      </c>
      <c r="P481" s="9">
        <v>0.5</v>
      </c>
      <c r="Q481" s="40">
        <f t="shared" si="307"/>
        <v>7935.835245</v>
      </c>
    </row>
    <row r="482" s="1" customFormat="1" customHeight="1" spans="6:17">
      <c r="F482" s="11">
        <f t="shared" si="304"/>
        <v>3117</v>
      </c>
      <c r="G482" s="12">
        <v>0.75</v>
      </c>
      <c r="H482" s="11">
        <v>1</v>
      </c>
      <c r="I482" s="11">
        <v>0</v>
      </c>
      <c r="J482" s="13">
        <f t="shared" si="305"/>
        <v>2337.75</v>
      </c>
      <c r="K482" s="11">
        <v>1</v>
      </c>
      <c r="L482" s="11">
        <v>2.38</v>
      </c>
      <c r="M482" s="11">
        <v>1</v>
      </c>
      <c r="N482" s="39">
        <f t="shared" si="306"/>
        <v>3.38</v>
      </c>
      <c r="O482" s="11">
        <v>1.15</v>
      </c>
      <c r="P482" s="9">
        <v>0.5</v>
      </c>
      <c r="Q482" s="40">
        <f t="shared" si="307"/>
        <v>4543.417125</v>
      </c>
    </row>
    <row r="483" s="1" customFormat="1" customHeight="1" spans="6:17">
      <c r="F483" s="11">
        <f t="shared" si="304"/>
        <v>3117</v>
      </c>
      <c r="G483" s="12">
        <v>0.75</v>
      </c>
      <c r="H483" s="11">
        <v>1</v>
      </c>
      <c r="I483" s="11">
        <v>0</v>
      </c>
      <c r="J483" s="13">
        <f t="shared" si="305"/>
        <v>2337.75</v>
      </c>
      <c r="K483" s="11">
        <v>1</v>
      </c>
      <c r="L483" s="11">
        <v>2.38</v>
      </c>
      <c r="M483" s="11">
        <v>1</v>
      </c>
      <c r="N483" s="39">
        <f t="shared" si="306"/>
        <v>3.38</v>
      </c>
      <c r="O483" s="11">
        <v>1.15</v>
      </c>
      <c r="P483" s="9">
        <v>0.5</v>
      </c>
      <c r="Q483" s="40">
        <f t="shared" si="307"/>
        <v>4543.417125</v>
      </c>
    </row>
    <row r="484" s="1" customFormat="1" customHeight="1" spans="6:17">
      <c r="F484" s="11">
        <f t="shared" si="304"/>
        <v>3117</v>
      </c>
      <c r="G484" s="12">
        <v>1.8</v>
      </c>
      <c r="H484" s="11">
        <v>1</v>
      </c>
      <c r="I484" s="11">
        <v>0</v>
      </c>
      <c r="J484" s="13">
        <f t="shared" si="305"/>
        <v>5610.6</v>
      </c>
      <c r="K484" s="11">
        <v>1</v>
      </c>
      <c r="L484" s="11">
        <v>2.38</v>
      </c>
      <c r="M484" s="11">
        <v>1</v>
      </c>
      <c r="N484" s="39">
        <f t="shared" si="306"/>
        <v>3.38</v>
      </c>
      <c r="O484" s="11">
        <v>1.15</v>
      </c>
      <c r="P484" s="9">
        <v>0.5</v>
      </c>
      <c r="Q484" s="40">
        <f t="shared" si="307"/>
        <v>10904.2011</v>
      </c>
    </row>
    <row r="485" s="1" customFormat="1" customHeight="1" spans="6:17">
      <c r="F485" s="11">
        <f t="shared" si="304"/>
        <v>3117</v>
      </c>
      <c r="G485" s="12">
        <v>1.05</v>
      </c>
      <c r="H485" s="11">
        <v>1</v>
      </c>
      <c r="I485" s="11">
        <v>0</v>
      </c>
      <c r="J485" s="13">
        <f t="shared" si="305"/>
        <v>3272.85</v>
      </c>
      <c r="K485" s="11">
        <v>1</v>
      </c>
      <c r="L485" s="11">
        <v>2.38</v>
      </c>
      <c r="M485" s="11">
        <v>1</v>
      </c>
      <c r="N485" s="39">
        <f t="shared" si="306"/>
        <v>3.38</v>
      </c>
      <c r="O485" s="11">
        <v>1.15</v>
      </c>
      <c r="P485" s="9">
        <v>0.5</v>
      </c>
      <c r="Q485" s="40">
        <f t="shared" si="307"/>
        <v>6360.783975</v>
      </c>
    </row>
    <row r="486" s="1" customFormat="1" customHeight="1" spans="6:17">
      <c r="F486" s="11">
        <f t="shared" si="304"/>
        <v>3117</v>
      </c>
      <c r="G486" s="12">
        <v>1.06</v>
      </c>
      <c r="H486" s="11">
        <v>1</v>
      </c>
      <c r="I486" s="11">
        <v>0</v>
      </c>
      <c r="J486" s="13">
        <f t="shared" si="305"/>
        <v>3304.02</v>
      </c>
      <c r="K486" s="11">
        <v>1</v>
      </c>
      <c r="L486" s="11">
        <v>2.38</v>
      </c>
      <c r="M486" s="11">
        <v>1</v>
      </c>
      <c r="N486" s="39">
        <f t="shared" si="306"/>
        <v>3.38</v>
      </c>
      <c r="O486" s="11">
        <v>1.15</v>
      </c>
      <c r="P486" s="9">
        <v>0.5</v>
      </c>
      <c r="Q486" s="40">
        <f t="shared" si="307"/>
        <v>6421.36287</v>
      </c>
    </row>
    <row r="487" s="1" customFormat="1" customHeight="1" spans="6:17">
      <c r="F487" s="11">
        <f t="shared" si="304"/>
        <v>3117</v>
      </c>
      <c r="G487" s="12">
        <v>1.31</v>
      </c>
      <c r="H487" s="11">
        <v>1</v>
      </c>
      <c r="I487" s="11">
        <v>0</v>
      </c>
      <c r="J487" s="13">
        <f t="shared" si="305"/>
        <v>4083.27</v>
      </c>
      <c r="K487" s="11">
        <v>1</v>
      </c>
      <c r="L487" s="11">
        <v>2.38</v>
      </c>
      <c r="M487" s="11">
        <v>1</v>
      </c>
      <c r="N487" s="39">
        <f t="shared" si="306"/>
        <v>3.38</v>
      </c>
      <c r="O487" s="11">
        <v>1.15</v>
      </c>
      <c r="P487" s="9">
        <v>0.5</v>
      </c>
      <c r="Q487" s="40">
        <f t="shared" si="307"/>
        <v>7935.835245</v>
      </c>
    </row>
    <row r="488" s="1" customFormat="1" customHeight="1" spans="6:17">
      <c r="F488" s="11">
        <f t="shared" si="304"/>
        <v>3117</v>
      </c>
      <c r="G488" s="12">
        <v>0.75</v>
      </c>
      <c r="H488" s="11">
        <v>1</v>
      </c>
      <c r="I488" s="11">
        <v>0</v>
      </c>
      <c r="J488" s="13">
        <f t="shared" si="305"/>
        <v>2337.75</v>
      </c>
      <c r="K488" s="11">
        <v>1</v>
      </c>
      <c r="L488" s="11">
        <v>2.38</v>
      </c>
      <c r="M488" s="11">
        <v>1</v>
      </c>
      <c r="N488" s="39">
        <f t="shared" si="306"/>
        <v>3.38</v>
      </c>
      <c r="O488" s="11">
        <v>1.15</v>
      </c>
      <c r="P488" s="9">
        <v>0.5</v>
      </c>
      <c r="Q488" s="40">
        <f t="shared" si="307"/>
        <v>4543.417125</v>
      </c>
    </row>
    <row r="489" s="1" customFormat="1" customHeight="1" spans="6:17">
      <c r="F489" s="11">
        <f t="shared" si="304"/>
        <v>3117</v>
      </c>
      <c r="G489" s="12">
        <v>0.75</v>
      </c>
      <c r="H489" s="11">
        <v>1</v>
      </c>
      <c r="I489" s="11">
        <v>0</v>
      </c>
      <c r="J489" s="13">
        <f t="shared" si="305"/>
        <v>2337.75</v>
      </c>
      <c r="K489" s="11">
        <v>1</v>
      </c>
      <c r="L489" s="11">
        <v>2.38</v>
      </c>
      <c r="M489" s="11">
        <v>1</v>
      </c>
      <c r="N489" s="39">
        <f t="shared" si="306"/>
        <v>3.38</v>
      </c>
      <c r="O489" s="11">
        <v>1.15</v>
      </c>
      <c r="P489" s="9">
        <v>0.5</v>
      </c>
      <c r="Q489" s="40">
        <f t="shared" si="307"/>
        <v>4543.417125</v>
      </c>
    </row>
    <row r="490" s="1" customFormat="1" customHeight="1" spans="6:17">
      <c r="F490" s="11">
        <f t="shared" si="304"/>
        <v>3117</v>
      </c>
      <c r="G490" s="12">
        <v>1.8</v>
      </c>
      <c r="H490" s="11">
        <v>1</v>
      </c>
      <c r="I490" s="11">
        <v>0</v>
      </c>
      <c r="J490" s="13">
        <f t="shared" si="305"/>
        <v>5610.6</v>
      </c>
      <c r="K490" s="11">
        <v>1</v>
      </c>
      <c r="L490" s="11">
        <v>2.38</v>
      </c>
      <c r="M490" s="11">
        <v>1</v>
      </c>
      <c r="N490" s="39">
        <f t="shared" si="306"/>
        <v>3.38</v>
      </c>
      <c r="O490" s="11">
        <v>1.15</v>
      </c>
      <c r="P490" s="9">
        <v>0.5</v>
      </c>
      <c r="Q490" s="40">
        <f t="shared" si="307"/>
        <v>10904.2011</v>
      </c>
    </row>
    <row r="491" s="1" customFormat="1" customHeight="1" spans="6:17">
      <c r="F491" s="11">
        <f t="shared" si="304"/>
        <v>3117</v>
      </c>
      <c r="G491" s="12">
        <v>3.21</v>
      </c>
      <c r="H491" s="11">
        <v>1</v>
      </c>
      <c r="I491" s="11">
        <v>0</v>
      </c>
      <c r="J491" s="13">
        <f t="shared" si="305"/>
        <v>10005.57</v>
      </c>
      <c r="K491" s="11">
        <v>1</v>
      </c>
      <c r="L491" s="11">
        <v>2.38</v>
      </c>
      <c r="M491" s="11">
        <v>1</v>
      </c>
      <c r="N491" s="39">
        <f t="shared" si="306"/>
        <v>3.38</v>
      </c>
      <c r="O491" s="11">
        <v>1.15</v>
      </c>
      <c r="P491" s="9">
        <v>0.5</v>
      </c>
      <c r="Q491" s="40">
        <f t="shared" si="307"/>
        <v>19445.825295</v>
      </c>
    </row>
    <row r="492" s="1" customFormat="1" customHeight="1" spans="6:17">
      <c r="F492" s="11">
        <f t="shared" si="304"/>
        <v>3117</v>
      </c>
      <c r="G492" s="12">
        <v>3.21</v>
      </c>
      <c r="H492" s="11">
        <v>1</v>
      </c>
      <c r="I492" s="11">
        <v>0</v>
      </c>
      <c r="J492" s="13">
        <f t="shared" si="305"/>
        <v>10005.57</v>
      </c>
      <c r="K492" s="11">
        <v>1</v>
      </c>
      <c r="L492" s="11">
        <v>2.38</v>
      </c>
      <c r="M492" s="11">
        <v>1</v>
      </c>
      <c r="N492" s="39">
        <f t="shared" si="306"/>
        <v>3.38</v>
      </c>
      <c r="O492" s="11">
        <v>1.15</v>
      </c>
      <c r="P492" s="9">
        <v>0.5</v>
      </c>
      <c r="Q492" s="40">
        <f t="shared" si="307"/>
        <v>19445.825295</v>
      </c>
    </row>
    <row r="493" s="1" customFormat="1" customHeight="1" spans="6:17">
      <c r="F493" s="11">
        <f t="shared" si="304"/>
        <v>3117</v>
      </c>
      <c r="G493" s="12">
        <v>0</v>
      </c>
      <c r="H493" s="11">
        <v>1</v>
      </c>
      <c r="I493" s="11">
        <v>0</v>
      </c>
      <c r="J493" s="13">
        <f t="shared" si="305"/>
        <v>0</v>
      </c>
      <c r="K493" s="11">
        <v>1</v>
      </c>
      <c r="L493" s="11">
        <v>2.38</v>
      </c>
      <c r="M493" s="11">
        <v>1</v>
      </c>
      <c r="N493" s="39">
        <f t="shared" si="306"/>
        <v>3.38</v>
      </c>
      <c r="O493" s="11">
        <v>1.15</v>
      </c>
      <c r="P493" s="9">
        <v>0.5</v>
      </c>
      <c r="Q493" s="40">
        <f t="shared" si="307"/>
        <v>0</v>
      </c>
    </row>
    <row r="494" s="1" customFormat="1" customHeight="1" spans="6:17">
      <c r="F494" s="41" t="s">
        <v>24</v>
      </c>
      <c r="G494" s="42"/>
      <c r="H494" s="42"/>
      <c r="I494" s="42"/>
      <c r="J494" s="42"/>
      <c r="K494" s="42"/>
      <c r="L494" s="42"/>
      <c r="M494" s="43">
        <f>SUM(Q479:Q493)</f>
        <v>120309.68547</v>
      </c>
      <c r="N494" s="43"/>
      <c r="O494" s="43"/>
      <c r="P494" s="43"/>
      <c r="Q494" s="43"/>
    </row>
    <row r="495" s="1" customFormat="1" customHeight="1" spans="6:17">
      <c r="F495" s="42"/>
      <c r="G495" s="42"/>
      <c r="H495" s="42"/>
      <c r="I495" s="42"/>
      <c r="J495" s="42"/>
      <c r="K495" s="42"/>
      <c r="L495" s="42"/>
      <c r="M495" s="43"/>
      <c r="N495" s="43"/>
      <c r="O495" s="43"/>
      <c r="P495" s="43"/>
      <c r="Q495" s="43"/>
    </row>
    <row r="496" s="1" customFormat="1" customHeight="1" spans="6:17">
      <c r="F496" s="42"/>
      <c r="G496" s="42"/>
      <c r="H496" s="42"/>
      <c r="I496" s="42"/>
      <c r="J496" s="42"/>
      <c r="K496" s="42"/>
      <c r="L496" s="42"/>
      <c r="M496" s="43"/>
      <c r="N496" s="43"/>
      <c r="O496" s="43"/>
      <c r="P496" s="43"/>
      <c r="Q496" s="43"/>
    </row>
    <row r="497" s="1" customFormat="1" customHeight="1" spans="6:17">
      <c r="F497" s="34" t="s">
        <v>25</v>
      </c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</row>
    <row r="498" s="1" customFormat="1" customHeight="1" spans="6:17">
      <c r="F498" s="13" t="s">
        <v>3</v>
      </c>
      <c r="G498" s="13"/>
      <c r="H498" s="13"/>
      <c r="I498" s="13"/>
      <c r="J498" s="13"/>
      <c r="K498" s="8" t="s">
        <v>46</v>
      </c>
      <c r="L498" s="8"/>
      <c r="M498" s="8"/>
      <c r="N498" s="8"/>
      <c r="O498" s="9" t="s">
        <v>31</v>
      </c>
      <c r="P498" s="9"/>
      <c r="Q498" s="38" t="s">
        <v>7</v>
      </c>
    </row>
    <row r="499" s="1" customFormat="1" customHeight="1" spans="6:17">
      <c r="F499" s="13" t="s">
        <v>47</v>
      </c>
      <c r="G499" s="13" t="s">
        <v>48</v>
      </c>
      <c r="H499" s="13" t="s">
        <v>49</v>
      </c>
      <c r="I499" s="13" t="s">
        <v>50</v>
      </c>
      <c r="J499" s="13" t="s">
        <v>3</v>
      </c>
      <c r="K499" s="8" t="s">
        <v>51</v>
      </c>
      <c r="L499" s="8" t="s">
        <v>21</v>
      </c>
      <c r="M499" s="8" t="s">
        <v>20</v>
      </c>
      <c r="N499" s="39" t="s">
        <v>22</v>
      </c>
      <c r="O499" s="9" t="s">
        <v>52</v>
      </c>
      <c r="P499" s="9" t="s">
        <v>53</v>
      </c>
      <c r="Q499" s="38"/>
    </row>
    <row r="500" s="1" customFormat="1" customHeight="1" spans="6:17">
      <c r="F500" s="11">
        <v>2171</v>
      </c>
      <c r="G500" s="12">
        <v>1.728</v>
      </c>
      <c r="H500" s="11">
        <v>1</v>
      </c>
      <c r="I500" s="11">
        <v>0</v>
      </c>
      <c r="J500" s="13">
        <f t="shared" ref="J500:J510" si="308">F500*G500*H500+I500</f>
        <v>3751.488</v>
      </c>
      <c r="K500" s="11">
        <v>1</v>
      </c>
      <c r="L500" s="11">
        <v>2.11</v>
      </c>
      <c r="M500" s="11">
        <v>0.97</v>
      </c>
      <c r="N500" s="39">
        <f t="shared" ref="N500:N510" si="309">L500*M500+1</f>
        <v>3.0467</v>
      </c>
      <c r="O500" s="11">
        <v>1.15</v>
      </c>
      <c r="P500" s="9">
        <v>0.5</v>
      </c>
      <c r="Q500" s="40">
        <f t="shared" ref="Q500:Q510" si="310">J500*K500*N500*O500*P500</f>
        <v>6572.05363152</v>
      </c>
    </row>
    <row r="501" s="1" customFormat="1" customHeight="1" spans="6:17">
      <c r="F501" s="11">
        <v>2171</v>
      </c>
      <c r="G501" s="12">
        <v>1.728</v>
      </c>
      <c r="H501" s="11">
        <v>1</v>
      </c>
      <c r="I501" s="11">
        <v>0</v>
      </c>
      <c r="J501" s="13">
        <f t="shared" si="308"/>
        <v>3751.488</v>
      </c>
      <c r="K501" s="11">
        <v>1</v>
      </c>
      <c r="L501" s="11">
        <v>2.11</v>
      </c>
      <c r="M501" s="11">
        <v>0.97</v>
      </c>
      <c r="N501" s="39">
        <f t="shared" si="309"/>
        <v>3.0467</v>
      </c>
      <c r="O501" s="11">
        <v>1.15</v>
      </c>
      <c r="P501" s="9">
        <v>0.5</v>
      </c>
      <c r="Q501" s="40">
        <f t="shared" si="310"/>
        <v>6572.05363152</v>
      </c>
    </row>
    <row r="502" s="1" customFormat="1" customHeight="1" spans="6:17">
      <c r="F502" s="11">
        <v>2171</v>
      </c>
      <c r="G502" s="12">
        <v>1.728</v>
      </c>
      <c r="H502" s="11">
        <v>1</v>
      </c>
      <c r="I502" s="11">
        <v>0</v>
      </c>
      <c r="J502" s="13">
        <f t="shared" si="308"/>
        <v>3751.488</v>
      </c>
      <c r="K502" s="11">
        <v>1</v>
      </c>
      <c r="L502" s="11">
        <v>2.11</v>
      </c>
      <c r="M502" s="11">
        <v>0.97</v>
      </c>
      <c r="N502" s="39">
        <f t="shared" si="309"/>
        <v>3.0467</v>
      </c>
      <c r="O502" s="11">
        <v>1.15</v>
      </c>
      <c r="P502" s="9">
        <v>0.5</v>
      </c>
      <c r="Q502" s="40">
        <f t="shared" si="310"/>
        <v>6572.05363152</v>
      </c>
    </row>
    <row r="503" s="1" customFormat="1" customHeight="1" spans="6:17">
      <c r="F503" s="11">
        <v>2171</v>
      </c>
      <c r="G503" s="12">
        <v>1.728</v>
      </c>
      <c r="H503" s="11">
        <v>1</v>
      </c>
      <c r="I503" s="11">
        <v>0</v>
      </c>
      <c r="J503" s="13">
        <f t="shared" si="308"/>
        <v>3751.488</v>
      </c>
      <c r="K503" s="11">
        <v>1</v>
      </c>
      <c r="L503" s="11">
        <v>2.11</v>
      </c>
      <c r="M503" s="11">
        <v>0.97</v>
      </c>
      <c r="N503" s="39">
        <f t="shared" si="309"/>
        <v>3.0467</v>
      </c>
      <c r="O503" s="11">
        <v>1.15</v>
      </c>
      <c r="P503" s="9">
        <v>0.5</v>
      </c>
      <c r="Q503" s="40">
        <f t="shared" si="310"/>
        <v>6572.05363152</v>
      </c>
    </row>
    <row r="504" s="1" customFormat="1" customHeight="1" spans="6:17">
      <c r="F504" s="11">
        <v>2171</v>
      </c>
      <c r="G504" s="12">
        <v>1.728</v>
      </c>
      <c r="H504" s="11">
        <v>1</v>
      </c>
      <c r="I504" s="11">
        <v>0</v>
      </c>
      <c r="J504" s="13">
        <f t="shared" si="308"/>
        <v>3751.488</v>
      </c>
      <c r="K504" s="11">
        <v>1</v>
      </c>
      <c r="L504" s="11">
        <v>2.11</v>
      </c>
      <c r="M504" s="11">
        <v>0.97</v>
      </c>
      <c r="N504" s="39">
        <f t="shared" si="309"/>
        <v>3.0467</v>
      </c>
      <c r="O504" s="11">
        <v>1.15</v>
      </c>
      <c r="P504" s="9">
        <v>0.5</v>
      </c>
      <c r="Q504" s="40">
        <f t="shared" si="310"/>
        <v>6572.05363152</v>
      </c>
    </row>
    <row r="505" s="1" customFormat="1" customHeight="1" spans="6:17">
      <c r="F505" s="11">
        <v>2171</v>
      </c>
      <c r="G505" s="12">
        <v>1.728</v>
      </c>
      <c r="H505" s="11">
        <v>1</v>
      </c>
      <c r="I505" s="11">
        <v>0</v>
      </c>
      <c r="J505" s="13">
        <f t="shared" si="308"/>
        <v>3751.488</v>
      </c>
      <c r="K505" s="11">
        <v>1</v>
      </c>
      <c r="L505" s="11">
        <v>2.11</v>
      </c>
      <c r="M505" s="11">
        <v>0.97</v>
      </c>
      <c r="N505" s="39">
        <f t="shared" si="309"/>
        <v>3.0467</v>
      </c>
      <c r="O505" s="11">
        <v>0.9</v>
      </c>
      <c r="P505" s="9">
        <v>0.5</v>
      </c>
      <c r="Q505" s="40">
        <f t="shared" si="310"/>
        <v>5143.34632032</v>
      </c>
    </row>
    <row r="506" s="1" customFormat="1" customHeight="1" spans="6:17">
      <c r="F506" s="11">
        <v>2171</v>
      </c>
      <c r="G506" s="12">
        <v>1.728</v>
      </c>
      <c r="H506" s="11">
        <v>1</v>
      </c>
      <c r="I506" s="11">
        <v>0</v>
      </c>
      <c r="J506" s="13">
        <f t="shared" si="308"/>
        <v>3751.488</v>
      </c>
      <c r="K506" s="11">
        <v>1</v>
      </c>
      <c r="L506" s="11">
        <v>2.11</v>
      </c>
      <c r="M506" s="11">
        <v>0.97</v>
      </c>
      <c r="N506" s="39">
        <f t="shared" si="309"/>
        <v>3.0467</v>
      </c>
      <c r="O506" s="11">
        <v>0.9</v>
      </c>
      <c r="P506" s="9">
        <v>0.5</v>
      </c>
      <c r="Q506" s="40">
        <f t="shared" si="310"/>
        <v>5143.34632032</v>
      </c>
    </row>
    <row r="507" s="1" customFormat="1" customHeight="1" spans="6:17">
      <c r="F507" s="11">
        <v>2171</v>
      </c>
      <c r="G507" s="12">
        <v>1.728</v>
      </c>
      <c r="H507" s="11">
        <v>1</v>
      </c>
      <c r="I507" s="11">
        <v>0</v>
      </c>
      <c r="J507" s="13">
        <f t="shared" si="308"/>
        <v>3751.488</v>
      </c>
      <c r="K507" s="11">
        <v>1</v>
      </c>
      <c r="L507" s="11">
        <v>2.11</v>
      </c>
      <c r="M507" s="11">
        <v>0.97</v>
      </c>
      <c r="N507" s="39">
        <f t="shared" si="309"/>
        <v>3.0467</v>
      </c>
      <c r="O507" s="11">
        <v>0.9</v>
      </c>
      <c r="P507" s="9">
        <v>0.5</v>
      </c>
      <c r="Q507" s="40">
        <f t="shared" si="310"/>
        <v>5143.34632032</v>
      </c>
    </row>
    <row r="508" s="1" customFormat="1" customHeight="1" spans="6:17">
      <c r="F508" s="11">
        <v>2171</v>
      </c>
      <c r="G508" s="12">
        <v>1.728</v>
      </c>
      <c r="H508" s="11">
        <v>1</v>
      </c>
      <c r="I508" s="11">
        <v>0</v>
      </c>
      <c r="J508" s="13">
        <f t="shared" si="308"/>
        <v>3751.488</v>
      </c>
      <c r="K508" s="11">
        <v>1</v>
      </c>
      <c r="L508" s="11">
        <v>2.11</v>
      </c>
      <c r="M508" s="11">
        <v>0.97</v>
      </c>
      <c r="N508" s="39">
        <f t="shared" si="309"/>
        <v>3.0467</v>
      </c>
      <c r="O508" s="11">
        <v>0.9</v>
      </c>
      <c r="P508" s="9">
        <v>0.5</v>
      </c>
      <c r="Q508" s="40">
        <f t="shared" si="310"/>
        <v>5143.34632032</v>
      </c>
    </row>
    <row r="509" s="1" customFormat="1" customHeight="1" spans="6:17">
      <c r="F509" s="11">
        <v>2171</v>
      </c>
      <c r="G509" s="12">
        <v>1.55</v>
      </c>
      <c r="H509" s="11">
        <v>1</v>
      </c>
      <c r="I509" s="11">
        <v>0</v>
      </c>
      <c r="J509" s="13">
        <f t="shared" si="308"/>
        <v>3365.05</v>
      </c>
      <c r="K509" s="11">
        <v>1</v>
      </c>
      <c r="L509" s="11">
        <v>2.11</v>
      </c>
      <c r="M509" s="11">
        <v>0.97</v>
      </c>
      <c r="N509" s="39">
        <f t="shared" si="309"/>
        <v>3.0467</v>
      </c>
      <c r="O509" s="11">
        <v>0.9</v>
      </c>
      <c r="P509" s="9">
        <v>0.5</v>
      </c>
      <c r="Q509" s="40">
        <f t="shared" si="310"/>
        <v>4613.53402575</v>
      </c>
    </row>
    <row r="510" s="1" customFormat="1" customHeight="1" spans="6:17">
      <c r="F510" s="11">
        <v>2171</v>
      </c>
      <c r="G510" s="12">
        <v>12.18</v>
      </c>
      <c r="H510" s="11">
        <v>1</v>
      </c>
      <c r="I510" s="11">
        <v>0</v>
      </c>
      <c r="J510" s="13">
        <f t="shared" si="308"/>
        <v>26442.78</v>
      </c>
      <c r="K510" s="11">
        <v>1</v>
      </c>
      <c r="L510" s="11">
        <v>2.11</v>
      </c>
      <c r="M510" s="11">
        <v>0.97</v>
      </c>
      <c r="N510" s="39">
        <f t="shared" si="309"/>
        <v>3.0467</v>
      </c>
      <c r="O510" s="11">
        <v>0.9</v>
      </c>
      <c r="P510" s="9">
        <v>0.5</v>
      </c>
      <c r="Q510" s="40">
        <f t="shared" si="310"/>
        <v>36253.4480217</v>
      </c>
    </row>
    <row r="511" s="1" customFormat="1" customHeight="1" spans="6:17">
      <c r="F511" s="41" t="s">
        <v>25</v>
      </c>
      <c r="G511" s="42"/>
      <c r="H511" s="42"/>
      <c r="I511" s="42"/>
      <c r="J511" s="42"/>
      <c r="K511" s="42"/>
      <c r="L511" s="42"/>
      <c r="M511" s="43">
        <f>SUM(Q500:Q510)</f>
        <v>94300.63548633</v>
      </c>
      <c r="N511" s="43"/>
      <c r="O511" s="43"/>
      <c r="P511" s="43"/>
      <c r="Q511" s="43"/>
    </row>
    <row r="512" s="1" customFormat="1" customHeight="1" spans="6:17">
      <c r="F512" s="42"/>
      <c r="G512" s="42"/>
      <c r="H512" s="42"/>
      <c r="I512" s="42"/>
      <c r="J512" s="42"/>
      <c r="K512" s="42"/>
      <c r="L512" s="42"/>
      <c r="M512" s="43"/>
      <c r="N512" s="43"/>
      <c r="O512" s="43"/>
      <c r="P512" s="43"/>
      <c r="Q512" s="43"/>
    </row>
    <row r="513" s="1" customFormat="1" customHeight="1" spans="6:17">
      <c r="F513" s="42"/>
      <c r="G513" s="42"/>
      <c r="H513" s="42"/>
      <c r="I513" s="42"/>
      <c r="J513" s="42"/>
      <c r="K513" s="42"/>
      <c r="L513" s="42"/>
      <c r="M513" s="43"/>
      <c r="N513" s="43"/>
      <c r="O513" s="43"/>
      <c r="P513" s="43"/>
      <c r="Q513" s="43"/>
    </row>
    <row r="514" s="1" customFormat="1" customHeight="1" spans="6:17">
      <c r="F514" s="34" t="s">
        <v>26</v>
      </c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</row>
    <row r="515" s="1" customFormat="1" customHeight="1" spans="6:17">
      <c r="F515" s="13" t="s">
        <v>3</v>
      </c>
      <c r="G515" s="13"/>
      <c r="H515" s="13"/>
      <c r="I515" s="13"/>
      <c r="J515" s="13"/>
      <c r="K515" s="8" t="s">
        <v>46</v>
      </c>
      <c r="L515" s="8"/>
      <c r="M515" s="8"/>
      <c r="N515" s="8"/>
      <c r="O515" s="9" t="s">
        <v>31</v>
      </c>
      <c r="P515" s="9"/>
      <c r="Q515" s="38" t="s">
        <v>7</v>
      </c>
    </row>
    <row r="516" s="1" customFormat="1" customHeight="1" spans="6:17">
      <c r="F516" s="13" t="s">
        <v>47</v>
      </c>
      <c r="G516" s="13" t="s">
        <v>48</v>
      </c>
      <c r="H516" s="13" t="s">
        <v>49</v>
      </c>
      <c r="I516" s="13" t="s">
        <v>50</v>
      </c>
      <c r="J516" s="13" t="s">
        <v>3</v>
      </c>
      <c r="K516" s="8" t="s">
        <v>51</v>
      </c>
      <c r="L516" s="8" t="s">
        <v>21</v>
      </c>
      <c r="M516" s="8" t="s">
        <v>20</v>
      </c>
      <c r="N516" s="39" t="s">
        <v>22</v>
      </c>
      <c r="O516" s="9" t="s">
        <v>52</v>
      </c>
      <c r="P516" s="9" t="s">
        <v>53</v>
      </c>
      <c r="Q516" s="38"/>
    </row>
    <row r="517" s="1" customFormat="1" customHeight="1" spans="6:17">
      <c r="F517" s="11">
        <f t="shared" ref="F517:F526" si="311">35375+5878</f>
        <v>41253</v>
      </c>
      <c r="G517" s="12">
        <v>0.168</v>
      </c>
      <c r="H517" s="11">
        <v>1</v>
      </c>
      <c r="I517" s="11">
        <v>0</v>
      </c>
      <c r="J517" s="13">
        <f t="shared" ref="J517:J526" si="312">F517*G517*H517+I517</f>
        <v>6930.504</v>
      </c>
      <c r="K517" s="11">
        <v>1</v>
      </c>
      <c r="L517" s="11">
        <v>1.72</v>
      </c>
      <c r="M517" s="11">
        <v>0.82</v>
      </c>
      <c r="N517" s="39">
        <f t="shared" ref="N517:N526" si="313">L517*M517+1</f>
        <v>2.4104</v>
      </c>
      <c r="O517" s="11">
        <v>0.9</v>
      </c>
      <c r="P517" s="9">
        <v>0.5</v>
      </c>
      <c r="Q517" s="40">
        <f t="shared" ref="Q517:Q526" si="314">J517*K517*N517*O517*P517</f>
        <v>7517.37907872</v>
      </c>
    </row>
    <row r="518" s="1" customFormat="1" customHeight="1" spans="6:17">
      <c r="F518" s="11">
        <f t="shared" si="311"/>
        <v>41253</v>
      </c>
      <c r="G518" s="12">
        <v>0.168</v>
      </c>
      <c r="H518" s="11">
        <v>1</v>
      </c>
      <c r="I518" s="11">
        <v>0</v>
      </c>
      <c r="J518" s="13">
        <f t="shared" si="312"/>
        <v>6930.504</v>
      </c>
      <c r="K518" s="11">
        <v>1</v>
      </c>
      <c r="L518" s="11">
        <v>1.72</v>
      </c>
      <c r="M518" s="11">
        <v>0.82</v>
      </c>
      <c r="N518" s="39">
        <f t="shared" si="313"/>
        <v>2.4104</v>
      </c>
      <c r="O518" s="11">
        <v>0.9</v>
      </c>
      <c r="P518" s="9">
        <v>0.5</v>
      </c>
      <c r="Q518" s="40">
        <f t="shared" si="314"/>
        <v>7517.37907872</v>
      </c>
    </row>
    <row r="519" s="1" customFormat="1" customHeight="1" spans="6:17">
      <c r="F519" s="11">
        <f t="shared" si="311"/>
        <v>41253</v>
      </c>
      <c r="G519" s="12">
        <v>0.168</v>
      </c>
      <c r="H519" s="11">
        <v>1</v>
      </c>
      <c r="I519" s="11">
        <v>0</v>
      </c>
      <c r="J519" s="13">
        <f t="shared" si="312"/>
        <v>6930.504</v>
      </c>
      <c r="K519" s="11">
        <v>1</v>
      </c>
      <c r="L519" s="11">
        <v>1.72</v>
      </c>
      <c r="M519" s="11">
        <v>0.82</v>
      </c>
      <c r="N519" s="39">
        <f t="shared" si="313"/>
        <v>2.4104</v>
      </c>
      <c r="O519" s="11">
        <v>0.9</v>
      </c>
      <c r="P519" s="9">
        <v>0.5</v>
      </c>
      <c r="Q519" s="40">
        <f t="shared" si="314"/>
        <v>7517.37907872</v>
      </c>
    </row>
    <row r="520" s="1" customFormat="1" customHeight="1" spans="6:17">
      <c r="F520" s="11">
        <f t="shared" si="311"/>
        <v>41253</v>
      </c>
      <c r="G520" s="12">
        <v>0.168</v>
      </c>
      <c r="H520" s="11">
        <v>1</v>
      </c>
      <c r="I520" s="11">
        <v>0</v>
      </c>
      <c r="J520" s="13">
        <f t="shared" si="312"/>
        <v>6930.504</v>
      </c>
      <c r="K520" s="11">
        <v>1</v>
      </c>
      <c r="L520" s="11">
        <v>1.72</v>
      </c>
      <c r="M520" s="11">
        <v>0.82</v>
      </c>
      <c r="N520" s="39">
        <f t="shared" si="313"/>
        <v>2.4104</v>
      </c>
      <c r="O520" s="11">
        <v>0.9</v>
      </c>
      <c r="P520" s="9">
        <v>0.5</v>
      </c>
      <c r="Q520" s="40">
        <f t="shared" si="314"/>
        <v>7517.37907872</v>
      </c>
    </row>
    <row r="521" s="1" customFormat="1" customHeight="1" spans="6:17">
      <c r="F521" s="11">
        <f t="shared" si="311"/>
        <v>41253</v>
      </c>
      <c r="G521" s="12">
        <v>0.168</v>
      </c>
      <c r="H521" s="11">
        <v>1</v>
      </c>
      <c r="I521" s="11">
        <v>0</v>
      </c>
      <c r="J521" s="13">
        <f t="shared" si="312"/>
        <v>6930.504</v>
      </c>
      <c r="K521" s="11">
        <v>1</v>
      </c>
      <c r="L521" s="11">
        <v>1.72</v>
      </c>
      <c r="M521" s="11">
        <v>0.82</v>
      </c>
      <c r="N521" s="39">
        <f t="shared" si="313"/>
        <v>2.4104</v>
      </c>
      <c r="O521" s="11">
        <v>0.9</v>
      </c>
      <c r="P521" s="9">
        <v>0.5</v>
      </c>
      <c r="Q521" s="40">
        <f t="shared" si="314"/>
        <v>7517.37907872</v>
      </c>
    </row>
    <row r="522" s="1" customFormat="1" customHeight="1" spans="6:17">
      <c r="F522" s="11">
        <f t="shared" si="311"/>
        <v>41253</v>
      </c>
      <c r="G522" s="12">
        <v>0.168</v>
      </c>
      <c r="H522" s="11">
        <v>1</v>
      </c>
      <c r="I522" s="11">
        <v>0</v>
      </c>
      <c r="J522" s="13">
        <f t="shared" si="312"/>
        <v>6930.504</v>
      </c>
      <c r="K522" s="11">
        <v>1</v>
      </c>
      <c r="L522" s="11">
        <v>1.72</v>
      </c>
      <c r="M522" s="11">
        <v>0.82</v>
      </c>
      <c r="N522" s="39">
        <f t="shared" si="313"/>
        <v>2.4104</v>
      </c>
      <c r="O522" s="11">
        <v>0.9</v>
      </c>
      <c r="P522" s="9">
        <v>0.5</v>
      </c>
      <c r="Q522" s="40">
        <f t="shared" si="314"/>
        <v>7517.37907872</v>
      </c>
    </row>
    <row r="523" s="1" customFormat="1" customHeight="1" spans="6:17">
      <c r="F523" s="11">
        <f t="shared" si="311"/>
        <v>41253</v>
      </c>
      <c r="G523" s="12">
        <v>0.168</v>
      </c>
      <c r="H523" s="11">
        <v>1</v>
      </c>
      <c r="I523" s="11">
        <v>0</v>
      </c>
      <c r="J523" s="13">
        <f t="shared" si="312"/>
        <v>6930.504</v>
      </c>
      <c r="K523" s="11">
        <v>1</v>
      </c>
      <c r="L523" s="11">
        <v>1.72</v>
      </c>
      <c r="M523" s="11">
        <v>0.82</v>
      </c>
      <c r="N523" s="39">
        <f t="shared" si="313"/>
        <v>2.4104</v>
      </c>
      <c r="O523" s="11">
        <v>0.9</v>
      </c>
      <c r="P523" s="9">
        <v>0.5</v>
      </c>
      <c r="Q523" s="40">
        <f t="shared" si="314"/>
        <v>7517.37907872</v>
      </c>
    </row>
    <row r="524" s="1" customFormat="1" customHeight="1" spans="6:17">
      <c r="F524" s="11">
        <f t="shared" si="311"/>
        <v>41253</v>
      </c>
      <c r="G524" s="12">
        <v>0.168</v>
      </c>
      <c r="H524" s="11">
        <v>1</v>
      </c>
      <c r="I524" s="11">
        <v>0</v>
      </c>
      <c r="J524" s="13">
        <f t="shared" si="312"/>
        <v>6930.504</v>
      </c>
      <c r="K524" s="11">
        <v>1</v>
      </c>
      <c r="L524" s="11">
        <v>1.72</v>
      </c>
      <c r="M524" s="11">
        <v>0.82</v>
      </c>
      <c r="N524" s="39">
        <f t="shared" si="313"/>
        <v>2.4104</v>
      </c>
      <c r="O524" s="11">
        <v>0.9</v>
      </c>
      <c r="P524" s="9">
        <v>0.5</v>
      </c>
      <c r="Q524" s="40">
        <f t="shared" si="314"/>
        <v>7517.37907872</v>
      </c>
    </row>
    <row r="525" s="1" customFormat="1" customHeight="1" spans="6:17">
      <c r="F525" s="11">
        <f t="shared" si="311"/>
        <v>41253</v>
      </c>
      <c r="G525" s="12">
        <v>0.3</v>
      </c>
      <c r="H525" s="11">
        <v>1</v>
      </c>
      <c r="I525" s="11">
        <v>0</v>
      </c>
      <c r="J525" s="13">
        <f t="shared" si="312"/>
        <v>12375.9</v>
      </c>
      <c r="K525" s="11">
        <v>1</v>
      </c>
      <c r="L525" s="11">
        <v>1.72</v>
      </c>
      <c r="M525" s="11">
        <v>0.82</v>
      </c>
      <c r="N525" s="39">
        <f t="shared" si="313"/>
        <v>2.4104</v>
      </c>
      <c r="O525" s="11">
        <v>0.9</v>
      </c>
      <c r="P525" s="9">
        <v>0.5</v>
      </c>
      <c r="Q525" s="40">
        <f t="shared" si="314"/>
        <v>13423.891212</v>
      </c>
    </row>
    <row r="526" s="1" customFormat="1" customHeight="1" spans="6:17">
      <c r="F526" s="11">
        <f t="shared" si="311"/>
        <v>41253</v>
      </c>
      <c r="G526" s="12">
        <v>0.58</v>
      </c>
      <c r="H526" s="11">
        <v>1</v>
      </c>
      <c r="I526" s="11">
        <v>0</v>
      </c>
      <c r="J526" s="13">
        <f t="shared" si="312"/>
        <v>23926.74</v>
      </c>
      <c r="K526" s="11">
        <v>1</v>
      </c>
      <c r="L526" s="11">
        <v>1.72</v>
      </c>
      <c r="M526" s="11">
        <v>0.82</v>
      </c>
      <c r="N526" s="39">
        <f t="shared" si="313"/>
        <v>2.4104</v>
      </c>
      <c r="O526" s="11">
        <v>0.9</v>
      </c>
      <c r="P526" s="9">
        <v>0.5</v>
      </c>
      <c r="Q526" s="40">
        <f t="shared" si="314"/>
        <v>25952.8563432</v>
      </c>
    </row>
    <row r="527" s="1" customFormat="1" customHeight="1" spans="6:17">
      <c r="F527" s="44" t="s">
        <v>26</v>
      </c>
      <c r="G527" s="45"/>
      <c r="H527" s="45"/>
      <c r="I527" s="45"/>
      <c r="J527" s="45"/>
      <c r="K527" s="45"/>
      <c r="L527" s="45"/>
      <c r="M527" s="43">
        <f>SUM(Q517:Q526)</f>
        <v>99515.78018496</v>
      </c>
      <c r="N527" s="43"/>
      <c r="O527" s="43"/>
      <c r="P527" s="43"/>
      <c r="Q527" s="43"/>
    </row>
    <row r="528" s="1" customFormat="1" customHeight="1" spans="6:17">
      <c r="F528" s="45"/>
      <c r="G528" s="45"/>
      <c r="H528" s="45"/>
      <c r="I528" s="45"/>
      <c r="J528" s="45"/>
      <c r="K528" s="45"/>
      <c r="L528" s="45"/>
      <c r="M528" s="43"/>
      <c r="N528" s="43"/>
      <c r="O528" s="43"/>
      <c r="P528" s="43"/>
      <c r="Q528" s="43"/>
    </row>
    <row r="529" s="1" customFormat="1" customHeight="1" spans="1:38">
      <c r="F529" s="45"/>
      <c r="G529" s="45"/>
      <c r="H529" s="45"/>
      <c r="I529" s="45"/>
      <c r="J529" s="45"/>
      <c r="K529" s="45"/>
      <c r="L529" s="45"/>
      <c r="M529" s="43"/>
      <c r="N529" s="43"/>
      <c r="O529" s="43"/>
      <c r="P529" s="43"/>
      <c r="Q529" s="43"/>
    </row>
    <row r="531" s="1" customFormat="1" customHeight="1" spans="1:38">
      <c r="A531" s="2" t="s">
        <v>61</v>
      </c>
      <c r="B531" s="2"/>
      <c r="C531" s="2"/>
      <c r="D531" s="2"/>
      <c r="E531" s="2"/>
      <c r="F531" s="3" t="s">
        <v>1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T531" s="2" t="s">
        <v>62</v>
      </c>
      <c r="U531" s="2"/>
      <c r="V531" s="2"/>
      <c r="W531" s="2"/>
      <c r="X531" s="2"/>
      <c r="Y531" s="3" t="s">
        <v>1</v>
      </c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="1" customFormat="1" customHeight="1" spans="1:38">
      <c r="A532" s="2"/>
      <c r="B532" s="2"/>
      <c r="C532" s="2"/>
      <c r="D532" s="2"/>
      <c r="E532" s="2"/>
      <c r="F532" s="4" t="s">
        <v>3</v>
      </c>
      <c r="G532" s="5"/>
      <c r="H532" s="5"/>
      <c r="I532" s="6"/>
      <c r="J532" s="7" t="s">
        <v>4</v>
      </c>
      <c r="K532" s="7"/>
      <c r="L532" s="7"/>
      <c r="M532" s="7"/>
      <c r="N532" s="8" t="s">
        <v>5</v>
      </c>
      <c r="O532" s="8"/>
      <c r="P532" s="8"/>
      <c r="Q532" s="9" t="s">
        <v>6</v>
      </c>
      <c r="R532" s="10" t="s">
        <v>7</v>
      </c>
      <c r="T532" s="2"/>
      <c r="U532" s="2"/>
      <c r="V532" s="2"/>
      <c r="W532" s="2"/>
      <c r="X532" s="2"/>
      <c r="Y532" s="4" t="s">
        <v>3</v>
      </c>
      <c r="Z532" s="5"/>
      <c r="AA532" s="5"/>
      <c r="AB532" s="6"/>
      <c r="AC532" s="7" t="s">
        <v>4</v>
      </c>
      <c r="AD532" s="7"/>
      <c r="AE532" s="7"/>
      <c r="AF532" s="7"/>
      <c r="AG532" s="8" t="s">
        <v>5</v>
      </c>
      <c r="AH532" s="8"/>
      <c r="AI532" s="8"/>
      <c r="AJ532" s="9" t="s">
        <v>6</v>
      </c>
      <c r="AK532" s="10" t="s">
        <v>7</v>
      </c>
    </row>
    <row r="533" s="1" customFormat="1" customHeight="1" spans="1:38">
      <c r="A533" s="1" t="s">
        <v>8</v>
      </c>
      <c r="B533" s="1" t="s">
        <v>9</v>
      </c>
      <c r="C533" s="1" t="s">
        <v>10</v>
      </c>
      <c r="D533" s="1" t="s">
        <v>11</v>
      </c>
      <c r="E533" s="1" t="s">
        <v>12</v>
      </c>
      <c r="F533" s="11" t="s">
        <v>13</v>
      </c>
      <c r="G533" s="11" t="s">
        <v>14</v>
      </c>
      <c r="H533" s="12" t="s">
        <v>15</v>
      </c>
      <c r="I533" s="13" t="s">
        <v>3</v>
      </c>
      <c r="J533" s="11" t="s">
        <v>16</v>
      </c>
      <c r="K533" s="11" t="s">
        <v>17</v>
      </c>
      <c r="L533" s="11" t="s">
        <v>18</v>
      </c>
      <c r="M533" s="7" t="s">
        <v>19</v>
      </c>
      <c r="N533" s="11" t="s">
        <v>20</v>
      </c>
      <c r="O533" s="11" t="s">
        <v>21</v>
      </c>
      <c r="P533" s="8" t="s">
        <v>22</v>
      </c>
      <c r="Q533" s="9" t="s">
        <v>23</v>
      </c>
      <c r="R533" s="14"/>
      <c r="T533" s="1" t="s">
        <v>8</v>
      </c>
      <c r="U533" s="1" t="s">
        <v>9</v>
      </c>
      <c r="V533" s="1" t="s">
        <v>10</v>
      </c>
      <c r="W533" s="1" t="s">
        <v>11</v>
      </c>
      <c r="X533" s="1" t="s">
        <v>12</v>
      </c>
      <c r="Y533" s="11" t="s">
        <v>13</v>
      </c>
      <c r="Z533" s="11" t="s">
        <v>14</v>
      </c>
      <c r="AA533" s="12" t="s">
        <v>15</v>
      </c>
      <c r="AB533" s="13" t="s">
        <v>3</v>
      </c>
      <c r="AC533" s="11" t="s">
        <v>16</v>
      </c>
      <c r="AD533" s="11" t="s">
        <v>17</v>
      </c>
      <c r="AE533" s="11" t="s">
        <v>18</v>
      </c>
      <c r="AF533" s="7" t="s">
        <v>19</v>
      </c>
      <c r="AG533" s="11" t="s">
        <v>20</v>
      </c>
      <c r="AH533" s="11" t="s">
        <v>21</v>
      </c>
      <c r="AI533" s="8" t="s">
        <v>22</v>
      </c>
      <c r="AJ533" s="9" t="s">
        <v>23</v>
      </c>
      <c r="AK533" s="14"/>
    </row>
    <row r="534" s="1" customFormat="1" customHeight="1" spans="1:38">
      <c r="A534" s="15">
        <f>M538</f>
        <v>1278776.28055581</v>
      </c>
      <c r="B534" s="15">
        <f>S547+S556</f>
        <v>694567.567052358</v>
      </c>
      <c r="C534" s="15">
        <f>M570</f>
        <v>441038.75601586</v>
      </c>
      <c r="D534" s="15">
        <f>M580</f>
        <v>593453.097856573</v>
      </c>
      <c r="E534" s="15">
        <v>18</v>
      </c>
      <c r="F534" s="11">
        <f>2704+443</f>
        <v>3147</v>
      </c>
      <c r="G534" s="11">
        <v>1.286</v>
      </c>
      <c r="H534" s="12">
        <v>1.35</v>
      </c>
      <c r="I534" s="13">
        <f t="shared" ref="I534:I537" si="315">F534*G534*H534</f>
        <v>5463.5067</v>
      </c>
      <c r="J534" s="11">
        <v>3</v>
      </c>
      <c r="K534" s="11">
        <v>810</v>
      </c>
      <c r="L534" s="11">
        <v>1.39</v>
      </c>
      <c r="M534" s="16">
        <f t="shared" ref="M534:M537" si="316">1+6*K534/(K534+2000)+L534</f>
        <v>4.11953736654804</v>
      </c>
      <c r="N534" s="11">
        <v>1</v>
      </c>
      <c r="O534" s="11">
        <v>2.38</v>
      </c>
      <c r="P534" s="8">
        <f t="shared" ref="P534:P537" si="317">1+N534*O534</f>
        <v>3.38</v>
      </c>
      <c r="Q534" s="9">
        <v>1.15</v>
      </c>
      <c r="R534" s="17">
        <f t="shared" ref="R534:R537" si="318">I534*J534*Q534*P534*M534</f>
        <v>262455.526355398</v>
      </c>
      <c r="T534" s="15">
        <f>AF538</f>
        <v>1288194.10138603</v>
      </c>
      <c r="U534" s="15">
        <f>AL547+AL556</f>
        <v>694567.567052358</v>
      </c>
      <c r="V534" s="15">
        <f>AF570</f>
        <v>441038.75601586</v>
      </c>
      <c r="W534" s="15">
        <f>AF580</f>
        <v>638727.641731632</v>
      </c>
      <c r="X534" s="15">
        <v>18</v>
      </c>
      <c r="Y534" s="11">
        <f>2704+489</f>
        <v>3193</v>
      </c>
      <c r="Z534" s="11">
        <v>1.286</v>
      </c>
      <c r="AA534" s="12">
        <v>1.35</v>
      </c>
      <c r="AB534" s="13">
        <f t="shared" ref="AB534:AB537" si="319">Y534*Z534*AA534</f>
        <v>5543.3673</v>
      </c>
      <c r="AC534" s="11">
        <v>3</v>
      </c>
      <c r="AD534" s="11">
        <v>810</v>
      </c>
      <c r="AE534" s="11">
        <v>1.39</v>
      </c>
      <c r="AF534" s="16">
        <f t="shared" ref="AF534:AF537" si="320">1+6*AD534/(AD534+2000)+AE534</f>
        <v>4.11953736654804</v>
      </c>
      <c r="AG534" s="11">
        <v>1</v>
      </c>
      <c r="AH534" s="11">
        <v>2.38</v>
      </c>
      <c r="AI534" s="8">
        <f t="shared" ref="AI534:AI537" si="321">1+AG534*AH534</f>
        <v>3.38</v>
      </c>
      <c r="AJ534" s="9">
        <v>1.15</v>
      </c>
      <c r="AK534" s="17">
        <f t="shared" ref="AK534:AK537" si="322">AB534*AC534*AJ534*AI534*AF534</f>
        <v>266291.863887126</v>
      </c>
    </row>
    <row r="535" s="1" customFormat="1" customHeight="1" spans="1:38">
      <c r="A535" s="1" t="s">
        <v>24</v>
      </c>
      <c r="B535" s="1" t="s">
        <v>25</v>
      </c>
      <c r="C535" s="1" t="s">
        <v>26</v>
      </c>
      <c r="D535" s="1" t="s">
        <v>69</v>
      </c>
      <c r="F535" s="11">
        <f>2704+443</f>
        <v>3147</v>
      </c>
      <c r="G535" s="11">
        <v>1.871</v>
      </c>
      <c r="H535" s="12">
        <v>1.35</v>
      </c>
      <c r="I535" s="13">
        <f t="shared" si="315"/>
        <v>7948.84995</v>
      </c>
      <c r="J535" s="11">
        <v>3</v>
      </c>
      <c r="K535" s="11">
        <v>810</v>
      </c>
      <c r="L535" s="11">
        <v>1.39</v>
      </c>
      <c r="M535" s="16">
        <f t="shared" si="316"/>
        <v>4.11953736654804</v>
      </c>
      <c r="N535" s="11">
        <v>1</v>
      </c>
      <c r="O535" s="11">
        <v>2.38</v>
      </c>
      <c r="P535" s="8">
        <f t="shared" si="317"/>
        <v>3.38</v>
      </c>
      <c r="Q535" s="9">
        <v>1.15</v>
      </c>
      <c r="R535" s="17">
        <f t="shared" si="318"/>
        <v>381846.259573056</v>
      </c>
      <c r="T535" s="1" t="s">
        <v>24</v>
      </c>
      <c r="U535" s="1" t="s">
        <v>25</v>
      </c>
      <c r="V535" s="1" t="s">
        <v>26</v>
      </c>
      <c r="W535" s="1" t="s">
        <v>69</v>
      </c>
      <c r="Y535" s="11">
        <f>2704+489</f>
        <v>3193</v>
      </c>
      <c r="Z535" s="11">
        <v>1.871</v>
      </c>
      <c r="AA535" s="12">
        <v>1.35</v>
      </c>
      <c r="AB535" s="13">
        <f t="shared" si="319"/>
        <v>8065.03905</v>
      </c>
      <c r="AC535" s="11">
        <v>3</v>
      </c>
      <c r="AD535" s="11">
        <v>810</v>
      </c>
      <c r="AE535" s="11">
        <v>1.39</v>
      </c>
      <c r="AF535" s="16">
        <f t="shared" si="320"/>
        <v>4.11953736654804</v>
      </c>
      <c r="AG535" s="11">
        <v>1</v>
      </c>
      <c r="AH535" s="11">
        <v>2.38</v>
      </c>
      <c r="AI535" s="8">
        <f t="shared" si="321"/>
        <v>3.38</v>
      </c>
      <c r="AJ535" s="9">
        <v>1.15</v>
      </c>
      <c r="AK535" s="17">
        <f t="shared" si="322"/>
        <v>387427.74287155</v>
      </c>
    </row>
    <row r="536" s="1" customFormat="1" customHeight="1" spans="1:38">
      <c r="A536" s="15">
        <f>M600</f>
        <v>120241.81845</v>
      </c>
      <c r="B536" s="15">
        <f>M617</f>
        <v>94300.63548633</v>
      </c>
      <c r="C536" s="1">
        <f>M633</f>
        <v>102013.7242428</v>
      </c>
      <c r="D536" s="1">
        <v>1.085</v>
      </c>
      <c r="F536" s="11">
        <f>2704+395</f>
        <v>3099</v>
      </c>
      <c r="G536" s="11">
        <v>1.286</v>
      </c>
      <c r="H536" s="12">
        <v>1.35</v>
      </c>
      <c r="I536" s="13">
        <f t="shared" si="315"/>
        <v>5380.1739</v>
      </c>
      <c r="J536" s="11">
        <v>3</v>
      </c>
      <c r="K536" s="11">
        <v>810</v>
      </c>
      <c r="L536" s="11">
        <v>1.39</v>
      </c>
      <c r="M536" s="16">
        <f t="shared" si="316"/>
        <v>4.11953736654804</v>
      </c>
      <c r="N536" s="11">
        <v>1</v>
      </c>
      <c r="O536" s="11">
        <v>2.38</v>
      </c>
      <c r="P536" s="8">
        <f t="shared" si="317"/>
        <v>3.38</v>
      </c>
      <c r="Q536" s="9">
        <v>1.15</v>
      </c>
      <c r="R536" s="17">
        <f t="shared" si="318"/>
        <v>258452.391539682</v>
      </c>
      <c r="T536" s="15">
        <f>AF600</f>
        <v>120842.59317</v>
      </c>
      <c r="U536" s="15">
        <f>AF617</f>
        <v>94300.63548633</v>
      </c>
      <c r="V536" s="1">
        <f>AF633</f>
        <v>112853.4460884</v>
      </c>
      <c r="W536" s="1">
        <v>1.085</v>
      </c>
      <c r="Y536" s="11">
        <f>2704+395</f>
        <v>3099</v>
      </c>
      <c r="Z536" s="11">
        <v>1.286</v>
      </c>
      <c r="AA536" s="12">
        <v>1.35</v>
      </c>
      <c r="AB536" s="13">
        <f t="shared" si="319"/>
        <v>5380.1739</v>
      </c>
      <c r="AC536" s="11">
        <v>3</v>
      </c>
      <c r="AD536" s="11">
        <v>810</v>
      </c>
      <c r="AE536" s="11">
        <v>1.39</v>
      </c>
      <c r="AF536" s="16">
        <f t="shared" si="320"/>
        <v>4.11953736654804</v>
      </c>
      <c r="AG536" s="11">
        <v>1</v>
      </c>
      <c r="AH536" s="11">
        <v>2.38</v>
      </c>
      <c r="AI536" s="8">
        <f t="shared" si="321"/>
        <v>3.38</v>
      </c>
      <c r="AJ536" s="9">
        <v>1.15</v>
      </c>
      <c r="AK536" s="17">
        <f t="shared" si="322"/>
        <v>258452.391539682</v>
      </c>
    </row>
    <row r="537" s="1" customFormat="1" customHeight="1" spans="1:38">
      <c r="A537" s="18" t="s">
        <v>27</v>
      </c>
      <c r="B537" s="18"/>
      <c r="C537" s="18"/>
      <c r="D537" s="19" t="s">
        <v>28</v>
      </c>
      <c r="E537" s="19"/>
      <c r="F537" s="11">
        <f>2704+395</f>
        <v>3099</v>
      </c>
      <c r="G537" s="11">
        <v>1.871</v>
      </c>
      <c r="H537" s="12">
        <v>1.35</v>
      </c>
      <c r="I537" s="13">
        <f t="shared" si="315"/>
        <v>7827.60915</v>
      </c>
      <c r="J537" s="11">
        <v>3</v>
      </c>
      <c r="K537" s="11">
        <v>810</v>
      </c>
      <c r="L537" s="11">
        <v>1.39</v>
      </c>
      <c r="M537" s="16">
        <f t="shared" si="316"/>
        <v>4.11953736654804</v>
      </c>
      <c r="N537" s="11">
        <v>1</v>
      </c>
      <c r="O537" s="11">
        <v>2.38</v>
      </c>
      <c r="P537" s="8">
        <f t="shared" si="317"/>
        <v>3.38</v>
      </c>
      <c r="Q537" s="9">
        <v>1.15</v>
      </c>
      <c r="R537" s="17">
        <f t="shared" si="318"/>
        <v>376022.103087671</v>
      </c>
      <c r="T537" s="18" t="s">
        <v>27</v>
      </c>
      <c r="U537" s="18"/>
      <c r="V537" s="18"/>
      <c r="W537" s="19" t="s">
        <v>28</v>
      </c>
      <c r="X537" s="19"/>
      <c r="Y537" s="11">
        <f>2704+395</f>
        <v>3099</v>
      </c>
      <c r="Z537" s="11">
        <v>1.871</v>
      </c>
      <c r="AA537" s="12">
        <v>1.35</v>
      </c>
      <c r="AB537" s="13">
        <f t="shared" si="319"/>
        <v>7827.60915</v>
      </c>
      <c r="AC537" s="11">
        <v>3</v>
      </c>
      <c r="AD537" s="11">
        <v>810</v>
      </c>
      <c r="AE537" s="11">
        <v>1.39</v>
      </c>
      <c r="AF537" s="16">
        <f t="shared" si="320"/>
        <v>4.11953736654804</v>
      </c>
      <c r="AG537" s="11">
        <v>1</v>
      </c>
      <c r="AH537" s="11">
        <v>2.38</v>
      </c>
      <c r="AI537" s="8">
        <f t="shared" si="321"/>
        <v>3.38</v>
      </c>
      <c r="AJ537" s="9">
        <v>1.15</v>
      </c>
      <c r="AK537" s="17">
        <f t="shared" si="322"/>
        <v>376022.103087671</v>
      </c>
    </row>
    <row r="538" s="1" customFormat="1" customHeight="1" spans="1:38">
      <c r="A538" s="18"/>
      <c r="B538" s="18"/>
      <c r="C538" s="18"/>
      <c r="D538" s="19"/>
      <c r="E538" s="19"/>
      <c r="F538" s="20" t="s">
        <v>1</v>
      </c>
      <c r="G538" s="21"/>
      <c r="H538" s="21"/>
      <c r="I538" s="21"/>
      <c r="J538" s="21"/>
      <c r="K538" s="21"/>
      <c r="L538" s="21"/>
      <c r="M538" s="22">
        <f>SUM(R534:R537)</f>
        <v>1278776.28055581</v>
      </c>
      <c r="N538" s="22"/>
      <c r="O538" s="22"/>
      <c r="P538" s="22"/>
      <c r="Q538" s="22"/>
      <c r="R538" s="22"/>
      <c r="T538" s="18"/>
      <c r="U538" s="18"/>
      <c r="V538" s="18"/>
      <c r="W538" s="19"/>
      <c r="X538" s="19"/>
      <c r="Y538" s="20" t="s">
        <v>1</v>
      </c>
      <c r="Z538" s="21"/>
      <c r="AA538" s="21"/>
      <c r="AB538" s="21"/>
      <c r="AC538" s="21"/>
      <c r="AD538" s="21"/>
      <c r="AE538" s="21"/>
      <c r="AF538" s="22">
        <f>SUM(AK534:AK537)</f>
        <v>1288194.10138603</v>
      </c>
      <c r="AG538" s="22"/>
      <c r="AH538" s="22"/>
      <c r="AI538" s="22"/>
      <c r="AJ538" s="22"/>
      <c r="AK538" s="22"/>
    </row>
    <row r="539" s="1" customFormat="1" customHeight="1" spans="1:38">
      <c r="A539" s="23">
        <f>A534*D536+B534*D536+C534*D536+D534*D536+A536+B536+C536</f>
        <v>3580057.91428558</v>
      </c>
      <c r="B539" s="23"/>
      <c r="C539" s="23"/>
      <c r="D539" s="24">
        <f>A539/E534</f>
        <v>198892.106349199</v>
      </c>
      <c r="E539" s="24"/>
      <c r="F539" s="21"/>
      <c r="G539" s="21"/>
      <c r="H539" s="21"/>
      <c r="I539" s="21"/>
      <c r="J539" s="21"/>
      <c r="K539" s="21"/>
      <c r="L539" s="21"/>
      <c r="M539" s="22"/>
      <c r="N539" s="22"/>
      <c r="O539" s="22"/>
      <c r="P539" s="22"/>
      <c r="Q539" s="22"/>
      <c r="R539" s="22"/>
      <c r="T539" s="23">
        <f>T534*W536+U534*W536+V534*W536+W534*W536+T536+U536+V536</f>
        <v>3650839.62655641</v>
      </c>
      <c r="U539" s="23"/>
      <c r="V539" s="23"/>
      <c r="W539" s="24">
        <f>T539/X534</f>
        <v>202824.423697578</v>
      </c>
      <c r="X539" s="24"/>
      <c r="Y539" s="21"/>
      <c r="Z539" s="21"/>
      <c r="AA539" s="21"/>
      <c r="AB539" s="21"/>
      <c r="AC539" s="21"/>
      <c r="AD539" s="21"/>
      <c r="AE539" s="21"/>
      <c r="AF539" s="22"/>
      <c r="AG539" s="22"/>
      <c r="AH539" s="22"/>
      <c r="AI539" s="22"/>
      <c r="AJ539" s="22"/>
      <c r="AK539" s="22"/>
    </row>
    <row r="540" s="1" customFormat="1" customHeight="1" spans="1:38">
      <c r="A540" s="23"/>
      <c r="B540" s="23"/>
      <c r="C540" s="23"/>
      <c r="D540" s="24"/>
      <c r="E540" s="24"/>
      <c r="F540" s="3" t="s">
        <v>29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23"/>
      <c r="U540" s="23"/>
      <c r="V540" s="23"/>
      <c r="W540" s="24"/>
      <c r="X540" s="24"/>
      <c r="Y540" s="3" t="s">
        <v>29</v>
      </c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s="1" customFormat="1" customHeight="1" spans="1:38">
      <c r="A541" s="25"/>
      <c r="B541" s="25"/>
      <c r="C541" s="26"/>
      <c r="D541" s="26"/>
      <c r="E541" s="26"/>
      <c r="F541" s="27" t="s">
        <v>30</v>
      </c>
      <c r="G541" s="13" t="s">
        <v>3</v>
      </c>
      <c r="H541" s="13"/>
      <c r="I541" s="13"/>
      <c r="J541" s="13"/>
      <c r="K541" s="7" t="s">
        <v>19</v>
      </c>
      <c r="L541" s="7"/>
      <c r="M541" s="7"/>
      <c r="N541" s="8" t="s">
        <v>5</v>
      </c>
      <c r="O541" s="8"/>
      <c r="P541" s="8"/>
      <c r="Q541" s="9" t="s">
        <v>31</v>
      </c>
      <c r="R541" s="28" t="s">
        <v>7</v>
      </c>
      <c r="S541" s="11" t="s">
        <v>32</v>
      </c>
      <c r="T541" s="25"/>
      <c r="U541" s="25"/>
      <c r="V541" s="26"/>
      <c r="W541" s="26"/>
      <c r="X541" s="26"/>
      <c r="Y541" s="27" t="s">
        <v>30</v>
      </c>
      <c r="Z541" s="13" t="s">
        <v>3</v>
      </c>
      <c r="AA541" s="13"/>
      <c r="AB541" s="13"/>
      <c r="AC541" s="13"/>
      <c r="AD541" s="7" t="s">
        <v>19</v>
      </c>
      <c r="AE541" s="7"/>
      <c r="AF541" s="7"/>
      <c r="AG541" s="8" t="s">
        <v>5</v>
      </c>
      <c r="AH541" s="8"/>
      <c r="AI541" s="8"/>
      <c r="AJ541" s="9" t="s">
        <v>31</v>
      </c>
      <c r="AK541" s="28" t="s">
        <v>7</v>
      </c>
      <c r="AL541" s="11" t="s">
        <v>32</v>
      </c>
    </row>
    <row r="542" s="1" customFormat="1" customHeight="1" spans="1:38">
      <c r="A542" s="25"/>
      <c r="B542" s="25"/>
      <c r="C542" s="26"/>
      <c r="D542" s="26"/>
      <c r="E542" s="26"/>
      <c r="F542" s="29"/>
      <c r="G542" s="11" t="s">
        <v>33</v>
      </c>
      <c r="H542" s="11" t="s">
        <v>34</v>
      </c>
      <c r="I542" s="11" t="s">
        <v>15</v>
      </c>
      <c r="J542" s="13" t="s">
        <v>3</v>
      </c>
      <c r="K542" s="11" t="s">
        <v>17</v>
      </c>
      <c r="L542" s="11" t="s">
        <v>18</v>
      </c>
      <c r="M542" s="7" t="s">
        <v>19</v>
      </c>
      <c r="N542" s="11" t="s">
        <v>20</v>
      </c>
      <c r="O542" s="11" t="s">
        <v>21</v>
      </c>
      <c r="P542" s="8" t="s">
        <v>22</v>
      </c>
      <c r="Q542" s="9" t="s">
        <v>23</v>
      </c>
      <c r="R542" s="28"/>
      <c r="S542" s="11"/>
      <c r="T542" s="25"/>
      <c r="U542" s="25"/>
      <c r="V542" s="26"/>
      <c r="W542" s="26"/>
      <c r="X542" s="26"/>
      <c r="Y542" s="29"/>
      <c r="Z542" s="11" t="s">
        <v>33</v>
      </c>
      <c r="AA542" s="11" t="s">
        <v>34</v>
      </c>
      <c r="AB542" s="11" t="s">
        <v>15</v>
      </c>
      <c r="AC542" s="13" t="s">
        <v>3</v>
      </c>
      <c r="AD542" s="11" t="s">
        <v>17</v>
      </c>
      <c r="AE542" s="11" t="s">
        <v>18</v>
      </c>
      <c r="AF542" s="7" t="s">
        <v>19</v>
      </c>
      <c r="AG542" s="11" t="s">
        <v>20</v>
      </c>
      <c r="AH542" s="11" t="s">
        <v>21</v>
      </c>
      <c r="AI542" s="8" t="s">
        <v>22</v>
      </c>
      <c r="AJ542" s="9" t="s">
        <v>23</v>
      </c>
      <c r="AK542" s="28"/>
      <c r="AL542" s="11"/>
    </row>
    <row r="543" s="1" customFormat="1" customHeight="1" spans="1:38">
      <c r="A543" s="25"/>
      <c r="B543" s="25"/>
      <c r="C543" s="26"/>
      <c r="D543" s="26"/>
      <c r="E543" s="26"/>
      <c r="F543" s="11">
        <f>_xlfn.RANK.EQ(R543,R543:R546,0)</f>
        <v>3</v>
      </c>
      <c r="G543" s="11">
        <v>0</v>
      </c>
      <c r="H543" s="11">
        <v>1.8</v>
      </c>
      <c r="I543" s="12">
        <v>1.35</v>
      </c>
      <c r="J543" s="13">
        <f t="shared" ref="J543:J546" si="323">G543*H543*I543</f>
        <v>0</v>
      </c>
      <c r="K543" s="11">
        <v>810</v>
      </c>
      <c r="L543" s="11">
        <v>0</v>
      </c>
      <c r="M543" s="30">
        <f t="shared" ref="M543:M546" si="324">1+6*K543/(K543+2000)+L543</f>
        <v>2.72953736654804</v>
      </c>
      <c r="N543" s="11">
        <v>1</v>
      </c>
      <c r="O543" s="11">
        <v>2.38</v>
      </c>
      <c r="P543" s="8">
        <f t="shared" ref="P543:P546" si="325">1+N543*O543</f>
        <v>3.38</v>
      </c>
      <c r="Q543" s="9">
        <v>0.9</v>
      </c>
      <c r="R543" s="17">
        <f t="shared" ref="R543:R546" si="326">J543*M543*Q543*P543</f>
        <v>0</v>
      </c>
      <c r="S543" s="11">
        <f t="shared" ref="S543:S546" si="327">IF(F543=1,1,(IF(F543=2,2,12)))</f>
        <v>12</v>
      </c>
      <c r="T543" s="25"/>
      <c r="U543" s="25"/>
      <c r="V543" s="26"/>
      <c r="W543" s="26"/>
      <c r="X543" s="26"/>
      <c r="Y543" s="11">
        <f>_xlfn.RANK.EQ(AK543,AK543:AK546,0)</f>
        <v>3</v>
      </c>
      <c r="Z543" s="11">
        <v>0</v>
      </c>
      <c r="AA543" s="11">
        <v>1.8</v>
      </c>
      <c r="AB543" s="12">
        <v>1.35</v>
      </c>
      <c r="AC543" s="13">
        <f t="shared" ref="AC543:AC546" si="328">Z543*AA543*AB543</f>
        <v>0</v>
      </c>
      <c r="AD543" s="11">
        <v>810</v>
      </c>
      <c r="AE543" s="11">
        <v>0</v>
      </c>
      <c r="AF543" s="30">
        <f t="shared" ref="AF543:AF546" si="329">1+6*AD543/(AD543+2000)+AE543</f>
        <v>2.72953736654804</v>
      </c>
      <c r="AG543" s="11">
        <v>1</v>
      </c>
      <c r="AH543" s="11">
        <v>2.38</v>
      </c>
      <c r="AI543" s="8">
        <f t="shared" ref="AI543:AI546" si="330">1+AG543*AH543</f>
        <v>3.38</v>
      </c>
      <c r="AJ543" s="9">
        <v>0.9</v>
      </c>
      <c r="AK543" s="17">
        <f t="shared" ref="AK543:AK546" si="331">AC543*AF543*AJ543*AI543</f>
        <v>0</v>
      </c>
      <c r="AL543" s="11">
        <f t="shared" ref="AL543:AL546" si="332">IF(Y543=1,1,(IF(Y543=2,2,12)))</f>
        <v>12</v>
      </c>
    </row>
    <row r="544" s="1" customFormat="1" customHeight="1" spans="1:38">
      <c r="F544" s="11">
        <f>_xlfn.RANK.EQ(R544,R543:R546,0)</f>
        <v>1</v>
      </c>
      <c r="G544" s="11">
        <v>1446.85</v>
      </c>
      <c r="H544" s="11">
        <v>1.8</v>
      </c>
      <c r="I544" s="12">
        <v>1.35</v>
      </c>
      <c r="J544" s="13">
        <f t="shared" si="323"/>
        <v>3515.8455</v>
      </c>
      <c r="K544" s="11">
        <v>196</v>
      </c>
      <c r="L544" s="11">
        <v>0.83</v>
      </c>
      <c r="M544" s="30">
        <f t="shared" si="324"/>
        <v>2.36551912568306</v>
      </c>
      <c r="N544" s="11">
        <v>0.97</v>
      </c>
      <c r="O544" s="11">
        <v>2.11</v>
      </c>
      <c r="P544" s="8">
        <f t="shared" si="325"/>
        <v>3.0467</v>
      </c>
      <c r="Q544" s="9">
        <v>0.9</v>
      </c>
      <c r="R544" s="17">
        <f t="shared" si="326"/>
        <v>22804.9144820986</v>
      </c>
      <c r="S544" s="11">
        <f t="shared" si="327"/>
        <v>1</v>
      </c>
      <c r="Y544" s="11">
        <f>_xlfn.RANK.EQ(AK544,AK543:AK546,0)</f>
        <v>1</v>
      </c>
      <c r="Z544" s="11">
        <v>1446.85</v>
      </c>
      <c r="AA544" s="11">
        <v>1.8</v>
      </c>
      <c r="AB544" s="12">
        <v>1.35</v>
      </c>
      <c r="AC544" s="13">
        <f t="shared" si="328"/>
        <v>3515.8455</v>
      </c>
      <c r="AD544" s="11">
        <v>196</v>
      </c>
      <c r="AE544" s="11">
        <v>0.83</v>
      </c>
      <c r="AF544" s="30">
        <f t="shared" si="329"/>
        <v>2.36551912568306</v>
      </c>
      <c r="AG544" s="11">
        <v>0.97</v>
      </c>
      <c r="AH544" s="11">
        <v>2.11</v>
      </c>
      <c r="AI544" s="8">
        <f t="shared" si="330"/>
        <v>3.0467</v>
      </c>
      <c r="AJ544" s="9">
        <v>0.9</v>
      </c>
      <c r="AK544" s="17">
        <f t="shared" si="331"/>
        <v>22804.9144820986</v>
      </c>
      <c r="AL544" s="11">
        <f t="shared" si="332"/>
        <v>1</v>
      </c>
    </row>
    <row r="545" s="1" customFormat="1" customHeight="1" spans="6:38">
      <c r="F545" s="11">
        <f>_xlfn.RANK.EQ(R545,R543:R546,0)</f>
        <v>2</v>
      </c>
      <c r="G545" s="11">
        <v>1446.85</v>
      </c>
      <c r="H545" s="11">
        <v>1.8</v>
      </c>
      <c r="I545" s="12">
        <v>1.35</v>
      </c>
      <c r="J545" s="13">
        <f t="shared" si="323"/>
        <v>3515.8455</v>
      </c>
      <c r="K545" s="11">
        <v>200</v>
      </c>
      <c r="L545" s="11">
        <v>1.43</v>
      </c>
      <c r="M545" s="30">
        <f t="shared" si="324"/>
        <v>2.97545454545455</v>
      </c>
      <c r="N545" s="11">
        <v>0.79</v>
      </c>
      <c r="O545" s="11">
        <v>1.65</v>
      </c>
      <c r="P545" s="8">
        <f t="shared" si="325"/>
        <v>2.3035</v>
      </c>
      <c r="Q545" s="9">
        <v>0.9</v>
      </c>
      <c r="R545" s="17">
        <f t="shared" si="326"/>
        <v>21687.7165425616</v>
      </c>
      <c r="S545" s="11">
        <f t="shared" si="327"/>
        <v>2</v>
      </c>
      <c r="Y545" s="11">
        <f>_xlfn.RANK.EQ(AK545,AK543:AK546,0)</f>
        <v>2</v>
      </c>
      <c r="Z545" s="11">
        <v>1446.85</v>
      </c>
      <c r="AA545" s="11">
        <v>1.8</v>
      </c>
      <c r="AB545" s="12">
        <v>1.35</v>
      </c>
      <c r="AC545" s="13">
        <f t="shared" si="328"/>
        <v>3515.8455</v>
      </c>
      <c r="AD545" s="11">
        <v>200</v>
      </c>
      <c r="AE545" s="11">
        <v>1.43</v>
      </c>
      <c r="AF545" s="30">
        <f t="shared" si="329"/>
        <v>2.97545454545455</v>
      </c>
      <c r="AG545" s="11">
        <v>0.79</v>
      </c>
      <c r="AH545" s="11">
        <v>1.65</v>
      </c>
      <c r="AI545" s="8">
        <f t="shared" si="330"/>
        <v>2.3035</v>
      </c>
      <c r="AJ545" s="9">
        <v>0.9</v>
      </c>
      <c r="AK545" s="17">
        <f t="shared" si="331"/>
        <v>21687.7165425616</v>
      </c>
      <c r="AL545" s="11">
        <f t="shared" si="332"/>
        <v>2</v>
      </c>
    </row>
    <row r="546" s="1" customFormat="1" customHeight="1" spans="6:38">
      <c r="F546" s="11">
        <f>_xlfn.RANK.EQ(R546,R543:R546,0)</f>
        <v>3</v>
      </c>
      <c r="G546" s="11">
        <v>0</v>
      </c>
      <c r="H546" s="11">
        <v>1.8</v>
      </c>
      <c r="I546" s="12">
        <v>1.35</v>
      </c>
      <c r="J546" s="13">
        <f t="shared" si="323"/>
        <v>0</v>
      </c>
      <c r="K546" s="11">
        <v>0</v>
      </c>
      <c r="L546" s="11">
        <v>0.2</v>
      </c>
      <c r="M546" s="30">
        <f t="shared" si="324"/>
        <v>1.2</v>
      </c>
      <c r="N546" s="27">
        <v>0.7</v>
      </c>
      <c r="O546" s="27">
        <v>1.5</v>
      </c>
      <c r="P546" s="8">
        <f t="shared" si="325"/>
        <v>2.05</v>
      </c>
      <c r="Q546" s="9">
        <v>0.9</v>
      </c>
      <c r="R546" s="17">
        <f t="shared" si="326"/>
        <v>0</v>
      </c>
      <c r="S546" s="27">
        <f t="shared" si="327"/>
        <v>12</v>
      </c>
      <c r="Y546" s="11">
        <f>_xlfn.RANK.EQ(AK546,AK543:AK546,0)</f>
        <v>3</v>
      </c>
      <c r="Z546" s="11">
        <v>0</v>
      </c>
      <c r="AA546" s="11">
        <v>1.8</v>
      </c>
      <c r="AB546" s="12">
        <v>1.35</v>
      </c>
      <c r="AC546" s="13">
        <f t="shared" si="328"/>
        <v>0</v>
      </c>
      <c r="AD546" s="11">
        <v>0</v>
      </c>
      <c r="AE546" s="11">
        <v>0.2</v>
      </c>
      <c r="AF546" s="30">
        <f t="shared" si="329"/>
        <v>1.2</v>
      </c>
      <c r="AG546" s="27">
        <v>0.7</v>
      </c>
      <c r="AH546" s="27">
        <v>1.5</v>
      </c>
      <c r="AI546" s="8">
        <f t="shared" si="330"/>
        <v>2.05</v>
      </c>
      <c r="AJ546" s="9">
        <v>0.9</v>
      </c>
      <c r="AK546" s="17">
        <f t="shared" si="331"/>
        <v>0</v>
      </c>
      <c r="AL546" s="27">
        <f t="shared" si="332"/>
        <v>12</v>
      </c>
    </row>
    <row r="547" s="1" customFormat="1" customHeight="1" spans="6:38">
      <c r="F547" s="31" t="s">
        <v>35</v>
      </c>
      <c r="G547" s="32">
        <f>LARGE(R543:R546,1)/1</f>
        <v>22804.9144820986</v>
      </c>
      <c r="H547" s="31" t="s">
        <v>36</v>
      </c>
      <c r="I547" s="32">
        <f>LARGE(R543:R546,2)/2</f>
        <v>10843.8582712808</v>
      </c>
      <c r="J547" s="31" t="s">
        <v>37</v>
      </c>
      <c r="K547" s="32">
        <f>LARGE(R543:R546,3)/12</f>
        <v>0</v>
      </c>
      <c r="L547" s="31" t="s">
        <v>38</v>
      </c>
      <c r="M547" s="33">
        <f>LARGE(R543:R546,4)/12</f>
        <v>0</v>
      </c>
      <c r="N547" s="34" t="s">
        <v>39</v>
      </c>
      <c r="O547" s="35">
        <f>G547+I547+K547+M547</f>
        <v>33648.7727533794</v>
      </c>
      <c r="P547" s="34" t="s">
        <v>40</v>
      </c>
      <c r="Q547" s="34">
        <v>5.3</v>
      </c>
      <c r="R547" s="34" t="s">
        <v>41</v>
      </c>
      <c r="S547" s="35">
        <f>O547*Q547</f>
        <v>178338.495592911</v>
      </c>
      <c r="Y547" s="31" t="s">
        <v>35</v>
      </c>
      <c r="Z547" s="32">
        <f>LARGE(AK543:AK546,1)/1</f>
        <v>22804.9144820986</v>
      </c>
      <c r="AA547" s="31" t="s">
        <v>36</v>
      </c>
      <c r="AB547" s="32">
        <f>LARGE(AK543:AK546,2)/2</f>
        <v>10843.8582712808</v>
      </c>
      <c r="AC547" s="31" t="s">
        <v>37</v>
      </c>
      <c r="AD547" s="32">
        <f>LARGE(AK543:AK546,3)/12</f>
        <v>0</v>
      </c>
      <c r="AE547" s="31" t="s">
        <v>38</v>
      </c>
      <c r="AF547" s="33">
        <f>LARGE(AK543:AK546,4)/12</f>
        <v>0</v>
      </c>
      <c r="AG547" s="34" t="s">
        <v>39</v>
      </c>
      <c r="AH547" s="35">
        <f>Z547+AB547+AD547+AF547</f>
        <v>33648.7727533794</v>
      </c>
      <c r="AI547" s="34" t="s">
        <v>40</v>
      </c>
      <c r="AJ547" s="34">
        <v>5.3</v>
      </c>
      <c r="AK547" s="34" t="s">
        <v>41</v>
      </c>
      <c r="AL547" s="35">
        <f>AH547*AJ547</f>
        <v>178338.495592911</v>
      </c>
    </row>
    <row r="548" s="1" customFormat="1" customHeight="1" spans="6:38">
      <c r="F548" s="31"/>
      <c r="G548" s="32"/>
      <c r="H548" s="31"/>
      <c r="I548" s="32"/>
      <c r="J548" s="31"/>
      <c r="K548" s="32"/>
      <c r="L548" s="31"/>
      <c r="M548" s="33"/>
      <c r="N548" s="34"/>
      <c r="O548" s="35"/>
      <c r="P548" s="34"/>
      <c r="Q548" s="34"/>
      <c r="R548" s="34"/>
      <c r="S548" s="35"/>
      <c r="Y548" s="31"/>
      <c r="Z548" s="32"/>
      <c r="AA548" s="31"/>
      <c r="AB548" s="32"/>
      <c r="AC548" s="31"/>
      <c r="AD548" s="32"/>
      <c r="AE548" s="31"/>
      <c r="AF548" s="33"/>
      <c r="AG548" s="34"/>
      <c r="AH548" s="35"/>
      <c r="AI548" s="34"/>
      <c r="AJ548" s="34"/>
      <c r="AK548" s="34"/>
      <c r="AL548" s="35"/>
    </row>
    <row r="549" s="1" customFormat="1" customHeight="1" spans="6:38">
      <c r="F549" s="3" t="s">
        <v>42</v>
      </c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Y549" s="3" t="s">
        <v>42</v>
      </c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s="1" customFormat="1" customHeight="1" spans="6:38">
      <c r="F550" s="27" t="s">
        <v>30</v>
      </c>
      <c r="G550" s="13" t="s">
        <v>3</v>
      </c>
      <c r="H550" s="13"/>
      <c r="I550" s="13"/>
      <c r="J550" s="13"/>
      <c r="K550" s="7" t="s">
        <v>19</v>
      </c>
      <c r="L550" s="7"/>
      <c r="M550" s="7"/>
      <c r="N550" s="8" t="s">
        <v>5</v>
      </c>
      <c r="O550" s="8"/>
      <c r="P550" s="8"/>
      <c r="Q550" s="9" t="s">
        <v>31</v>
      </c>
      <c r="R550" s="28" t="s">
        <v>7</v>
      </c>
      <c r="S550" s="11" t="s">
        <v>32</v>
      </c>
      <c r="Y550" s="27" t="s">
        <v>30</v>
      </c>
      <c r="Z550" s="13" t="s">
        <v>3</v>
      </c>
      <c r="AA550" s="13"/>
      <c r="AB550" s="13"/>
      <c r="AC550" s="13"/>
      <c r="AD550" s="7" t="s">
        <v>19</v>
      </c>
      <c r="AE550" s="7"/>
      <c r="AF550" s="7"/>
      <c r="AG550" s="8" t="s">
        <v>5</v>
      </c>
      <c r="AH550" s="8"/>
      <c r="AI550" s="8"/>
      <c r="AJ550" s="9" t="s">
        <v>31</v>
      </c>
      <c r="AK550" s="28" t="s">
        <v>7</v>
      </c>
      <c r="AL550" s="11" t="s">
        <v>32</v>
      </c>
    </row>
    <row r="551" s="1" customFormat="1" customHeight="1" spans="6:38">
      <c r="F551" s="29"/>
      <c r="G551" s="11" t="s">
        <v>33</v>
      </c>
      <c r="H551" s="11" t="s">
        <v>34</v>
      </c>
      <c r="I551" s="11" t="s">
        <v>15</v>
      </c>
      <c r="J551" s="13" t="s">
        <v>3</v>
      </c>
      <c r="K551" s="11" t="s">
        <v>17</v>
      </c>
      <c r="L551" s="11" t="s">
        <v>18</v>
      </c>
      <c r="M551" s="7" t="s">
        <v>19</v>
      </c>
      <c r="N551" s="11" t="s">
        <v>20</v>
      </c>
      <c r="O551" s="11" t="s">
        <v>21</v>
      </c>
      <c r="P551" s="8" t="s">
        <v>22</v>
      </c>
      <c r="Q551" s="9" t="s">
        <v>23</v>
      </c>
      <c r="R551" s="28"/>
      <c r="S551" s="11"/>
      <c r="Y551" s="29"/>
      <c r="Z551" s="11" t="s">
        <v>33</v>
      </c>
      <c r="AA551" s="11" t="s">
        <v>34</v>
      </c>
      <c r="AB551" s="11" t="s">
        <v>15</v>
      </c>
      <c r="AC551" s="13" t="s">
        <v>3</v>
      </c>
      <c r="AD551" s="11" t="s">
        <v>17</v>
      </c>
      <c r="AE551" s="11" t="s">
        <v>18</v>
      </c>
      <c r="AF551" s="7" t="s">
        <v>19</v>
      </c>
      <c r="AG551" s="11" t="s">
        <v>20</v>
      </c>
      <c r="AH551" s="11" t="s">
        <v>21</v>
      </c>
      <c r="AI551" s="8" t="s">
        <v>22</v>
      </c>
      <c r="AJ551" s="9" t="s">
        <v>23</v>
      </c>
      <c r="AK551" s="28"/>
      <c r="AL551" s="11"/>
    </row>
    <row r="552" s="1" customFormat="1" customHeight="1" spans="6:38">
      <c r="F552" s="11">
        <f>_xlfn.RANK.EQ(R552,R552:R555,0)</f>
        <v>1</v>
      </c>
      <c r="G552" s="11">
        <v>1446.85</v>
      </c>
      <c r="H552" s="11">
        <v>1.8</v>
      </c>
      <c r="I552" s="12">
        <v>1.35</v>
      </c>
      <c r="J552" s="13">
        <f t="shared" ref="J552:J555" si="333">G552*H552*I552</f>
        <v>3515.8455</v>
      </c>
      <c r="K552" s="11">
        <v>810</v>
      </c>
      <c r="L552" s="11">
        <v>1.39</v>
      </c>
      <c r="M552" s="30">
        <f t="shared" ref="M552:M555" si="334">1+6*K552/(K552+2000)+L552</f>
        <v>4.11953736654804</v>
      </c>
      <c r="N552" s="11">
        <v>1</v>
      </c>
      <c r="O552" s="11">
        <v>2.38</v>
      </c>
      <c r="P552" s="8">
        <f t="shared" ref="P552:P555" si="335">1+N552*O552</f>
        <v>3.38</v>
      </c>
      <c r="Q552" s="9">
        <v>1.15</v>
      </c>
      <c r="R552" s="17">
        <f t="shared" ref="R552:R555" si="336">J552*M552*Q552*P552</f>
        <v>56297.9744179538</v>
      </c>
      <c r="S552" s="11">
        <f t="shared" ref="S552:S555" si="337">IF(F552=1,1,(IF(F552=2,2,12)))</f>
        <v>1</v>
      </c>
      <c r="Y552" s="11">
        <f>_xlfn.RANK.EQ(AK552,AK552:AK555,0)</f>
        <v>1</v>
      </c>
      <c r="Z552" s="11">
        <v>1446.85</v>
      </c>
      <c r="AA552" s="11">
        <v>1.8</v>
      </c>
      <c r="AB552" s="12">
        <v>1.35</v>
      </c>
      <c r="AC552" s="13">
        <f t="shared" ref="AC552:AC555" si="338">Z552*AA552*AB552</f>
        <v>3515.8455</v>
      </c>
      <c r="AD552" s="11">
        <v>810</v>
      </c>
      <c r="AE552" s="11">
        <v>1.39</v>
      </c>
      <c r="AF552" s="30">
        <f t="shared" ref="AF552:AF555" si="339">1+6*AD552/(AD552+2000)+AE552</f>
        <v>4.11953736654804</v>
      </c>
      <c r="AG552" s="11">
        <v>1</v>
      </c>
      <c r="AH552" s="11">
        <v>2.38</v>
      </c>
      <c r="AI552" s="8">
        <f t="shared" ref="AI552:AI555" si="340">1+AG552*AH552</f>
        <v>3.38</v>
      </c>
      <c r="AJ552" s="9">
        <v>1.15</v>
      </c>
      <c r="AK552" s="17">
        <f t="shared" ref="AK552:AK555" si="341">AC552*AF552*AJ552*AI552</f>
        <v>56297.9744179538</v>
      </c>
      <c r="AL552" s="11">
        <f t="shared" ref="AL552:AL555" si="342">IF(Y552=1,1,(IF(Y552=2,2,12)))</f>
        <v>1</v>
      </c>
    </row>
    <row r="553" s="1" customFormat="1" customHeight="1" spans="6:38">
      <c r="F553" s="11">
        <f>_xlfn.RANK.EQ(R553,R552:R555,0)</f>
        <v>2</v>
      </c>
      <c r="G553" s="11">
        <v>1446.85</v>
      </c>
      <c r="H553" s="11">
        <v>1.8</v>
      </c>
      <c r="I553" s="12">
        <v>1.35</v>
      </c>
      <c r="J553" s="13">
        <f t="shared" si="333"/>
        <v>3515.8455</v>
      </c>
      <c r="K553" s="11">
        <v>446</v>
      </c>
      <c r="L553" s="11">
        <v>0.83</v>
      </c>
      <c r="M553" s="30">
        <f t="shared" si="334"/>
        <v>2.92403107113655</v>
      </c>
      <c r="N553" s="11">
        <v>0.97</v>
      </c>
      <c r="O553" s="11">
        <v>2.11</v>
      </c>
      <c r="P553" s="8">
        <f t="shared" si="335"/>
        <v>3.0467</v>
      </c>
      <c r="Q553" s="9">
        <v>1.15</v>
      </c>
      <c r="R553" s="17">
        <f t="shared" si="336"/>
        <v>36019.6342273003</v>
      </c>
      <c r="S553" s="11">
        <f t="shared" si="337"/>
        <v>2</v>
      </c>
      <c r="Y553" s="11">
        <f>_xlfn.RANK.EQ(AK553,AK552:AK555,0)</f>
        <v>2</v>
      </c>
      <c r="Z553" s="11">
        <v>1446.85</v>
      </c>
      <c r="AA553" s="11">
        <v>1.8</v>
      </c>
      <c r="AB553" s="12">
        <v>1.35</v>
      </c>
      <c r="AC553" s="13">
        <f t="shared" si="338"/>
        <v>3515.8455</v>
      </c>
      <c r="AD553" s="11">
        <v>446</v>
      </c>
      <c r="AE553" s="11">
        <v>0.83</v>
      </c>
      <c r="AF553" s="30">
        <f t="shared" si="339"/>
        <v>2.92403107113655</v>
      </c>
      <c r="AG553" s="11">
        <v>0.97</v>
      </c>
      <c r="AH553" s="11">
        <v>2.11</v>
      </c>
      <c r="AI553" s="8">
        <f t="shared" si="340"/>
        <v>3.0467</v>
      </c>
      <c r="AJ553" s="9">
        <v>1.15</v>
      </c>
      <c r="AK553" s="17">
        <f t="shared" si="341"/>
        <v>36019.6342273003</v>
      </c>
      <c r="AL553" s="11">
        <f t="shared" si="342"/>
        <v>2</v>
      </c>
    </row>
    <row r="554" s="1" customFormat="1" customHeight="1" spans="6:38">
      <c r="F554" s="11">
        <f>_xlfn.RANK.EQ(R554,R552:R555,0)</f>
        <v>3</v>
      </c>
      <c r="G554" s="11">
        <v>1446.85</v>
      </c>
      <c r="H554" s="11">
        <v>1.8</v>
      </c>
      <c r="I554" s="12">
        <v>1.35</v>
      </c>
      <c r="J554" s="13">
        <f t="shared" si="333"/>
        <v>3515.8455</v>
      </c>
      <c r="K554" s="11">
        <v>450</v>
      </c>
      <c r="L554" s="11">
        <v>1.43</v>
      </c>
      <c r="M554" s="30">
        <f t="shared" si="334"/>
        <v>3.53204081632653</v>
      </c>
      <c r="N554" s="11">
        <v>0.79</v>
      </c>
      <c r="O554" s="11">
        <v>1.65</v>
      </c>
      <c r="P554" s="8">
        <f t="shared" si="335"/>
        <v>2.3035</v>
      </c>
      <c r="Q554" s="9">
        <v>1.15</v>
      </c>
      <c r="R554" s="17">
        <f t="shared" si="336"/>
        <v>32895.8833391649</v>
      </c>
      <c r="S554" s="11">
        <f t="shared" si="337"/>
        <v>12</v>
      </c>
      <c r="Y554" s="11">
        <f>_xlfn.RANK.EQ(AK554,AK552:AK555,0)</f>
        <v>3</v>
      </c>
      <c r="Z554" s="11">
        <v>1446.85</v>
      </c>
      <c r="AA554" s="11">
        <v>1.8</v>
      </c>
      <c r="AB554" s="12">
        <v>1.35</v>
      </c>
      <c r="AC554" s="13">
        <f t="shared" si="338"/>
        <v>3515.8455</v>
      </c>
      <c r="AD554" s="11">
        <v>450</v>
      </c>
      <c r="AE554" s="11">
        <v>1.43</v>
      </c>
      <c r="AF554" s="30">
        <f t="shared" si="339"/>
        <v>3.53204081632653</v>
      </c>
      <c r="AG554" s="11">
        <v>0.79</v>
      </c>
      <c r="AH554" s="11">
        <v>1.65</v>
      </c>
      <c r="AI554" s="8">
        <f t="shared" si="340"/>
        <v>2.3035</v>
      </c>
      <c r="AJ554" s="9">
        <v>1.15</v>
      </c>
      <c r="AK554" s="17">
        <f t="shared" si="341"/>
        <v>32895.8833391649</v>
      </c>
      <c r="AL554" s="11">
        <f t="shared" si="342"/>
        <v>12</v>
      </c>
    </row>
    <row r="555" s="1" customFormat="1" customHeight="1" spans="6:38">
      <c r="F555" s="11">
        <f>_xlfn.RANK.EQ(R555,R552:R555,0)</f>
        <v>4</v>
      </c>
      <c r="G555" s="11">
        <v>0</v>
      </c>
      <c r="H555" s="11">
        <v>1.8</v>
      </c>
      <c r="I555" s="12">
        <v>1.35</v>
      </c>
      <c r="J555" s="13">
        <f t="shared" si="333"/>
        <v>0</v>
      </c>
      <c r="K555" s="11">
        <v>0</v>
      </c>
      <c r="L555" s="11">
        <v>0.2</v>
      </c>
      <c r="M555" s="30">
        <f t="shared" si="334"/>
        <v>1.2</v>
      </c>
      <c r="N555" s="27">
        <v>0.7</v>
      </c>
      <c r="O555" s="27">
        <v>1.5</v>
      </c>
      <c r="P555" s="8">
        <f t="shared" si="335"/>
        <v>2.05</v>
      </c>
      <c r="Q555" s="9">
        <v>1.15</v>
      </c>
      <c r="R555" s="17">
        <f t="shared" si="336"/>
        <v>0</v>
      </c>
      <c r="S555" s="27">
        <f t="shared" si="337"/>
        <v>12</v>
      </c>
      <c r="Y555" s="11">
        <f>_xlfn.RANK.EQ(AK555,AK552:AK555,0)</f>
        <v>4</v>
      </c>
      <c r="Z555" s="11">
        <v>0</v>
      </c>
      <c r="AA555" s="11">
        <v>1.8</v>
      </c>
      <c r="AB555" s="12">
        <v>1.35</v>
      </c>
      <c r="AC555" s="13">
        <f t="shared" si="338"/>
        <v>0</v>
      </c>
      <c r="AD555" s="11">
        <v>0</v>
      </c>
      <c r="AE555" s="11">
        <v>0.2</v>
      </c>
      <c r="AF555" s="30">
        <f t="shared" si="339"/>
        <v>1.2</v>
      </c>
      <c r="AG555" s="27">
        <v>0.7</v>
      </c>
      <c r="AH555" s="27">
        <v>1.5</v>
      </c>
      <c r="AI555" s="8">
        <f t="shared" si="340"/>
        <v>2.05</v>
      </c>
      <c r="AJ555" s="9">
        <v>1.15</v>
      </c>
      <c r="AK555" s="17">
        <f t="shared" si="341"/>
        <v>0</v>
      </c>
      <c r="AL555" s="27">
        <f t="shared" si="342"/>
        <v>12</v>
      </c>
    </row>
    <row r="556" s="1" customFormat="1" customHeight="1" spans="6:38">
      <c r="F556" s="31" t="s">
        <v>35</v>
      </c>
      <c r="G556" s="32">
        <f>LARGE(R552:R555,1)/1</f>
        <v>56297.9744179538</v>
      </c>
      <c r="H556" s="31" t="s">
        <v>36</v>
      </c>
      <c r="I556" s="32">
        <f>LARGE(R552:R555,2)/2</f>
        <v>18009.8171136502</v>
      </c>
      <c r="J556" s="31" t="s">
        <v>37</v>
      </c>
      <c r="K556" s="32">
        <f>LARGE(R552:R555,3)/12</f>
        <v>2741.32361159708</v>
      </c>
      <c r="L556" s="31" t="s">
        <v>38</v>
      </c>
      <c r="M556" s="33">
        <f>LARGE(R552:R555,4)/12</f>
        <v>0</v>
      </c>
      <c r="N556" s="34" t="s">
        <v>39</v>
      </c>
      <c r="O556" s="35">
        <f>G556+I556+K556+M556</f>
        <v>77049.115143201</v>
      </c>
      <c r="P556" s="34" t="s">
        <v>40</v>
      </c>
      <c r="Q556" s="34">
        <v>6.7</v>
      </c>
      <c r="R556" s="34" t="s">
        <v>41</v>
      </c>
      <c r="S556" s="35">
        <f>O556*Q556</f>
        <v>516229.071459447</v>
      </c>
      <c r="Y556" s="31" t="s">
        <v>35</v>
      </c>
      <c r="Z556" s="32">
        <f>LARGE(AK552:AK555,1)/1</f>
        <v>56297.9744179538</v>
      </c>
      <c r="AA556" s="31" t="s">
        <v>36</v>
      </c>
      <c r="AB556" s="32">
        <f>LARGE(AK552:AK555,2)/2</f>
        <v>18009.8171136502</v>
      </c>
      <c r="AC556" s="31" t="s">
        <v>37</v>
      </c>
      <c r="AD556" s="32">
        <f>LARGE(AK552:AK555,3)/12</f>
        <v>2741.32361159708</v>
      </c>
      <c r="AE556" s="31" t="s">
        <v>38</v>
      </c>
      <c r="AF556" s="33">
        <f>LARGE(AK552:AK555,4)/12</f>
        <v>0</v>
      </c>
      <c r="AG556" s="34" t="s">
        <v>39</v>
      </c>
      <c r="AH556" s="35">
        <f>Z556+AB556+AD556+AF556</f>
        <v>77049.115143201</v>
      </c>
      <c r="AI556" s="34" t="s">
        <v>40</v>
      </c>
      <c r="AJ556" s="34">
        <v>6.7</v>
      </c>
      <c r="AK556" s="34" t="s">
        <v>41</v>
      </c>
      <c r="AL556" s="35">
        <f>AH556*AJ556</f>
        <v>516229.071459447</v>
      </c>
    </row>
    <row r="557" s="1" customFormat="1" customHeight="1" spans="6:38">
      <c r="F557" s="31"/>
      <c r="G557" s="32"/>
      <c r="H557" s="31"/>
      <c r="I557" s="32"/>
      <c r="J557" s="31"/>
      <c r="K557" s="32"/>
      <c r="L557" s="31"/>
      <c r="M557" s="33"/>
      <c r="N557" s="34"/>
      <c r="O557" s="35"/>
      <c r="P557" s="34"/>
      <c r="Q557" s="34"/>
      <c r="R557" s="34"/>
      <c r="S557" s="35"/>
      <c r="Y557" s="31"/>
      <c r="Z557" s="32"/>
      <c r="AA557" s="31"/>
      <c r="AB557" s="32"/>
      <c r="AC557" s="31"/>
      <c r="AD557" s="32"/>
      <c r="AE557" s="31"/>
      <c r="AF557" s="33"/>
      <c r="AG557" s="34"/>
      <c r="AH557" s="35"/>
      <c r="AI557" s="34"/>
      <c r="AJ557" s="34"/>
      <c r="AK557" s="34"/>
      <c r="AL557" s="35"/>
    </row>
    <row r="558" s="1" customFormat="1" customHeight="1" spans="6:38">
      <c r="F558" s="3" t="s">
        <v>43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Y558" s="3" t="s">
        <v>43</v>
      </c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</row>
    <row r="559" s="1" customFormat="1" customHeight="1" spans="6:38">
      <c r="F559" s="4" t="s">
        <v>3</v>
      </c>
      <c r="G559" s="5"/>
      <c r="H559" s="5"/>
      <c r="I559" s="6"/>
      <c r="J559" s="7" t="s">
        <v>4</v>
      </c>
      <c r="K559" s="7"/>
      <c r="L559" s="7"/>
      <c r="M559" s="7"/>
      <c r="N559" s="8" t="s">
        <v>5</v>
      </c>
      <c r="O559" s="8"/>
      <c r="P559" s="8"/>
      <c r="Q559" s="9" t="s">
        <v>6</v>
      </c>
      <c r="R559" s="10" t="s">
        <v>7</v>
      </c>
      <c r="Y559" s="4" t="s">
        <v>3</v>
      </c>
      <c r="Z559" s="5"/>
      <c r="AA559" s="5"/>
      <c r="AB559" s="6"/>
      <c r="AC559" s="7" t="s">
        <v>4</v>
      </c>
      <c r="AD559" s="7"/>
      <c r="AE559" s="7"/>
      <c r="AF559" s="7"/>
      <c r="AG559" s="8" t="s">
        <v>5</v>
      </c>
      <c r="AH559" s="8"/>
      <c r="AI559" s="8"/>
      <c r="AJ559" s="9" t="s">
        <v>6</v>
      </c>
      <c r="AK559" s="10" t="s">
        <v>7</v>
      </c>
    </row>
    <row r="560" s="1" customFormat="1" customHeight="1" spans="6:38">
      <c r="F560" s="11" t="s">
        <v>13</v>
      </c>
      <c r="G560" s="11" t="s">
        <v>14</v>
      </c>
      <c r="H560" s="12" t="s">
        <v>15</v>
      </c>
      <c r="I560" s="13" t="s">
        <v>3</v>
      </c>
      <c r="J560" s="11" t="s">
        <v>16</v>
      </c>
      <c r="K560" s="11" t="s">
        <v>17</v>
      </c>
      <c r="L560" s="11" t="s">
        <v>18</v>
      </c>
      <c r="M560" s="7" t="s">
        <v>19</v>
      </c>
      <c r="N560" s="11" t="s">
        <v>20</v>
      </c>
      <c r="O560" s="11" t="s">
        <v>21</v>
      </c>
      <c r="P560" s="8" t="s">
        <v>22</v>
      </c>
      <c r="Q560" s="9" t="s">
        <v>23</v>
      </c>
      <c r="R560" s="14"/>
      <c r="Y560" s="11" t="s">
        <v>13</v>
      </c>
      <c r="Z560" s="11" t="s">
        <v>14</v>
      </c>
      <c r="AA560" s="12" t="s">
        <v>15</v>
      </c>
      <c r="AB560" s="13" t="s">
        <v>3</v>
      </c>
      <c r="AC560" s="11" t="s">
        <v>16</v>
      </c>
      <c r="AD560" s="11" t="s">
        <v>17</v>
      </c>
      <c r="AE560" s="11" t="s">
        <v>18</v>
      </c>
      <c r="AF560" s="7" t="s">
        <v>19</v>
      </c>
      <c r="AG560" s="11" t="s">
        <v>20</v>
      </c>
      <c r="AH560" s="11" t="s">
        <v>21</v>
      </c>
      <c r="AI560" s="8" t="s">
        <v>22</v>
      </c>
      <c r="AJ560" s="9" t="s">
        <v>23</v>
      </c>
      <c r="AK560" s="14"/>
    </row>
    <row r="561" s="1" customFormat="1" customHeight="1" spans="6:37">
      <c r="F561" s="11">
        <v>2171</v>
      </c>
      <c r="G561" s="11">
        <v>0.65</v>
      </c>
      <c r="H561" s="12">
        <v>1.35</v>
      </c>
      <c r="I561" s="13">
        <f t="shared" ref="I561:I569" si="343">F561*G561*H561</f>
        <v>1905.0525</v>
      </c>
      <c r="J561" s="11">
        <v>3</v>
      </c>
      <c r="K561" s="11">
        <v>446</v>
      </c>
      <c r="L561" s="11">
        <v>0.83</v>
      </c>
      <c r="M561" s="16">
        <f t="shared" ref="M561:M569" si="344">1+6*K561/(K561+2000)+L561</f>
        <v>2.92403107113655</v>
      </c>
      <c r="N561" s="11">
        <v>0.97</v>
      </c>
      <c r="O561" s="11">
        <v>2.11</v>
      </c>
      <c r="P561" s="8">
        <f t="shared" ref="P561:P569" si="345">1+N561*O561</f>
        <v>3.0467</v>
      </c>
      <c r="Q561" s="9">
        <v>1.15</v>
      </c>
      <c r="R561" s="17">
        <f t="shared" ref="R561:R569" si="346">I561*J561*Q561*P561*M561</f>
        <v>58551.4587320212</v>
      </c>
      <c r="Y561" s="11">
        <v>2171</v>
      </c>
      <c r="Z561" s="11">
        <v>0.65</v>
      </c>
      <c r="AA561" s="12">
        <v>1.35</v>
      </c>
      <c r="AB561" s="13">
        <f t="shared" ref="AB561:AB569" si="347">Y561*Z561*AA561</f>
        <v>1905.0525</v>
      </c>
      <c r="AC561" s="11">
        <v>3</v>
      </c>
      <c r="AD561" s="11">
        <v>446</v>
      </c>
      <c r="AE561" s="11">
        <v>0.83</v>
      </c>
      <c r="AF561" s="16">
        <f t="shared" ref="AF561:AF569" si="348">1+6*AD561/(AD561+2000)+AE561</f>
        <v>2.92403107113655</v>
      </c>
      <c r="AG561" s="11">
        <v>0.97</v>
      </c>
      <c r="AH561" s="11">
        <v>2.11</v>
      </c>
      <c r="AI561" s="8">
        <f t="shared" ref="AI561:AI569" si="349">1+AG561*AH561</f>
        <v>3.0467</v>
      </c>
      <c r="AJ561" s="9">
        <v>1.15</v>
      </c>
      <c r="AK561" s="17">
        <f t="shared" ref="AK561:AK569" si="350">AB561*AC561*AJ561*AI561*AF561</f>
        <v>58551.4587320212</v>
      </c>
    </row>
    <row r="562" s="1" customFormat="1" customHeight="1" spans="6:37">
      <c r="F562" s="11">
        <v>2171</v>
      </c>
      <c r="G562" s="11">
        <v>0.65</v>
      </c>
      <c r="H562" s="12">
        <v>1.35</v>
      </c>
      <c r="I562" s="13">
        <f t="shared" si="343"/>
        <v>1905.0525</v>
      </c>
      <c r="J562" s="11">
        <v>3</v>
      </c>
      <c r="K562" s="11">
        <v>446</v>
      </c>
      <c r="L562" s="11">
        <v>0.83</v>
      </c>
      <c r="M562" s="16">
        <f t="shared" si="344"/>
        <v>2.92403107113655</v>
      </c>
      <c r="N562" s="11">
        <v>0.97</v>
      </c>
      <c r="O562" s="11">
        <v>2.11</v>
      </c>
      <c r="P562" s="8">
        <f t="shared" si="345"/>
        <v>3.0467</v>
      </c>
      <c r="Q562" s="9">
        <v>1.15</v>
      </c>
      <c r="R562" s="17">
        <f t="shared" si="346"/>
        <v>58551.4587320212</v>
      </c>
      <c r="Y562" s="11">
        <v>2171</v>
      </c>
      <c r="Z562" s="11">
        <v>0.65</v>
      </c>
      <c r="AA562" s="12">
        <v>1.35</v>
      </c>
      <c r="AB562" s="13">
        <f t="shared" si="347"/>
        <v>1905.0525</v>
      </c>
      <c r="AC562" s="11">
        <v>3</v>
      </c>
      <c r="AD562" s="11">
        <v>446</v>
      </c>
      <c r="AE562" s="11">
        <v>0.83</v>
      </c>
      <c r="AF562" s="16">
        <f t="shared" si="348"/>
        <v>2.92403107113655</v>
      </c>
      <c r="AG562" s="11">
        <v>0.97</v>
      </c>
      <c r="AH562" s="11">
        <v>2.11</v>
      </c>
      <c r="AI562" s="8">
        <f t="shared" si="349"/>
        <v>3.0467</v>
      </c>
      <c r="AJ562" s="9">
        <v>1.15</v>
      </c>
      <c r="AK562" s="17">
        <f t="shared" si="350"/>
        <v>58551.4587320212</v>
      </c>
    </row>
    <row r="563" s="1" customFormat="1" customHeight="1" spans="6:37">
      <c r="F563" s="11">
        <v>2171</v>
      </c>
      <c r="G563" s="11">
        <v>0.65</v>
      </c>
      <c r="H563" s="12">
        <v>1.35</v>
      </c>
      <c r="I563" s="13">
        <f t="shared" si="343"/>
        <v>1905.0525</v>
      </c>
      <c r="J563" s="11">
        <v>3</v>
      </c>
      <c r="K563" s="11">
        <v>446</v>
      </c>
      <c r="L563" s="11">
        <v>0.83</v>
      </c>
      <c r="M563" s="16">
        <f t="shared" si="344"/>
        <v>2.92403107113655</v>
      </c>
      <c r="N563" s="11">
        <v>0.97</v>
      </c>
      <c r="O563" s="11">
        <v>2.11</v>
      </c>
      <c r="P563" s="8">
        <f t="shared" si="345"/>
        <v>3.0467</v>
      </c>
      <c r="Q563" s="9">
        <v>1.15</v>
      </c>
      <c r="R563" s="17">
        <f t="shared" si="346"/>
        <v>58551.4587320212</v>
      </c>
      <c r="Y563" s="11">
        <v>2171</v>
      </c>
      <c r="Z563" s="11">
        <v>0.65</v>
      </c>
      <c r="AA563" s="12">
        <v>1.35</v>
      </c>
      <c r="AB563" s="13">
        <f t="shared" si="347"/>
        <v>1905.0525</v>
      </c>
      <c r="AC563" s="11">
        <v>3</v>
      </c>
      <c r="AD563" s="11">
        <v>446</v>
      </c>
      <c r="AE563" s="11">
        <v>0.83</v>
      </c>
      <c r="AF563" s="16">
        <f t="shared" si="348"/>
        <v>2.92403107113655</v>
      </c>
      <c r="AG563" s="11">
        <v>0.97</v>
      </c>
      <c r="AH563" s="11">
        <v>2.11</v>
      </c>
      <c r="AI563" s="8">
        <f t="shared" si="349"/>
        <v>3.0467</v>
      </c>
      <c r="AJ563" s="9">
        <v>1.15</v>
      </c>
      <c r="AK563" s="17">
        <f t="shared" si="350"/>
        <v>58551.4587320212</v>
      </c>
    </row>
    <row r="564" s="1" customFormat="1" customHeight="1" spans="6:37">
      <c r="F564" s="11">
        <v>2171</v>
      </c>
      <c r="G564" s="11">
        <v>0.65</v>
      </c>
      <c r="H564" s="12">
        <v>1.35</v>
      </c>
      <c r="I564" s="13">
        <f t="shared" si="343"/>
        <v>1905.0525</v>
      </c>
      <c r="J564" s="11">
        <v>3</v>
      </c>
      <c r="K564" s="11">
        <v>446</v>
      </c>
      <c r="L564" s="11">
        <v>0.83</v>
      </c>
      <c r="M564" s="16">
        <f t="shared" si="344"/>
        <v>2.92403107113655</v>
      </c>
      <c r="N564" s="11">
        <v>0.97</v>
      </c>
      <c r="O564" s="11">
        <v>2.11</v>
      </c>
      <c r="P564" s="8">
        <f t="shared" si="345"/>
        <v>3.0467</v>
      </c>
      <c r="Q564" s="9">
        <v>1.15</v>
      </c>
      <c r="R564" s="17">
        <f t="shared" si="346"/>
        <v>58551.4587320212</v>
      </c>
      <c r="Y564" s="11">
        <v>2171</v>
      </c>
      <c r="Z564" s="11">
        <v>0.65</v>
      </c>
      <c r="AA564" s="12">
        <v>1.35</v>
      </c>
      <c r="AB564" s="13">
        <f t="shared" si="347"/>
        <v>1905.0525</v>
      </c>
      <c r="AC564" s="11">
        <v>3</v>
      </c>
      <c r="AD564" s="11">
        <v>446</v>
      </c>
      <c r="AE564" s="11">
        <v>0.83</v>
      </c>
      <c r="AF564" s="16">
        <f t="shared" si="348"/>
        <v>2.92403107113655</v>
      </c>
      <c r="AG564" s="11">
        <v>0.97</v>
      </c>
      <c r="AH564" s="11">
        <v>2.11</v>
      </c>
      <c r="AI564" s="8">
        <f t="shared" si="349"/>
        <v>3.0467</v>
      </c>
      <c r="AJ564" s="9">
        <v>1.15</v>
      </c>
      <c r="AK564" s="17">
        <f t="shared" si="350"/>
        <v>58551.4587320212</v>
      </c>
    </row>
    <row r="565" s="1" customFormat="1" customHeight="1" spans="6:37">
      <c r="F565" s="11">
        <v>2171</v>
      </c>
      <c r="G565" s="11">
        <v>0.65</v>
      </c>
      <c r="H565" s="12">
        <v>1.35</v>
      </c>
      <c r="I565" s="13">
        <f t="shared" si="343"/>
        <v>1905.0525</v>
      </c>
      <c r="J565" s="11">
        <v>3</v>
      </c>
      <c r="K565" s="11">
        <v>446</v>
      </c>
      <c r="L565" s="11">
        <v>0.83</v>
      </c>
      <c r="M565" s="16">
        <f t="shared" si="344"/>
        <v>2.92403107113655</v>
      </c>
      <c r="N565" s="11">
        <v>0.97</v>
      </c>
      <c r="O565" s="11">
        <v>2.11</v>
      </c>
      <c r="P565" s="8">
        <f t="shared" si="345"/>
        <v>3.0467</v>
      </c>
      <c r="Q565" s="9">
        <v>1.15</v>
      </c>
      <c r="R565" s="17">
        <f t="shared" si="346"/>
        <v>58551.4587320212</v>
      </c>
      <c r="Y565" s="11">
        <v>2171</v>
      </c>
      <c r="Z565" s="11">
        <v>0.65</v>
      </c>
      <c r="AA565" s="12">
        <v>1.35</v>
      </c>
      <c r="AB565" s="13">
        <f t="shared" si="347"/>
        <v>1905.0525</v>
      </c>
      <c r="AC565" s="11">
        <v>3</v>
      </c>
      <c r="AD565" s="11">
        <v>446</v>
      </c>
      <c r="AE565" s="11">
        <v>0.83</v>
      </c>
      <c r="AF565" s="16">
        <f t="shared" si="348"/>
        <v>2.92403107113655</v>
      </c>
      <c r="AG565" s="11">
        <v>0.97</v>
      </c>
      <c r="AH565" s="11">
        <v>2.11</v>
      </c>
      <c r="AI565" s="8">
        <f t="shared" si="349"/>
        <v>3.0467</v>
      </c>
      <c r="AJ565" s="9">
        <v>1.15</v>
      </c>
      <c r="AK565" s="17">
        <f t="shared" si="350"/>
        <v>58551.4587320212</v>
      </c>
    </row>
    <row r="566" s="1" customFormat="1" customHeight="1" spans="6:37">
      <c r="F566" s="11">
        <v>2171</v>
      </c>
      <c r="G566" s="11">
        <v>0.65</v>
      </c>
      <c r="H566" s="12">
        <v>1.35</v>
      </c>
      <c r="I566" s="13">
        <f t="shared" si="343"/>
        <v>1905.0525</v>
      </c>
      <c r="J566" s="11">
        <v>3</v>
      </c>
      <c r="K566" s="11">
        <v>196</v>
      </c>
      <c r="L566" s="11">
        <v>0.83</v>
      </c>
      <c r="M566" s="16">
        <f t="shared" si="344"/>
        <v>2.36551912568306</v>
      </c>
      <c r="N566" s="11">
        <v>0.97</v>
      </c>
      <c r="O566" s="11">
        <v>2.11</v>
      </c>
      <c r="P566" s="8">
        <f t="shared" si="345"/>
        <v>3.0467</v>
      </c>
      <c r="Q566" s="9">
        <v>0.9</v>
      </c>
      <c r="R566" s="17">
        <f t="shared" si="346"/>
        <v>37070.3655889386</v>
      </c>
      <c r="Y566" s="11">
        <v>2171</v>
      </c>
      <c r="Z566" s="11">
        <v>0.65</v>
      </c>
      <c r="AA566" s="12">
        <v>1.35</v>
      </c>
      <c r="AB566" s="13">
        <f t="shared" si="347"/>
        <v>1905.0525</v>
      </c>
      <c r="AC566" s="11">
        <v>3</v>
      </c>
      <c r="AD566" s="11">
        <v>196</v>
      </c>
      <c r="AE566" s="11">
        <v>0.83</v>
      </c>
      <c r="AF566" s="16">
        <f t="shared" si="348"/>
        <v>2.36551912568306</v>
      </c>
      <c r="AG566" s="11">
        <v>0.97</v>
      </c>
      <c r="AH566" s="11">
        <v>2.11</v>
      </c>
      <c r="AI566" s="8">
        <f t="shared" si="349"/>
        <v>3.0467</v>
      </c>
      <c r="AJ566" s="9">
        <v>0.9</v>
      </c>
      <c r="AK566" s="17">
        <f t="shared" si="350"/>
        <v>37070.3655889386</v>
      </c>
    </row>
    <row r="567" s="1" customFormat="1" customHeight="1" spans="6:37">
      <c r="F567" s="11">
        <v>2171</v>
      </c>
      <c r="G567" s="11">
        <v>0.65</v>
      </c>
      <c r="H567" s="12">
        <v>1.35</v>
      </c>
      <c r="I567" s="13">
        <f t="shared" si="343"/>
        <v>1905.0525</v>
      </c>
      <c r="J567" s="11">
        <v>3</v>
      </c>
      <c r="K567" s="11">
        <v>196</v>
      </c>
      <c r="L567" s="11">
        <v>0.83</v>
      </c>
      <c r="M567" s="16">
        <f t="shared" si="344"/>
        <v>2.36551912568306</v>
      </c>
      <c r="N567" s="11">
        <v>0.97</v>
      </c>
      <c r="O567" s="11">
        <v>2.11</v>
      </c>
      <c r="P567" s="8">
        <f t="shared" si="345"/>
        <v>3.0467</v>
      </c>
      <c r="Q567" s="9">
        <v>0.9</v>
      </c>
      <c r="R567" s="17">
        <f t="shared" si="346"/>
        <v>37070.3655889386</v>
      </c>
      <c r="Y567" s="11">
        <v>2171</v>
      </c>
      <c r="Z567" s="11">
        <v>0.65</v>
      </c>
      <c r="AA567" s="12">
        <v>1.35</v>
      </c>
      <c r="AB567" s="13">
        <f t="shared" si="347"/>
        <v>1905.0525</v>
      </c>
      <c r="AC567" s="11">
        <v>3</v>
      </c>
      <c r="AD567" s="11">
        <v>196</v>
      </c>
      <c r="AE567" s="11">
        <v>0.83</v>
      </c>
      <c r="AF567" s="16">
        <f t="shared" si="348"/>
        <v>2.36551912568306</v>
      </c>
      <c r="AG567" s="11">
        <v>0.97</v>
      </c>
      <c r="AH567" s="11">
        <v>2.11</v>
      </c>
      <c r="AI567" s="8">
        <f t="shared" si="349"/>
        <v>3.0467</v>
      </c>
      <c r="AJ567" s="9">
        <v>0.9</v>
      </c>
      <c r="AK567" s="17">
        <f t="shared" si="350"/>
        <v>37070.3655889386</v>
      </c>
    </row>
    <row r="568" s="1" customFormat="1" customHeight="1" spans="6:37">
      <c r="F568" s="11">
        <v>2171</v>
      </c>
      <c r="G568" s="11">
        <v>0.65</v>
      </c>
      <c r="H568" s="12">
        <v>1.35</v>
      </c>
      <c r="I568" s="13">
        <f t="shared" si="343"/>
        <v>1905.0525</v>
      </c>
      <c r="J568" s="11">
        <v>3</v>
      </c>
      <c r="K568" s="11">
        <v>196</v>
      </c>
      <c r="L568" s="11">
        <v>0.83</v>
      </c>
      <c r="M568" s="16">
        <f t="shared" si="344"/>
        <v>2.36551912568306</v>
      </c>
      <c r="N568" s="11">
        <v>0.97</v>
      </c>
      <c r="O568" s="11">
        <v>2.11</v>
      </c>
      <c r="P568" s="8">
        <f t="shared" si="345"/>
        <v>3.0467</v>
      </c>
      <c r="Q568" s="9">
        <v>0.9</v>
      </c>
      <c r="R568" s="17">
        <f t="shared" si="346"/>
        <v>37070.3655889386</v>
      </c>
      <c r="Y568" s="11">
        <v>2171</v>
      </c>
      <c r="Z568" s="11">
        <v>0.65</v>
      </c>
      <c r="AA568" s="12">
        <v>1.35</v>
      </c>
      <c r="AB568" s="13">
        <f t="shared" si="347"/>
        <v>1905.0525</v>
      </c>
      <c r="AC568" s="11">
        <v>3</v>
      </c>
      <c r="AD568" s="11">
        <v>196</v>
      </c>
      <c r="AE568" s="11">
        <v>0.83</v>
      </c>
      <c r="AF568" s="16">
        <f t="shared" si="348"/>
        <v>2.36551912568306</v>
      </c>
      <c r="AG568" s="11">
        <v>0.97</v>
      </c>
      <c r="AH568" s="11">
        <v>2.11</v>
      </c>
      <c r="AI568" s="8">
        <f t="shared" si="349"/>
        <v>3.0467</v>
      </c>
      <c r="AJ568" s="9">
        <v>0.9</v>
      </c>
      <c r="AK568" s="17">
        <f t="shared" si="350"/>
        <v>37070.3655889386</v>
      </c>
    </row>
    <row r="569" s="1" customFormat="1" customHeight="1" spans="6:37">
      <c r="F569" s="11">
        <v>2171</v>
      </c>
      <c r="G569" s="11">
        <v>0.65</v>
      </c>
      <c r="H569" s="12">
        <v>1.35</v>
      </c>
      <c r="I569" s="13">
        <f t="shared" si="343"/>
        <v>1905.0525</v>
      </c>
      <c r="J569" s="11">
        <v>3</v>
      </c>
      <c r="K569" s="11">
        <v>196</v>
      </c>
      <c r="L569" s="11">
        <v>0.83</v>
      </c>
      <c r="M569" s="16">
        <f t="shared" si="344"/>
        <v>2.36551912568306</v>
      </c>
      <c r="N569" s="11">
        <v>0.97</v>
      </c>
      <c r="O569" s="11">
        <v>2.11</v>
      </c>
      <c r="P569" s="8">
        <f t="shared" si="345"/>
        <v>3.0467</v>
      </c>
      <c r="Q569" s="9">
        <v>0.9</v>
      </c>
      <c r="R569" s="17">
        <f t="shared" si="346"/>
        <v>37070.3655889386</v>
      </c>
      <c r="Y569" s="11">
        <v>2171</v>
      </c>
      <c r="Z569" s="11">
        <v>0.65</v>
      </c>
      <c r="AA569" s="12">
        <v>1.35</v>
      </c>
      <c r="AB569" s="13">
        <f t="shared" si="347"/>
        <v>1905.0525</v>
      </c>
      <c r="AC569" s="11">
        <v>3</v>
      </c>
      <c r="AD569" s="11">
        <v>196</v>
      </c>
      <c r="AE569" s="11">
        <v>0.83</v>
      </c>
      <c r="AF569" s="16">
        <f t="shared" si="348"/>
        <v>2.36551912568306</v>
      </c>
      <c r="AG569" s="11">
        <v>0.97</v>
      </c>
      <c r="AH569" s="11">
        <v>2.11</v>
      </c>
      <c r="AI569" s="8">
        <f t="shared" si="349"/>
        <v>3.0467</v>
      </c>
      <c r="AJ569" s="9">
        <v>0.9</v>
      </c>
      <c r="AK569" s="17">
        <f t="shared" si="350"/>
        <v>37070.3655889386</v>
      </c>
    </row>
    <row r="570" s="1" customFormat="1" customHeight="1" spans="6:37">
      <c r="F570" s="20" t="s">
        <v>43</v>
      </c>
      <c r="G570" s="21"/>
      <c r="H570" s="21"/>
      <c r="I570" s="21"/>
      <c r="J570" s="21"/>
      <c r="K570" s="21"/>
      <c r="L570" s="21"/>
      <c r="M570" s="22">
        <f>SUM(R561:R569)</f>
        <v>441038.75601586</v>
      </c>
      <c r="N570" s="22"/>
      <c r="O570" s="22"/>
      <c r="P570" s="22"/>
      <c r="Q570" s="22"/>
      <c r="R570" s="22"/>
      <c r="Y570" s="20" t="s">
        <v>43</v>
      </c>
      <c r="Z570" s="21"/>
      <c r="AA570" s="21"/>
      <c r="AB570" s="21"/>
      <c r="AC570" s="21"/>
      <c r="AD570" s="21"/>
      <c r="AE570" s="21"/>
      <c r="AF570" s="22">
        <f>SUM(AK561:AK569)</f>
        <v>441038.75601586</v>
      </c>
      <c r="AG570" s="22"/>
      <c r="AH570" s="22"/>
      <c r="AI570" s="22"/>
      <c r="AJ570" s="22"/>
      <c r="AK570" s="22"/>
    </row>
    <row r="571" s="1" customFormat="1" customHeight="1" spans="6:37">
      <c r="F571" s="21"/>
      <c r="G571" s="21"/>
      <c r="H571" s="21"/>
      <c r="I571" s="21"/>
      <c r="J571" s="21"/>
      <c r="K571" s="21"/>
      <c r="L571" s="21"/>
      <c r="M571" s="22"/>
      <c r="N571" s="22"/>
      <c r="O571" s="22"/>
      <c r="P571" s="22"/>
      <c r="Q571" s="22"/>
      <c r="R571" s="22"/>
      <c r="Y571" s="21"/>
      <c r="Z571" s="21"/>
      <c r="AA571" s="21"/>
      <c r="AB571" s="21"/>
      <c r="AC571" s="21"/>
      <c r="AD571" s="21"/>
      <c r="AE571" s="21"/>
      <c r="AF571" s="22"/>
      <c r="AG571" s="22"/>
      <c r="AH571" s="22"/>
      <c r="AI571" s="22"/>
      <c r="AJ571" s="22"/>
      <c r="AK571" s="22"/>
    </row>
    <row r="572" s="1" customFormat="1" customHeight="1" spans="6:37">
      <c r="F572" s="3" t="s">
        <v>44</v>
      </c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Y572" s="3" t="s">
        <v>44</v>
      </c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</row>
    <row r="573" s="1" customFormat="1" customHeight="1" spans="6:37">
      <c r="F573" s="4" t="s">
        <v>3</v>
      </c>
      <c r="G573" s="5"/>
      <c r="H573" s="5"/>
      <c r="I573" s="6"/>
      <c r="J573" s="7" t="s">
        <v>4</v>
      </c>
      <c r="K573" s="7"/>
      <c r="L573" s="7"/>
      <c r="M573" s="7"/>
      <c r="N573" s="8" t="s">
        <v>5</v>
      </c>
      <c r="O573" s="8"/>
      <c r="P573" s="8"/>
      <c r="Q573" s="9" t="s">
        <v>6</v>
      </c>
      <c r="R573" s="10" t="s">
        <v>7</v>
      </c>
      <c r="Y573" s="4" t="s">
        <v>3</v>
      </c>
      <c r="Z573" s="5"/>
      <c r="AA573" s="5"/>
      <c r="AB573" s="6"/>
      <c r="AC573" s="7" t="s">
        <v>4</v>
      </c>
      <c r="AD573" s="7"/>
      <c r="AE573" s="7"/>
      <c r="AF573" s="7"/>
      <c r="AG573" s="8" t="s">
        <v>5</v>
      </c>
      <c r="AH573" s="8"/>
      <c r="AI573" s="8"/>
      <c r="AJ573" s="9" t="s">
        <v>6</v>
      </c>
      <c r="AK573" s="10" t="s">
        <v>7</v>
      </c>
    </row>
    <row r="574" s="1" customFormat="1" customHeight="1" spans="6:37">
      <c r="F574" s="11" t="s">
        <v>45</v>
      </c>
      <c r="G574" s="11" t="s">
        <v>14</v>
      </c>
      <c r="H574" s="12" t="s">
        <v>15</v>
      </c>
      <c r="I574" s="13" t="s">
        <v>3</v>
      </c>
      <c r="J574" s="11" t="s">
        <v>16</v>
      </c>
      <c r="K574" s="11" t="s">
        <v>17</v>
      </c>
      <c r="L574" s="11" t="s">
        <v>18</v>
      </c>
      <c r="M574" s="7" t="s">
        <v>19</v>
      </c>
      <c r="N574" s="11" t="s">
        <v>20</v>
      </c>
      <c r="O574" s="11" t="s">
        <v>21</v>
      </c>
      <c r="P574" s="8" t="s">
        <v>22</v>
      </c>
      <c r="Q574" s="9" t="s">
        <v>23</v>
      </c>
      <c r="R574" s="14"/>
      <c r="Y574" s="11" t="s">
        <v>45</v>
      </c>
      <c r="Z574" s="11" t="s">
        <v>14</v>
      </c>
      <c r="AA574" s="12" t="s">
        <v>15</v>
      </c>
      <c r="AB574" s="13" t="s">
        <v>3</v>
      </c>
      <c r="AC574" s="11" t="s">
        <v>16</v>
      </c>
      <c r="AD574" s="11" t="s">
        <v>17</v>
      </c>
      <c r="AE574" s="11" t="s">
        <v>18</v>
      </c>
      <c r="AF574" s="7" t="s">
        <v>19</v>
      </c>
      <c r="AG574" s="11" t="s">
        <v>20</v>
      </c>
      <c r="AH574" s="11" t="s">
        <v>21</v>
      </c>
      <c r="AI574" s="8" t="s">
        <v>22</v>
      </c>
      <c r="AJ574" s="9" t="s">
        <v>23</v>
      </c>
      <c r="AK574" s="14"/>
    </row>
    <row r="575" s="1" customFormat="1" customHeight="1" spans="6:37">
      <c r="F575" s="11">
        <f t="shared" ref="F575:F577" si="351">38373+5878</f>
        <v>44251</v>
      </c>
      <c r="G575" s="11">
        <v>0.0847</v>
      </c>
      <c r="H575" s="12">
        <v>1.35</v>
      </c>
      <c r="I575" s="13">
        <f t="shared" ref="I575:I579" si="352">F575*G575*H575</f>
        <v>5059.880595</v>
      </c>
      <c r="J575" s="11">
        <v>3</v>
      </c>
      <c r="K575" s="11">
        <v>450</v>
      </c>
      <c r="L575" s="11">
        <v>1.43</v>
      </c>
      <c r="M575" s="16">
        <f t="shared" ref="M575:M579" si="353">1+6*K575/(K575+2000)+L575</f>
        <v>3.53204081632653</v>
      </c>
      <c r="N575" s="11">
        <v>0.79</v>
      </c>
      <c r="O575" s="11">
        <v>1.65</v>
      </c>
      <c r="P575" s="8">
        <f t="shared" ref="P575:P579" si="354">1+N575*O575</f>
        <v>2.3035</v>
      </c>
      <c r="Q575" s="9">
        <v>1.15</v>
      </c>
      <c r="R575" s="17">
        <f t="shared" ref="R575:R579" si="355">I575*J575*Q575*P575*M575</f>
        <v>142027.778322362</v>
      </c>
      <c r="Y575" s="11">
        <f t="shared" ref="Y575:Y577" si="356">43075+5878</f>
        <v>48953</v>
      </c>
      <c r="Z575" s="11">
        <v>0.0847</v>
      </c>
      <c r="AA575" s="12">
        <v>1.35</v>
      </c>
      <c r="AB575" s="13">
        <f t="shared" ref="AB575:AB579" si="357">Y575*Z575*AA575</f>
        <v>5597.530785</v>
      </c>
      <c r="AC575" s="11">
        <v>3</v>
      </c>
      <c r="AD575" s="11">
        <v>450</v>
      </c>
      <c r="AE575" s="11">
        <v>1.43</v>
      </c>
      <c r="AF575" s="16">
        <f t="shared" ref="AF575:AF579" si="358">1+6*AD575/(AD575+2000)+AE575</f>
        <v>3.53204081632653</v>
      </c>
      <c r="AG575" s="11">
        <v>0.79</v>
      </c>
      <c r="AH575" s="11">
        <v>1.65</v>
      </c>
      <c r="AI575" s="8">
        <f t="shared" ref="AI575:AI579" si="359">1+AG575*AH575</f>
        <v>2.3035</v>
      </c>
      <c r="AJ575" s="9">
        <v>1.15</v>
      </c>
      <c r="AK575" s="17">
        <f t="shared" ref="AK575:AK579" si="360">AB575*AC575*AJ575*AI575*AF575</f>
        <v>157119.292947382</v>
      </c>
    </row>
    <row r="576" s="1" customFormat="1" customHeight="1" spans="6:37">
      <c r="F576" s="11">
        <f t="shared" si="351"/>
        <v>44251</v>
      </c>
      <c r="G576" s="11">
        <v>0.0847</v>
      </c>
      <c r="H576" s="12">
        <v>1.35</v>
      </c>
      <c r="I576" s="13">
        <f t="shared" si="352"/>
        <v>5059.880595</v>
      </c>
      <c r="J576" s="11">
        <v>3</v>
      </c>
      <c r="K576" s="11">
        <v>450</v>
      </c>
      <c r="L576" s="11">
        <v>1.43</v>
      </c>
      <c r="M576" s="16">
        <f t="shared" si="353"/>
        <v>3.53204081632653</v>
      </c>
      <c r="N576" s="11">
        <v>0.79</v>
      </c>
      <c r="O576" s="11">
        <v>1.65</v>
      </c>
      <c r="P576" s="8">
        <f t="shared" si="354"/>
        <v>2.3035</v>
      </c>
      <c r="Q576" s="9">
        <v>1.15</v>
      </c>
      <c r="R576" s="17">
        <f t="shared" si="355"/>
        <v>142027.778322362</v>
      </c>
      <c r="Y576" s="11">
        <f t="shared" si="356"/>
        <v>48953</v>
      </c>
      <c r="Z576" s="11">
        <v>0.0847</v>
      </c>
      <c r="AA576" s="12">
        <v>1.35</v>
      </c>
      <c r="AB576" s="13">
        <f t="shared" si="357"/>
        <v>5597.530785</v>
      </c>
      <c r="AC576" s="11">
        <v>3</v>
      </c>
      <c r="AD576" s="11">
        <v>450</v>
      </c>
      <c r="AE576" s="11">
        <v>1.43</v>
      </c>
      <c r="AF576" s="16">
        <f t="shared" si="358"/>
        <v>3.53204081632653</v>
      </c>
      <c r="AG576" s="11">
        <v>0.79</v>
      </c>
      <c r="AH576" s="11">
        <v>1.65</v>
      </c>
      <c r="AI576" s="8">
        <f t="shared" si="359"/>
        <v>2.3035</v>
      </c>
      <c r="AJ576" s="9">
        <v>1.15</v>
      </c>
      <c r="AK576" s="17">
        <f t="shared" si="360"/>
        <v>157119.292947382</v>
      </c>
    </row>
    <row r="577" s="1" customFormat="1" customHeight="1" spans="6:37">
      <c r="F577" s="11">
        <f t="shared" si="351"/>
        <v>44251</v>
      </c>
      <c r="G577" s="11">
        <v>0.0847</v>
      </c>
      <c r="H577" s="12">
        <v>1.35</v>
      </c>
      <c r="I577" s="13">
        <f t="shared" si="352"/>
        <v>5059.880595</v>
      </c>
      <c r="J577" s="11">
        <v>3</v>
      </c>
      <c r="K577" s="11">
        <v>450</v>
      </c>
      <c r="L577" s="11">
        <v>1.43</v>
      </c>
      <c r="M577" s="16">
        <f t="shared" si="353"/>
        <v>3.53204081632653</v>
      </c>
      <c r="N577" s="11">
        <v>0.79</v>
      </c>
      <c r="O577" s="11">
        <v>1.65</v>
      </c>
      <c r="P577" s="8">
        <f t="shared" si="354"/>
        <v>2.3035</v>
      </c>
      <c r="Q577" s="9">
        <v>1.15</v>
      </c>
      <c r="R577" s="17">
        <f t="shared" si="355"/>
        <v>142027.778322362</v>
      </c>
      <c r="Y577" s="11">
        <f t="shared" si="356"/>
        <v>48953</v>
      </c>
      <c r="Z577" s="11">
        <v>0.0847</v>
      </c>
      <c r="AA577" s="12">
        <v>1.35</v>
      </c>
      <c r="AB577" s="13">
        <f t="shared" si="357"/>
        <v>5597.530785</v>
      </c>
      <c r="AC577" s="11">
        <v>3</v>
      </c>
      <c r="AD577" s="11">
        <v>450</v>
      </c>
      <c r="AE577" s="11">
        <v>1.43</v>
      </c>
      <c r="AF577" s="16">
        <f t="shared" si="358"/>
        <v>3.53204081632653</v>
      </c>
      <c r="AG577" s="11">
        <v>0.79</v>
      </c>
      <c r="AH577" s="11">
        <v>1.65</v>
      </c>
      <c r="AI577" s="8">
        <f t="shared" si="359"/>
        <v>2.3035</v>
      </c>
      <c r="AJ577" s="9">
        <v>1.15</v>
      </c>
      <c r="AK577" s="17">
        <f t="shared" si="360"/>
        <v>157119.292947382</v>
      </c>
    </row>
    <row r="578" s="1" customFormat="1" customHeight="1" spans="6:37">
      <c r="F578" s="11">
        <f>33670+5878</f>
        <v>39548</v>
      </c>
      <c r="G578" s="11">
        <v>0.0847</v>
      </c>
      <c r="H578" s="12">
        <v>1.35</v>
      </c>
      <c r="I578" s="13">
        <f t="shared" si="352"/>
        <v>4522.11606</v>
      </c>
      <c r="J578" s="11">
        <v>3</v>
      </c>
      <c r="K578" s="11">
        <v>200</v>
      </c>
      <c r="L578" s="11">
        <v>1.43</v>
      </c>
      <c r="M578" s="16">
        <f t="shared" si="353"/>
        <v>2.97545454545455</v>
      </c>
      <c r="N578" s="11">
        <v>0.79</v>
      </c>
      <c r="O578" s="11">
        <v>1.65</v>
      </c>
      <c r="P578" s="8">
        <f t="shared" si="354"/>
        <v>2.3035</v>
      </c>
      <c r="Q578" s="9">
        <v>0.9</v>
      </c>
      <c r="R578" s="17">
        <f t="shared" si="355"/>
        <v>83684.8814447438</v>
      </c>
      <c r="Y578" s="11">
        <f>33670+5878</f>
        <v>39548</v>
      </c>
      <c r="Z578" s="11">
        <v>0.0847</v>
      </c>
      <c r="AA578" s="12">
        <v>1.35</v>
      </c>
      <c r="AB578" s="13">
        <f t="shared" si="357"/>
        <v>4522.11606</v>
      </c>
      <c r="AC578" s="11">
        <v>3</v>
      </c>
      <c r="AD578" s="11">
        <v>200</v>
      </c>
      <c r="AE578" s="11">
        <v>1.43</v>
      </c>
      <c r="AF578" s="16">
        <f t="shared" si="358"/>
        <v>2.97545454545455</v>
      </c>
      <c r="AG578" s="11">
        <v>0.79</v>
      </c>
      <c r="AH578" s="11">
        <v>1.65</v>
      </c>
      <c r="AI578" s="8">
        <f t="shared" si="359"/>
        <v>2.3035</v>
      </c>
      <c r="AJ578" s="9">
        <v>0.9</v>
      </c>
      <c r="AK578" s="17">
        <f t="shared" si="360"/>
        <v>83684.8814447438</v>
      </c>
    </row>
    <row r="579" s="1" customFormat="1" customHeight="1" spans="6:37">
      <c r="F579" s="11">
        <f>33670+5878</f>
        <v>39548</v>
      </c>
      <c r="G579" s="11">
        <v>0.0847</v>
      </c>
      <c r="H579" s="12">
        <v>1.35</v>
      </c>
      <c r="I579" s="13">
        <f t="shared" si="352"/>
        <v>4522.11606</v>
      </c>
      <c r="J579" s="11">
        <v>3</v>
      </c>
      <c r="K579" s="11">
        <v>200</v>
      </c>
      <c r="L579" s="11">
        <v>1.43</v>
      </c>
      <c r="M579" s="16">
        <f t="shared" si="353"/>
        <v>2.97545454545455</v>
      </c>
      <c r="N579" s="11">
        <v>0.79</v>
      </c>
      <c r="O579" s="11">
        <v>1.65</v>
      </c>
      <c r="P579" s="8">
        <f t="shared" si="354"/>
        <v>2.3035</v>
      </c>
      <c r="Q579" s="9">
        <v>0.9</v>
      </c>
      <c r="R579" s="17">
        <f t="shared" si="355"/>
        <v>83684.8814447438</v>
      </c>
      <c r="Y579" s="11">
        <f>33670+5878</f>
        <v>39548</v>
      </c>
      <c r="Z579" s="11">
        <v>0.0847</v>
      </c>
      <c r="AA579" s="12">
        <v>1.35</v>
      </c>
      <c r="AB579" s="13">
        <f t="shared" si="357"/>
        <v>4522.11606</v>
      </c>
      <c r="AC579" s="11">
        <v>3</v>
      </c>
      <c r="AD579" s="11">
        <v>200</v>
      </c>
      <c r="AE579" s="11">
        <v>1.43</v>
      </c>
      <c r="AF579" s="16">
        <f t="shared" si="358"/>
        <v>2.97545454545455</v>
      </c>
      <c r="AG579" s="11">
        <v>0.79</v>
      </c>
      <c r="AH579" s="11">
        <v>1.65</v>
      </c>
      <c r="AI579" s="8">
        <f t="shared" si="359"/>
        <v>2.3035</v>
      </c>
      <c r="AJ579" s="9">
        <v>0.9</v>
      </c>
      <c r="AK579" s="17">
        <f t="shared" si="360"/>
        <v>83684.8814447438</v>
      </c>
    </row>
    <row r="580" s="1" customFormat="1" customHeight="1" spans="6:37">
      <c r="F580" s="36" t="s">
        <v>44</v>
      </c>
      <c r="G580" s="37"/>
      <c r="H580" s="37"/>
      <c r="I580" s="37"/>
      <c r="J580" s="37"/>
      <c r="K580" s="37"/>
      <c r="L580" s="37"/>
      <c r="M580" s="22">
        <f>SUM(R575:R579)</f>
        <v>593453.097856573</v>
      </c>
      <c r="N580" s="22"/>
      <c r="O580" s="22"/>
      <c r="P580" s="22"/>
      <c r="Q580" s="22"/>
      <c r="R580" s="22"/>
      <c r="Y580" s="36" t="s">
        <v>44</v>
      </c>
      <c r="Z580" s="37"/>
      <c r="AA580" s="37"/>
      <c r="AB580" s="37"/>
      <c r="AC580" s="37"/>
      <c r="AD580" s="37"/>
      <c r="AE580" s="37"/>
      <c r="AF580" s="22">
        <f>SUM(AK575:AK579)</f>
        <v>638727.641731632</v>
      </c>
      <c r="AG580" s="22"/>
      <c r="AH580" s="22"/>
      <c r="AI580" s="22"/>
      <c r="AJ580" s="22"/>
      <c r="AK580" s="22"/>
    </row>
    <row r="581" s="1" customFormat="1" customHeight="1" spans="6:37">
      <c r="F581" s="37"/>
      <c r="G581" s="37"/>
      <c r="H581" s="37"/>
      <c r="I581" s="37"/>
      <c r="J581" s="37"/>
      <c r="K581" s="37"/>
      <c r="L581" s="37"/>
      <c r="M581" s="22"/>
      <c r="N581" s="22"/>
      <c r="O581" s="22"/>
      <c r="P581" s="22"/>
      <c r="Q581" s="22"/>
      <c r="R581" s="22"/>
      <c r="Y581" s="37"/>
      <c r="Z581" s="37"/>
      <c r="AA581" s="37"/>
      <c r="AB581" s="37"/>
      <c r="AC581" s="37"/>
      <c r="AD581" s="37"/>
      <c r="AE581" s="37"/>
      <c r="AF581" s="22"/>
      <c r="AG581" s="22"/>
      <c r="AH581" s="22"/>
      <c r="AI581" s="22"/>
      <c r="AJ581" s="22"/>
      <c r="AK581" s="22"/>
    </row>
    <row r="582" s="1" customFormat="1" customHeight="1" spans="6:37">
      <c r="F582" s="34" t="s">
        <v>24</v>
      </c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Y582" s="34" t="s">
        <v>24</v>
      </c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</row>
    <row r="583" s="1" customFormat="1" customHeight="1" spans="6:37">
      <c r="F583" s="13" t="s">
        <v>3</v>
      </c>
      <c r="G583" s="13"/>
      <c r="H583" s="13"/>
      <c r="I583" s="13"/>
      <c r="J583" s="13"/>
      <c r="K583" s="8" t="s">
        <v>46</v>
      </c>
      <c r="L583" s="8"/>
      <c r="M583" s="8"/>
      <c r="N583" s="8"/>
      <c r="O583" s="9" t="s">
        <v>31</v>
      </c>
      <c r="P583" s="9"/>
      <c r="Q583" s="38" t="s">
        <v>7</v>
      </c>
      <c r="Y583" s="13" t="s">
        <v>3</v>
      </c>
      <c r="Z583" s="13"/>
      <c r="AA583" s="13"/>
      <c r="AB583" s="13"/>
      <c r="AC583" s="13"/>
      <c r="AD583" s="8" t="s">
        <v>46</v>
      </c>
      <c r="AE583" s="8"/>
      <c r="AF583" s="8"/>
      <c r="AG583" s="8"/>
      <c r="AH583" s="9" t="s">
        <v>31</v>
      </c>
      <c r="AI583" s="9"/>
      <c r="AJ583" s="38" t="s">
        <v>7</v>
      </c>
    </row>
    <row r="584" s="1" customFormat="1" customHeight="1" spans="6:37">
      <c r="F584" s="13" t="s">
        <v>47</v>
      </c>
      <c r="G584" s="13" t="s">
        <v>48</v>
      </c>
      <c r="H584" s="13" t="s">
        <v>49</v>
      </c>
      <c r="I584" s="13" t="s">
        <v>50</v>
      </c>
      <c r="J584" s="13" t="s">
        <v>3</v>
      </c>
      <c r="K584" s="8" t="s">
        <v>51</v>
      </c>
      <c r="L584" s="8" t="s">
        <v>21</v>
      </c>
      <c r="M584" s="8" t="s">
        <v>20</v>
      </c>
      <c r="N584" s="39" t="s">
        <v>22</v>
      </c>
      <c r="O584" s="9" t="s">
        <v>52</v>
      </c>
      <c r="P584" s="9" t="s">
        <v>53</v>
      </c>
      <c r="Q584" s="38"/>
      <c r="Y584" s="13" t="s">
        <v>47</v>
      </c>
      <c r="Z584" s="13" t="s">
        <v>48</v>
      </c>
      <c r="AA584" s="13" t="s">
        <v>49</v>
      </c>
      <c r="AB584" s="13" t="s">
        <v>50</v>
      </c>
      <c r="AC584" s="13" t="s">
        <v>3</v>
      </c>
      <c r="AD584" s="8" t="s">
        <v>51</v>
      </c>
      <c r="AE584" s="8" t="s">
        <v>21</v>
      </c>
      <c r="AF584" s="8" t="s">
        <v>20</v>
      </c>
      <c r="AG584" s="39" t="s">
        <v>22</v>
      </c>
      <c r="AH584" s="9" t="s">
        <v>52</v>
      </c>
      <c r="AI584" s="9" t="s">
        <v>53</v>
      </c>
      <c r="AJ584" s="38"/>
    </row>
    <row r="585" s="1" customFormat="1" customHeight="1" spans="6:37">
      <c r="F585" s="11">
        <f t="shared" ref="F585:F590" si="361">2704+443</f>
        <v>3147</v>
      </c>
      <c r="G585" s="12">
        <v>1.05</v>
      </c>
      <c r="H585" s="11">
        <v>1</v>
      </c>
      <c r="I585" s="11">
        <v>0</v>
      </c>
      <c r="J585" s="13">
        <f t="shared" ref="J585:J599" si="362">F585*G585*H585+I585</f>
        <v>3304.35</v>
      </c>
      <c r="K585" s="11">
        <v>1</v>
      </c>
      <c r="L585" s="11">
        <v>2.38</v>
      </c>
      <c r="M585" s="11">
        <v>1</v>
      </c>
      <c r="N585" s="39">
        <f t="shared" ref="N585:N599" si="363">L585*M585+1</f>
        <v>3.38</v>
      </c>
      <c r="O585" s="11">
        <v>1.15</v>
      </c>
      <c r="P585" s="9">
        <v>0.5</v>
      </c>
      <c r="Q585" s="40">
        <f t="shared" ref="Q585:Q599" si="364">J585*K585*N585*O585*P585</f>
        <v>6422.004225</v>
      </c>
      <c r="Y585" s="11">
        <f t="shared" ref="Y585:Y590" si="365">2704+489</f>
        <v>3193</v>
      </c>
      <c r="Z585" s="12">
        <v>1.05</v>
      </c>
      <c r="AA585" s="11">
        <v>1</v>
      </c>
      <c r="AB585" s="11">
        <v>0</v>
      </c>
      <c r="AC585" s="13">
        <f t="shared" ref="AC585:AC599" si="366">Y585*Z585*AA585+AB585</f>
        <v>3352.65</v>
      </c>
      <c r="AD585" s="11">
        <v>1</v>
      </c>
      <c r="AE585" s="11">
        <v>2.38</v>
      </c>
      <c r="AF585" s="11">
        <v>1</v>
      </c>
      <c r="AG585" s="39">
        <f t="shared" ref="AG585:AG599" si="367">AE585*AF585+1</f>
        <v>3.38</v>
      </c>
      <c r="AH585" s="11">
        <v>1.15</v>
      </c>
      <c r="AI585" s="9">
        <v>0.5</v>
      </c>
      <c r="AJ585" s="40">
        <f t="shared" ref="AJ585:AJ599" si="368">AC585*AD585*AG585*AH585*AI585</f>
        <v>6515.875275</v>
      </c>
    </row>
    <row r="586" s="1" customFormat="1" customHeight="1" spans="6:37">
      <c r="F586" s="11">
        <f t="shared" si="361"/>
        <v>3147</v>
      </c>
      <c r="G586" s="12">
        <v>1.06</v>
      </c>
      <c r="H586" s="11">
        <v>1</v>
      </c>
      <c r="I586" s="11">
        <v>0</v>
      </c>
      <c r="J586" s="13">
        <f t="shared" si="362"/>
        <v>3335.82</v>
      </c>
      <c r="K586" s="11">
        <v>1</v>
      </c>
      <c r="L586" s="11">
        <v>2.38</v>
      </c>
      <c r="M586" s="11">
        <v>1</v>
      </c>
      <c r="N586" s="39">
        <f t="shared" si="363"/>
        <v>3.38</v>
      </c>
      <c r="O586" s="11">
        <v>1.15</v>
      </c>
      <c r="P586" s="9">
        <v>0.5</v>
      </c>
      <c r="Q586" s="40">
        <f t="shared" si="364"/>
        <v>6483.16617</v>
      </c>
      <c r="Y586" s="11">
        <f t="shared" si="365"/>
        <v>3193</v>
      </c>
      <c r="Z586" s="12">
        <v>1.06</v>
      </c>
      <c r="AA586" s="11">
        <v>1</v>
      </c>
      <c r="AB586" s="11">
        <v>0</v>
      </c>
      <c r="AC586" s="13">
        <f t="shared" si="366"/>
        <v>3384.58</v>
      </c>
      <c r="AD586" s="11">
        <v>1</v>
      </c>
      <c r="AE586" s="11">
        <v>2.38</v>
      </c>
      <c r="AF586" s="11">
        <v>1</v>
      </c>
      <c r="AG586" s="39">
        <f t="shared" si="367"/>
        <v>3.38</v>
      </c>
      <c r="AH586" s="11">
        <v>1.15</v>
      </c>
      <c r="AI586" s="9">
        <v>0.5</v>
      </c>
      <c r="AJ586" s="40">
        <f t="shared" si="368"/>
        <v>6577.93123</v>
      </c>
    </row>
    <row r="587" s="1" customFormat="1" customHeight="1" spans="6:37">
      <c r="F587" s="11">
        <f t="shared" si="361"/>
        <v>3147</v>
      </c>
      <c r="G587" s="12">
        <v>1.31</v>
      </c>
      <c r="H587" s="11">
        <v>1</v>
      </c>
      <c r="I587" s="11">
        <v>0</v>
      </c>
      <c r="J587" s="13">
        <f t="shared" si="362"/>
        <v>4122.57</v>
      </c>
      <c r="K587" s="11">
        <v>1</v>
      </c>
      <c r="L587" s="11">
        <v>2.38</v>
      </c>
      <c r="M587" s="11">
        <v>1</v>
      </c>
      <c r="N587" s="39">
        <f t="shared" si="363"/>
        <v>3.38</v>
      </c>
      <c r="O587" s="11">
        <v>1.15</v>
      </c>
      <c r="P587" s="9">
        <v>0.5</v>
      </c>
      <c r="Q587" s="40">
        <f t="shared" si="364"/>
        <v>8012.214795</v>
      </c>
      <c r="Y587" s="11">
        <f t="shared" si="365"/>
        <v>3193</v>
      </c>
      <c r="Z587" s="12">
        <v>1.31</v>
      </c>
      <c r="AA587" s="11">
        <v>1</v>
      </c>
      <c r="AB587" s="11">
        <v>0</v>
      </c>
      <c r="AC587" s="13">
        <f t="shared" si="366"/>
        <v>4182.83</v>
      </c>
      <c r="AD587" s="11">
        <v>1</v>
      </c>
      <c r="AE587" s="11">
        <v>2.38</v>
      </c>
      <c r="AF587" s="11">
        <v>1</v>
      </c>
      <c r="AG587" s="39">
        <f t="shared" si="367"/>
        <v>3.38</v>
      </c>
      <c r="AH587" s="11">
        <v>1.15</v>
      </c>
      <c r="AI587" s="9">
        <v>0.5</v>
      </c>
      <c r="AJ587" s="40">
        <f t="shared" si="368"/>
        <v>8129.330105</v>
      </c>
    </row>
    <row r="588" s="1" customFormat="1" customHeight="1" spans="6:37">
      <c r="F588" s="11">
        <f t="shared" si="361"/>
        <v>3147</v>
      </c>
      <c r="G588" s="12">
        <v>0.75</v>
      </c>
      <c r="H588" s="11">
        <v>1</v>
      </c>
      <c r="I588" s="11">
        <v>0</v>
      </c>
      <c r="J588" s="13">
        <f t="shared" si="362"/>
        <v>2360.25</v>
      </c>
      <c r="K588" s="11">
        <v>1</v>
      </c>
      <c r="L588" s="11">
        <v>2.38</v>
      </c>
      <c r="M588" s="11">
        <v>1</v>
      </c>
      <c r="N588" s="39">
        <f t="shared" si="363"/>
        <v>3.38</v>
      </c>
      <c r="O588" s="11">
        <v>1.15</v>
      </c>
      <c r="P588" s="9">
        <v>0.5</v>
      </c>
      <c r="Q588" s="40">
        <f t="shared" si="364"/>
        <v>4587.145875</v>
      </c>
      <c r="Y588" s="11">
        <f t="shared" si="365"/>
        <v>3193</v>
      </c>
      <c r="Z588" s="12">
        <v>0.75</v>
      </c>
      <c r="AA588" s="11">
        <v>1</v>
      </c>
      <c r="AB588" s="11">
        <v>0</v>
      </c>
      <c r="AC588" s="13">
        <f t="shared" si="366"/>
        <v>2394.75</v>
      </c>
      <c r="AD588" s="11">
        <v>1</v>
      </c>
      <c r="AE588" s="11">
        <v>2.38</v>
      </c>
      <c r="AF588" s="11">
        <v>1</v>
      </c>
      <c r="AG588" s="39">
        <f t="shared" si="367"/>
        <v>3.38</v>
      </c>
      <c r="AH588" s="11">
        <v>1.15</v>
      </c>
      <c r="AI588" s="9">
        <v>0.5</v>
      </c>
      <c r="AJ588" s="40">
        <f t="shared" si="368"/>
        <v>4654.196625</v>
      </c>
    </row>
    <row r="589" s="1" customFormat="1" customHeight="1" spans="6:37">
      <c r="F589" s="11">
        <f t="shared" si="361"/>
        <v>3147</v>
      </c>
      <c r="G589" s="12">
        <v>0.75</v>
      </c>
      <c r="H589" s="11">
        <v>1</v>
      </c>
      <c r="I589" s="11">
        <v>0</v>
      </c>
      <c r="J589" s="13">
        <f t="shared" si="362"/>
        <v>2360.25</v>
      </c>
      <c r="K589" s="11">
        <v>1</v>
      </c>
      <c r="L589" s="11">
        <v>2.38</v>
      </c>
      <c r="M589" s="11">
        <v>1</v>
      </c>
      <c r="N589" s="39">
        <f t="shared" si="363"/>
        <v>3.38</v>
      </c>
      <c r="O589" s="11">
        <v>1.15</v>
      </c>
      <c r="P589" s="9">
        <v>0.5</v>
      </c>
      <c r="Q589" s="40">
        <f t="shared" si="364"/>
        <v>4587.145875</v>
      </c>
      <c r="Y589" s="11">
        <f t="shared" si="365"/>
        <v>3193</v>
      </c>
      <c r="Z589" s="12">
        <v>0.75</v>
      </c>
      <c r="AA589" s="11">
        <v>1</v>
      </c>
      <c r="AB589" s="11">
        <v>0</v>
      </c>
      <c r="AC589" s="13">
        <f t="shared" si="366"/>
        <v>2394.75</v>
      </c>
      <c r="AD589" s="11">
        <v>1</v>
      </c>
      <c r="AE589" s="11">
        <v>2.38</v>
      </c>
      <c r="AF589" s="11">
        <v>1</v>
      </c>
      <c r="AG589" s="39">
        <f t="shared" si="367"/>
        <v>3.38</v>
      </c>
      <c r="AH589" s="11">
        <v>1.15</v>
      </c>
      <c r="AI589" s="9">
        <v>0.5</v>
      </c>
      <c r="AJ589" s="40">
        <f t="shared" si="368"/>
        <v>4654.196625</v>
      </c>
    </row>
    <row r="590" s="1" customFormat="1" customHeight="1" spans="6:37">
      <c r="F590" s="11">
        <f t="shared" si="361"/>
        <v>3147</v>
      </c>
      <c r="G590" s="12">
        <v>1.8</v>
      </c>
      <c r="H590" s="11">
        <v>1</v>
      </c>
      <c r="I590" s="11">
        <v>0</v>
      </c>
      <c r="J590" s="13">
        <f t="shared" si="362"/>
        <v>5664.6</v>
      </c>
      <c r="K590" s="11">
        <v>1</v>
      </c>
      <c r="L590" s="11">
        <v>2.38</v>
      </c>
      <c r="M590" s="11">
        <v>1</v>
      </c>
      <c r="N590" s="39">
        <f t="shared" si="363"/>
        <v>3.38</v>
      </c>
      <c r="O590" s="11">
        <v>1.15</v>
      </c>
      <c r="P590" s="9">
        <v>0.5</v>
      </c>
      <c r="Q590" s="40">
        <f t="shared" si="364"/>
        <v>11009.1501</v>
      </c>
      <c r="Y590" s="11">
        <f t="shared" si="365"/>
        <v>3193</v>
      </c>
      <c r="Z590" s="12">
        <v>1.8</v>
      </c>
      <c r="AA590" s="11">
        <v>1</v>
      </c>
      <c r="AB590" s="11">
        <v>0</v>
      </c>
      <c r="AC590" s="13">
        <f t="shared" si="366"/>
        <v>5747.4</v>
      </c>
      <c r="AD590" s="11">
        <v>1</v>
      </c>
      <c r="AE590" s="11">
        <v>2.38</v>
      </c>
      <c r="AF590" s="11">
        <v>1</v>
      </c>
      <c r="AG590" s="39">
        <f t="shared" si="367"/>
        <v>3.38</v>
      </c>
      <c r="AH590" s="11">
        <v>1.15</v>
      </c>
      <c r="AI590" s="9">
        <v>0.5</v>
      </c>
      <c r="AJ590" s="40">
        <f t="shared" si="368"/>
        <v>11170.0719</v>
      </c>
    </row>
    <row r="591" s="1" customFormat="1" customHeight="1" spans="6:37">
      <c r="F591" s="11">
        <f t="shared" ref="F591:F599" si="369">2704+395</f>
        <v>3099</v>
      </c>
      <c r="G591" s="12">
        <v>1.05</v>
      </c>
      <c r="H591" s="11">
        <v>1</v>
      </c>
      <c r="I591" s="11">
        <v>0</v>
      </c>
      <c r="J591" s="13">
        <f t="shared" si="362"/>
        <v>3253.95</v>
      </c>
      <c r="K591" s="11">
        <v>1</v>
      </c>
      <c r="L591" s="11">
        <v>2.38</v>
      </c>
      <c r="M591" s="11">
        <v>1</v>
      </c>
      <c r="N591" s="39">
        <f t="shared" si="363"/>
        <v>3.38</v>
      </c>
      <c r="O591" s="11">
        <v>1.15</v>
      </c>
      <c r="P591" s="9">
        <v>0.5</v>
      </c>
      <c r="Q591" s="40">
        <f t="shared" si="364"/>
        <v>6324.051825</v>
      </c>
      <c r="Y591" s="11">
        <f t="shared" ref="Y591:Y599" si="370">2704+395</f>
        <v>3099</v>
      </c>
      <c r="Z591" s="12">
        <v>1.05</v>
      </c>
      <c r="AA591" s="11">
        <v>1</v>
      </c>
      <c r="AB591" s="11">
        <v>0</v>
      </c>
      <c r="AC591" s="13">
        <f t="shared" si="366"/>
        <v>3253.95</v>
      </c>
      <c r="AD591" s="11">
        <v>1</v>
      </c>
      <c r="AE591" s="11">
        <v>2.38</v>
      </c>
      <c r="AF591" s="11">
        <v>1</v>
      </c>
      <c r="AG591" s="39">
        <f t="shared" si="367"/>
        <v>3.38</v>
      </c>
      <c r="AH591" s="11">
        <v>1.15</v>
      </c>
      <c r="AI591" s="9">
        <v>0.5</v>
      </c>
      <c r="AJ591" s="40">
        <f t="shared" si="368"/>
        <v>6324.051825</v>
      </c>
    </row>
    <row r="592" s="1" customFormat="1" customHeight="1" spans="6:37">
      <c r="F592" s="11">
        <f t="shared" si="369"/>
        <v>3099</v>
      </c>
      <c r="G592" s="12">
        <v>1.06</v>
      </c>
      <c r="H592" s="11">
        <v>1</v>
      </c>
      <c r="I592" s="11">
        <v>0</v>
      </c>
      <c r="J592" s="13">
        <f t="shared" si="362"/>
        <v>3284.94</v>
      </c>
      <c r="K592" s="11">
        <v>1</v>
      </c>
      <c r="L592" s="11">
        <v>2.38</v>
      </c>
      <c r="M592" s="11">
        <v>1</v>
      </c>
      <c r="N592" s="39">
        <f t="shared" si="363"/>
        <v>3.38</v>
      </c>
      <c r="O592" s="11">
        <v>1.15</v>
      </c>
      <c r="P592" s="9">
        <v>0.5</v>
      </c>
      <c r="Q592" s="40">
        <f t="shared" si="364"/>
        <v>6384.28089</v>
      </c>
      <c r="Y592" s="11">
        <f t="shared" si="370"/>
        <v>3099</v>
      </c>
      <c r="Z592" s="12">
        <v>1.06</v>
      </c>
      <c r="AA592" s="11">
        <v>1</v>
      </c>
      <c r="AB592" s="11">
        <v>0</v>
      </c>
      <c r="AC592" s="13">
        <f t="shared" si="366"/>
        <v>3284.94</v>
      </c>
      <c r="AD592" s="11">
        <v>1</v>
      </c>
      <c r="AE592" s="11">
        <v>2.38</v>
      </c>
      <c r="AF592" s="11">
        <v>1</v>
      </c>
      <c r="AG592" s="39">
        <f t="shared" si="367"/>
        <v>3.38</v>
      </c>
      <c r="AH592" s="11">
        <v>1.15</v>
      </c>
      <c r="AI592" s="9">
        <v>0.5</v>
      </c>
      <c r="AJ592" s="40">
        <f t="shared" si="368"/>
        <v>6384.28089</v>
      </c>
    </row>
    <row r="593" s="1" customFormat="1" customHeight="1" spans="6:36">
      <c r="F593" s="11">
        <f t="shared" si="369"/>
        <v>3099</v>
      </c>
      <c r="G593" s="12">
        <v>1.31</v>
      </c>
      <c r="H593" s="11">
        <v>1</v>
      </c>
      <c r="I593" s="11">
        <v>0</v>
      </c>
      <c r="J593" s="13">
        <f t="shared" si="362"/>
        <v>4059.69</v>
      </c>
      <c r="K593" s="11">
        <v>1</v>
      </c>
      <c r="L593" s="11">
        <v>2.38</v>
      </c>
      <c r="M593" s="11">
        <v>1</v>
      </c>
      <c r="N593" s="39">
        <f t="shared" si="363"/>
        <v>3.38</v>
      </c>
      <c r="O593" s="11">
        <v>1.15</v>
      </c>
      <c r="P593" s="9">
        <v>0.5</v>
      </c>
      <c r="Q593" s="40">
        <f t="shared" si="364"/>
        <v>7890.007515</v>
      </c>
      <c r="Y593" s="11">
        <f t="shared" si="370"/>
        <v>3099</v>
      </c>
      <c r="Z593" s="12">
        <v>1.31</v>
      </c>
      <c r="AA593" s="11">
        <v>1</v>
      </c>
      <c r="AB593" s="11">
        <v>0</v>
      </c>
      <c r="AC593" s="13">
        <f t="shared" si="366"/>
        <v>4059.69</v>
      </c>
      <c r="AD593" s="11">
        <v>1</v>
      </c>
      <c r="AE593" s="11">
        <v>2.38</v>
      </c>
      <c r="AF593" s="11">
        <v>1</v>
      </c>
      <c r="AG593" s="39">
        <f t="shared" si="367"/>
        <v>3.38</v>
      </c>
      <c r="AH593" s="11">
        <v>1.15</v>
      </c>
      <c r="AI593" s="9">
        <v>0.5</v>
      </c>
      <c r="AJ593" s="40">
        <f t="shared" si="368"/>
        <v>7890.007515</v>
      </c>
    </row>
    <row r="594" s="1" customFormat="1" customHeight="1" spans="6:36">
      <c r="F594" s="11">
        <f t="shared" si="369"/>
        <v>3099</v>
      </c>
      <c r="G594" s="12">
        <v>0.75</v>
      </c>
      <c r="H594" s="11">
        <v>1</v>
      </c>
      <c r="I594" s="11">
        <v>0</v>
      </c>
      <c r="J594" s="13">
        <f t="shared" si="362"/>
        <v>2324.25</v>
      </c>
      <c r="K594" s="11">
        <v>1</v>
      </c>
      <c r="L594" s="11">
        <v>2.38</v>
      </c>
      <c r="M594" s="11">
        <v>1</v>
      </c>
      <c r="N594" s="39">
        <f t="shared" si="363"/>
        <v>3.38</v>
      </c>
      <c r="O594" s="11">
        <v>1.15</v>
      </c>
      <c r="P594" s="9">
        <v>0.5</v>
      </c>
      <c r="Q594" s="40">
        <f t="shared" si="364"/>
        <v>4517.179875</v>
      </c>
      <c r="Y594" s="11">
        <f t="shared" si="370"/>
        <v>3099</v>
      </c>
      <c r="Z594" s="12">
        <v>0.75</v>
      </c>
      <c r="AA594" s="11">
        <v>1</v>
      </c>
      <c r="AB594" s="11">
        <v>0</v>
      </c>
      <c r="AC594" s="13">
        <f t="shared" si="366"/>
        <v>2324.25</v>
      </c>
      <c r="AD594" s="11">
        <v>1</v>
      </c>
      <c r="AE594" s="11">
        <v>2.38</v>
      </c>
      <c r="AF594" s="11">
        <v>1</v>
      </c>
      <c r="AG594" s="39">
        <f t="shared" si="367"/>
        <v>3.38</v>
      </c>
      <c r="AH594" s="11">
        <v>1.15</v>
      </c>
      <c r="AI594" s="9">
        <v>0.5</v>
      </c>
      <c r="AJ594" s="40">
        <f t="shared" si="368"/>
        <v>4517.179875</v>
      </c>
    </row>
    <row r="595" s="1" customFormat="1" customHeight="1" spans="6:36">
      <c r="F595" s="11">
        <f t="shared" si="369"/>
        <v>3099</v>
      </c>
      <c r="G595" s="12">
        <v>0.75</v>
      </c>
      <c r="H595" s="11">
        <v>1</v>
      </c>
      <c r="I595" s="11">
        <v>0</v>
      </c>
      <c r="J595" s="13">
        <f t="shared" si="362"/>
        <v>2324.25</v>
      </c>
      <c r="K595" s="11">
        <v>1</v>
      </c>
      <c r="L595" s="11">
        <v>2.38</v>
      </c>
      <c r="M595" s="11">
        <v>1</v>
      </c>
      <c r="N595" s="39">
        <f t="shared" si="363"/>
        <v>3.38</v>
      </c>
      <c r="O595" s="11">
        <v>1.15</v>
      </c>
      <c r="P595" s="9">
        <v>0.5</v>
      </c>
      <c r="Q595" s="40">
        <f t="shared" si="364"/>
        <v>4517.179875</v>
      </c>
      <c r="Y595" s="11">
        <f t="shared" si="370"/>
        <v>3099</v>
      </c>
      <c r="Z595" s="12">
        <v>0.75</v>
      </c>
      <c r="AA595" s="11">
        <v>1</v>
      </c>
      <c r="AB595" s="11">
        <v>0</v>
      </c>
      <c r="AC595" s="13">
        <f t="shared" si="366"/>
        <v>2324.25</v>
      </c>
      <c r="AD595" s="11">
        <v>1</v>
      </c>
      <c r="AE595" s="11">
        <v>2.38</v>
      </c>
      <c r="AF595" s="11">
        <v>1</v>
      </c>
      <c r="AG595" s="39">
        <f t="shared" si="367"/>
        <v>3.38</v>
      </c>
      <c r="AH595" s="11">
        <v>1.15</v>
      </c>
      <c r="AI595" s="9">
        <v>0.5</v>
      </c>
      <c r="AJ595" s="40">
        <f t="shared" si="368"/>
        <v>4517.179875</v>
      </c>
    </row>
    <row r="596" s="1" customFormat="1" customHeight="1" spans="6:36">
      <c r="F596" s="11">
        <f t="shared" si="369"/>
        <v>3099</v>
      </c>
      <c r="G596" s="12">
        <v>1.8</v>
      </c>
      <c r="H596" s="11">
        <v>1</v>
      </c>
      <c r="I596" s="11">
        <v>0</v>
      </c>
      <c r="J596" s="13">
        <f t="shared" si="362"/>
        <v>5578.2</v>
      </c>
      <c r="K596" s="11">
        <v>1</v>
      </c>
      <c r="L596" s="11">
        <v>2.38</v>
      </c>
      <c r="M596" s="11">
        <v>1</v>
      </c>
      <c r="N596" s="39">
        <f t="shared" si="363"/>
        <v>3.38</v>
      </c>
      <c r="O596" s="11">
        <v>1.15</v>
      </c>
      <c r="P596" s="9">
        <v>0.5</v>
      </c>
      <c r="Q596" s="40">
        <f t="shared" si="364"/>
        <v>10841.2317</v>
      </c>
      <c r="Y596" s="11">
        <f t="shared" si="370"/>
        <v>3099</v>
      </c>
      <c r="Z596" s="12">
        <v>1.8</v>
      </c>
      <c r="AA596" s="11">
        <v>1</v>
      </c>
      <c r="AB596" s="11">
        <v>0</v>
      </c>
      <c r="AC596" s="13">
        <f t="shared" si="366"/>
        <v>5578.2</v>
      </c>
      <c r="AD596" s="11">
        <v>1</v>
      </c>
      <c r="AE596" s="11">
        <v>2.38</v>
      </c>
      <c r="AF596" s="11">
        <v>1</v>
      </c>
      <c r="AG596" s="39">
        <f t="shared" si="367"/>
        <v>3.38</v>
      </c>
      <c r="AH596" s="11">
        <v>1.15</v>
      </c>
      <c r="AI596" s="9">
        <v>0.5</v>
      </c>
      <c r="AJ596" s="40">
        <f t="shared" si="368"/>
        <v>10841.2317</v>
      </c>
    </row>
    <row r="597" s="1" customFormat="1" customHeight="1" spans="6:36">
      <c r="F597" s="11">
        <f t="shared" si="369"/>
        <v>3099</v>
      </c>
      <c r="G597" s="12">
        <v>3.21</v>
      </c>
      <c r="H597" s="11">
        <v>1</v>
      </c>
      <c r="I597" s="11">
        <v>0</v>
      </c>
      <c r="J597" s="13">
        <f t="shared" si="362"/>
        <v>9947.79</v>
      </c>
      <c r="K597" s="11">
        <v>1</v>
      </c>
      <c r="L597" s="11">
        <v>2.38</v>
      </c>
      <c r="M597" s="11">
        <v>1</v>
      </c>
      <c r="N597" s="39">
        <f t="shared" si="363"/>
        <v>3.38</v>
      </c>
      <c r="O597" s="11">
        <v>1.15</v>
      </c>
      <c r="P597" s="9">
        <v>0.5</v>
      </c>
      <c r="Q597" s="40">
        <f t="shared" si="364"/>
        <v>19333.529865</v>
      </c>
      <c r="Y597" s="11">
        <f t="shared" si="370"/>
        <v>3099</v>
      </c>
      <c r="Z597" s="12">
        <v>3.21</v>
      </c>
      <c r="AA597" s="11">
        <v>1</v>
      </c>
      <c r="AB597" s="11">
        <v>0</v>
      </c>
      <c r="AC597" s="13">
        <f t="shared" si="366"/>
        <v>9947.79</v>
      </c>
      <c r="AD597" s="11">
        <v>1</v>
      </c>
      <c r="AE597" s="11">
        <v>2.38</v>
      </c>
      <c r="AF597" s="11">
        <v>1</v>
      </c>
      <c r="AG597" s="39">
        <f t="shared" si="367"/>
        <v>3.38</v>
      </c>
      <c r="AH597" s="11">
        <v>1.15</v>
      </c>
      <c r="AI597" s="9">
        <v>0.5</v>
      </c>
      <c r="AJ597" s="40">
        <f t="shared" si="368"/>
        <v>19333.529865</v>
      </c>
    </row>
    <row r="598" s="1" customFormat="1" customHeight="1" spans="6:36">
      <c r="F598" s="11">
        <f t="shared" si="369"/>
        <v>3099</v>
      </c>
      <c r="G598" s="12">
        <v>3.21</v>
      </c>
      <c r="H598" s="11">
        <v>1</v>
      </c>
      <c r="I598" s="11">
        <v>0</v>
      </c>
      <c r="J598" s="13">
        <f t="shared" si="362"/>
        <v>9947.79</v>
      </c>
      <c r="K598" s="11">
        <v>1</v>
      </c>
      <c r="L598" s="11">
        <v>2.38</v>
      </c>
      <c r="M598" s="11">
        <v>1</v>
      </c>
      <c r="N598" s="39">
        <f t="shared" si="363"/>
        <v>3.38</v>
      </c>
      <c r="O598" s="11">
        <v>1.15</v>
      </c>
      <c r="P598" s="9">
        <v>0.5</v>
      </c>
      <c r="Q598" s="40">
        <f t="shared" si="364"/>
        <v>19333.529865</v>
      </c>
      <c r="Y598" s="11">
        <f t="shared" si="370"/>
        <v>3099</v>
      </c>
      <c r="Z598" s="12">
        <v>3.21</v>
      </c>
      <c r="AA598" s="11">
        <v>1</v>
      </c>
      <c r="AB598" s="11">
        <v>0</v>
      </c>
      <c r="AC598" s="13">
        <f t="shared" si="366"/>
        <v>9947.79</v>
      </c>
      <c r="AD598" s="11">
        <v>1</v>
      </c>
      <c r="AE598" s="11">
        <v>2.38</v>
      </c>
      <c r="AF598" s="11">
        <v>1</v>
      </c>
      <c r="AG598" s="39">
        <f t="shared" si="367"/>
        <v>3.38</v>
      </c>
      <c r="AH598" s="11">
        <v>1.15</v>
      </c>
      <c r="AI598" s="9">
        <v>0.5</v>
      </c>
      <c r="AJ598" s="40">
        <f t="shared" si="368"/>
        <v>19333.529865</v>
      </c>
    </row>
    <row r="599" s="1" customFormat="1" customHeight="1" spans="6:36">
      <c r="F599" s="11">
        <f t="shared" si="369"/>
        <v>3099</v>
      </c>
      <c r="G599" s="12">
        <v>0</v>
      </c>
      <c r="H599" s="11">
        <v>1</v>
      </c>
      <c r="I599" s="11">
        <v>0</v>
      </c>
      <c r="J599" s="13">
        <f t="shared" si="362"/>
        <v>0</v>
      </c>
      <c r="K599" s="11">
        <v>1</v>
      </c>
      <c r="L599" s="11">
        <v>2.38</v>
      </c>
      <c r="M599" s="11">
        <v>1</v>
      </c>
      <c r="N599" s="39">
        <f t="shared" si="363"/>
        <v>3.38</v>
      </c>
      <c r="O599" s="11">
        <v>1.15</v>
      </c>
      <c r="P599" s="9">
        <v>0.5</v>
      </c>
      <c r="Q599" s="40">
        <f t="shared" si="364"/>
        <v>0</v>
      </c>
      <c r="Y599" s="11">
        <f t="shared" si="370"/>
        <v>3099</v>
      </c>
      <c r="Z599" s="12">
        <v>0</v>
      </c>
      <c r="AA599" s="11">
        <v>1</v>
      </c>
      <c r="AB599" s="11">
        <v>0</v>
      </c>
      <c r="AC599" s="13">
        <f t="shared" si="366"/>
        <v>0</v>
      </c>
      <c r="AD599" s="11">
        <v>1</v>
      </c>
      <c r="AE599" s="11">
        <v>2.38</v>
      </c>
      <c r="AF599" s="11">
        <v>1</v>
      </c>
      <c r="AG599" s="39">
        <f t="shared" si="367"/>
        <v>3.38</v>
      </c>
      <c r="AH599" s="11">
        <v>1.15</v>
      </c>
      <c r="AI599" s="9">
        <v>0.5</v>
      </c>
      <c r="AJ599" s="40">
        <f t="shared" si="368"/>
        <v>0</v>
      </c>
    </row>
    <row r="600" s="1" customFormat="1" customHeight="1" spans="6:36">
      <c r="F600" s="41" t="s">
        <v>24</v>
      </c>
      <c r="G600" s="42"/>
      <c r="H600" s="42"/>
      <c r="I600" s="42"/>
      <c r="J600" s="42"/>
      <c r="K600" s="42"/>
      <c r="L600" s="42"/>
      <c r="M600" s="43">
        <f>SUM(Q585:Q599)</f>
        <v>120241.81845</v>
      </c>
      <c r="N600" s="43"/>
      <c r="O600" s="43"/>
      <c r="P600" s="43"/>
      <c r="Q600" s="43"/>
      <c r="Y600" s="41" t="s">
        <v>24</v>
      </c>
      <c r="Z600" s="42"/>
      <c r="AA600" s="42"/>
      <c r="AB600" s="42"/>
      <c r="AC600" s="42"/>
      <c r="AD600" s="42"/>
      <c r="AE600" s="42"/>
      <c r="AF600" s="43">
        <f>SUM(AJ585:AJ599)</f>
        <v>120842.59317</v>
      </c>
      <c r="AG600" s="43"/>
      <c r="AH600" s="43"/>
      <c r="AI600" s="43"/>
      <c r="AJ600" s="43"/>
    </row>
    <row r="601" s="1" customFormat="1" customHeight="1" spans="6:36">
      <c r="F601" s="42"/>
      <c r="G601" s="42"/>
      <c r="H601" s="42"/>
      <c r="I601" s="42"/>
      <c r="J601" s="42"/>
      <c r="K601" s="42"/>
      <c r="L601" s="42"/>
      <c r="M601" s="43"/>
      <c r="N601" s="43"/>
      <c r="O601" s="43"/>
      <c r="P601" s="43"/>
      <c r="Q601" s="43"/>
      <c r="Y601" s="42"/>
      <c r="Z601" s="42"/>
      <c r="AA601" s="42"/>
      <c r="AB601" s="42"/>
      <c r="AC601" s="42"/>
      <c r="AD601" s="42"/>
      <c r="AE601" s="42"/>
      <c r="AF601" s="43"/>
      <c r="AG601" s="43"/>
      <c r="AH601" s="43"/>
      <c r="AI601" s="43"/>
      <c r="AJ601" s="43"/>
    </row>
    <row r="602" s="1" customFormat="1" customHeight="1" spans="6:36">
      <c r="F602" s="42"/>
      <c r="G602" s="42"/>
      <c r="H602" s="42"/>
      <c r="I602" s="42"/>
      <c r="J602" s="42"/>
      <c r="K602" s="42"/>
      <c r="L602" s="42"/>
      <c r="M602" s="43"/>
      <c r="N602" s="43"/>
      <c r="O602" s="43"/>
      <c r="P602" s="43"/>
      <c r="Q602" s="43"/>
      <c r="Y602" s="42"/>
      <c r="Z602" s="42"/>
      <c r="AA602" s="42"/>
      <c r="AB602" s="42"/>
      <c r="AC602" s="42"/>
      <c r="AD602" s="42"/>
      <c r="AE602" s="42"/>
      <c r="AF602" s="43"/>
      <c r="AG602" s="43"/>
      <c r="AH602" s="43"/>
      <c r="AI602" s="43"/>
      <c r="AJ602" s="43"/>
    </row>
    <row r="603" s="1" customFormat="1" customHeight="1" spans="6:36">
      <c r="F603" s="34" t="s">
        <v>25</v>
      </c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Y603" s="34" t="s">
        <v>25</v>
      </c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</row>
    <row r="604" s="1" customFormat="1" customHeight="1" spans="6:36">
      <c r="F604" s="13" t="s">
        <v>3</v>
      </c>
      <c r="G604" s="13"/>
      <c r="H604" s="13"/>
      <c r="I604" s="13"/>
      <c r="J604" s="13"/>
      <c r="K604" s="8" t="s">
        <v>46</v>
      </c>
      <c r="L604" s="8"/>
      <c r="M604" s="8"/>
      <c r="N604" s="8"/>
      <c r="O604" s="9" t="s">
        <v>31</v>
      </c>
      <c r="P604" s="9"/>
      <c r="Q604" s="38" t="s">
        <v>7</v>
      </c>
      <c r="Y604" s="13" t="s">
        <v>3</v>
      </c>
      <c r="Z604" s="13"/>
      <c r="AA604" s="13"/>
      <c r="AB604" s="13"/>
      <c r="AC604" s="13"/>
      <c r="AD604" s="8" t="s">
        <v>46</v>
      </c>
      <c r="AE604" s="8"/>
      <c r="AF604" s="8"/>
      <c r="AG604" s="8"/>
      <c r="AH604" s="9" t="s">
        <v>31</v>
      </c>
      <c r="AI604" s="9"/>
      <c r="AJ604" s="38" t="s">
        <v>7</v>
      </c>
    </row>
    <row r="605" s="1" customFormat="1" customHeight="1" spans="6:36">
      <c r="F605" s="13" t="s">
        <v>47</v>
      </c>
      <c r="G605" s="13" t="s">
        <v>48</v>
      </c>
      <c r="H605" s="13" t="s">
        <v>49</v>
      </c>
      <c r="I605" s="13" t="s">
        <v>50</v>
      </c>
      <c r="J605" s="13" t="s">
        <v>3</v>
      </c>
      <c r="K605" s="8" t="s">
        <v>51</v>
      </c>
      <c r="L605" s="8" t="s">
        <v>21</v>
      </c>
      <c r="M605" s="8" t="s">
        <v>20</v>
      </c>
      <c r="N605" s="39" t="s">
        <v>22</v>
      </c>
      <c r="O605" s="9" t="s">
        <v>52</v>
      </c>
      <c r="P605" s="9" t="s">
        <v>53</v>
      </c>
      <c r="Q605" s="38"/>
      <c r="Y605" s="13" t="s">
        <v>47</v>
      </c>
      <c r="Z605" s="13" t="s">
        <v>48</v>
      </c>
      <c r="AA605" s="13" t="s">
        <v>49</v>
      </c>
      <c r="AB605" s="13" t="s">
        <v>50</v>
      </c>
      <c r="AC605" s="13" t="s">
        <v>3</v>
      </c>
      <c r="AD605" s="8" t="s">
        <v>51</v>
      </c>
      <c r="AE605" s="8" t="s">
        <v>21</v>
      </c>
      <c r="AF605" s="8" t="s">
        <v>20</v>
      </c>
      <c r="AG605" s="39" t="s">
        <v>22</v>
      </c>
      <c r="AH605" s="9" t="s">
        <v>52</v>
      </c>
      <c r="AI605" s="9" t="s">
        <v>53</v>
      </c>
      <c r="AJ605" s="38"/>
    </row>
    <row r="606" s="1" customFormat="1" customHeight="1" spans="6:36">
      <c r="F606" s="11">
        <v>2171</v>
      </c>
      <c r="G606" s="12">
        <v>1.728</v>
      </c>
      <c r="H606" s="11">
        <v>1</v>
      </c>
      <c r="I606" s="11">
        <v>0</v>
      </c>
      <c r="J606" s="13">
        <f t="shared" ref="J606:J616" si="371">F606*G606*H606+I606</f>
        <v>3751.488</v>
      </c>
      <c r="K606" s="11">
        <v>1</v>
      </c>
      <c r="L606" s="11">
        <v>2.11</v>
      </c>
      <c r="M606" s="11">
        <v>0.97</v>
      </c>
      <c r="N606" s="39">
        <f t="shared" ref="N606:N616" si="372">L606*M606+1</f>
        <v>3.0467</v>
      </c>
      <c r="O606" s="11">
        <v>1.15</v>
      </c>
      <c r="P606" s="9">
        <v>0.5</v>
      </c>
      <c r="Q606" s="40">
        <f t="shared" ref="Q606:Q616" si="373">J606*K606*N606*O606*P606</f>
        <v>6572.05363152</v>
      </c>
      <c r="Y606" s="11">
        <v>2171</v>
      </c>
      <c r="Z606" s="12">
        <v>1.728</v>
      </c>
      <c r="AA606" s="11">
        <v>1</v>
      </c>
      <c r="AB606" s="11">
        <v>0</v>
      </c>
      <c r="AC606" s="13">
        <f t="shared" ref="AC606:AC616" si="374">Y606*Z606*AA606+AB606</f>
        <v>3751.488</v>
      </c>
      <c r="AD606" s="11">
        <v>1</v>
      </c>
      <c r="AE606" s="11">
        <v>2.11</v>
      </c>
      <c r="AF606" s="11">
        <v>0.97</v>
      </c>
      <c r="AG606" s="39">
        <f t="shared" ref="AG606:AG616" si="375">AE606*AF606+1</f>
        <v>3.0467</v>
      </c>
      <c r="AH606" s="11">
        <v>1.15</v>
      </c>
      <c r="AI606" s="9">
        <v>0.5</v>
      </c>
      <c r="AJ606" s="40">
        <f t="shared" ref="AJ606:AJ616" si="376">AC606*AD606*AG606*AH606*AI606</f>
        <v>6572.05363152</v>
      </c>
    </row>
    <row r="607" s="1" customFormat="1" customHeight="1" spans="6:36">
      <c r="F607" s="11">
        <v>2171</v>
      </c>
      <c r="G607" s="12">
        <v>1.728</v>
      </c>
      <c r="H607" s="11">
        <v>1</v>
      </c>
      <c r="I607" s="11">
        <v>0</v>
      </c>
      <c r="J607" s="13">
        <f t="shared" si="371"/>
        <v>3751.488</v>
      </c>
      <c r="K607" s="11">
        <v>1</v>
      </c>
      <c r="L607" s="11">
        <v>2.11</v>
      </c>
      <c r="M607" s="11">
        <v>0.97</v>
      </c>
      <c r="N607" s="39">
        <f t="shared" si="372"/>
        <v>3.0467</v>
      </c>
      <c r="O607" s="11">
        <v>1.15</v>
      </c>
      <c r="P607" s="9">
        <v>0.5</v>
      </c>
      <c r="Q607" s="40">
        <f t="shared" si="373"/>
        <v>6572.05363152</v>
      </c>
      <c r="Y607" s="11">
        <v>2171</v>
      </c>
      <c r="Z607" s="12">
        <v>1.728</v>
      </c>
      <c r="AA607" s="11">
        <v>1</v>
      </c>
      <c r="AB607" s="11">
        <v>0</v>
      </c>
      <c r="AC607" s="13">
        <f t="shared" si="374"/>
        <v>3751.488</v>
      </c>
      <c r="AD607" s="11">
        <v>1</v>
      </c>
      <c r="AE607" s="11">
        <v>2.11</v>
      </c>
      <c r="AF607" s="11">
        <v>0.97</v>
      </c>
      <c r="AG607" s="39">
        <f t="shared" si="375"/>
        <v>3.0467</v>
      </c>
      <c r="AH607" s="11">
        <v>1.15</v>
      </c>
      <c r="AI607" s="9">
        <v>0.5</v>
      </c>
      <c r="AJ607" s="40">
        <f t="shared" si="376"/>
        <v>6572.05363152</v>
      </c>
    </row>
    <row r="608" s="1" customFormat="1" customHeight="1" spans="6:36">
      <c r="F608" s="11">
        <v>2171</v>
      </c>
      <c r="G608" s="12">
        <v>1.728</v>
      </c>
      <c r="H608" s="11">
        <v>1</v>
      </c>
      <c r="I608" s="11">
        <v>0</v>
      </c>
      <c r="J608" s="13">
        <f t="shared" si="371"/>
        <v>3751.488</v>
      </c>
      <c r="K608" s="11">
        <v>1</v>
      </c>
      <c r="L608" s="11">
        <v>2.11</v>
      </c>
      <c r="M608" s="11">
        <v>0.97</v>
      </c>
      <c r="N608" s="39">
        <f t="shared" si="372"/>
        <v>3.0467</v>
      </c>
      <c r="O608" s="11">
        <v>1.15</v>
      </c>
      <c r="P608" s="9">
        <v>0.5</v>
      </c>
      <c r="Q608" s="40">
        <f t="shared" si="373"/>
        <v>6572.05363152</v>
      </c>
      <c r="Y608" s="11">
        <v>2171</v>
      </c>
      <c r="Z608" s="12">
        <v>1.728</v>
      </c>
      <c r="AA608" s="11">
        <v>1</v>
      </c>
      <c r="AB608" s="11">
        <v>0</v>
      </c>
      <c r="AC608" s="13">
        <f t="shared" si="374"/>
        <v>3751.488</v>
      </c>
      <c r="AD608" s="11">
        <v>1</v>
      </c>
      <c r="AE608" s="11">
        <v>2.11</v>
      </c>
      <c r="AF608" s="11">
        <v>0.97</v>
      </c>
      <c r="AG608" s="39">
        <f t="shared" si="375"/>
        <v>3.0467</v>
      </c>
      <c r="AH608" s="11">
        <v>1.15</v>
      </c>
      <c r="AI608" s="9">
        <v>0.5</v>
      </c>
      <c r="AJ608" s="40">
        <f t="shared" si="376"/>
        <v>6572.05363152</v>
      </c>
    </row>
    <row r="609" s="1" customFormat="1" customHeight="1" spans="6:36">
      <c r="F609" s="11">
        <v>2171</v>
      </c>
      <c r="G609" s="12">
        <v>1.728</v>
      </c>
      <c r="H609" s="11">
        <v>1</v>
      </c>
      <c r="I609" s="11">
        <v>0</v>
      </c>
      <c r="J609" s="13">
        <f t="shared" si="371"/>
        <v>3751.488</v>
      </c>
      <c r="K609" s="11">
        <v>1</v>
      </c>
      <c r="L609" s="11">
        <v>2.11</v>
      </c>
      <c r="M609" s="11">
        <v>0.97</v>
      </c>
      <c r="N609" s="39">
        <f t="shared" si="372"/>
        <v>3.0467</v>
      </c>
      <c r="O609" s="11">
        <v>1.15</v>
      </c>
      <c r="P609" s="9">
        <v>0.5</v>
      </c>
      <c r="Q609" s="40">
        <f t="shared" si="373"/>
        <v>6572.05363152</v>
      </c>
      <c r="Y609" s="11">
        <v>2171</v>
      </c>
      <c r="Z609" s="12">
        <v>1.728</v>
      </c>
      <c r="AA609" s="11">
        <v>1</v>
      </c>
      <c r="AB609" s="11">
        <v>0</v>
      </c>
      <c r="AC609" s="13">
        <f t="shared" si="374"/>
        <v>3751.488</v>
      </c>
      <c r="AD609" s="11">
        <v>1</v>
      </c>
      <c r="AE609" s="11">
        <v>2.11</v>
      </c>
      <c r="AF609" s="11">
        <v>0.97</v>
      </c>
      <c r="AG609" s="39">
        <f t="shared" si="375"/>
        <v>3.0467</v>
      </c>
      <c r="AH609" s="11">
        <v>1.15</v>
      </c>
      <c r="AI609" s="9">
        <v>0.5</v>
      </c>
      <c r="AJ609" s="40">
        <f t="shared" si="376"/>
        <v>6572.05363152</v>
      </c>
    </row>
    <row r="610" s="1" customFormat="1" customHeight="1" spans="6:36">
      <c r="F610" s="11">
        <v>2171</v>
      </c>
      <c r="G610" s="12">
        <v>1.728</v>
      </c>
      <c r="H610" s="11">
        <v>1</v>
      </c>
      <c r="I610" s="11">
        <v>0</v>
      </c>
      <c r="J610" s="13">
        <f t="shared" si="371"/>
        <v>3751.488</v>
      </c>
      <c r="K610" s="11">
        <v>1</v>
      </c>
      <c r="L610" s="11">
        <v>2.11</v>
      </c>
      <c r="M610" s="11">
        <v>0.97</v>
      </c>
      <c r="N610" s="39">
        <f t="shared" si="372"/>
        <v>3.0467</v>
      </c>
      <c r="O610" s="11">
        <v>1.15</v>
      </c>
      <c r="P610" s="9">
        <v>0.5</v>
      </c>
      <c r="Q610" s="40">
        <f t="shared" si="373"/>
        <v>6572.05363152</v>
      </c>
      <c r="Y610" s="11">
        <v>2171</v>
      </c>
      <c r="Z610" s="12">
        <v>1.728</v>
      </c>
      <c r="AA610" s="11">
        <v>1</v>
      </c>
      <c r="AB610" s="11">
        <v>0</v>
      </c>
      <c r="AC610" s="13">
        <f t="shared" si="374"/>
        <v>3751.488</v>
      </c>
      <c r="AD610" s="11">
        <v>1</v>
      </c>
      <c r="AE610" s="11">
        <v>2.11</v>
      </c>
      <c r="AF610" s="11">
        <v>0.97</v>
      </c>
      <c r="AG610" s="39">
        <f t="shared" si="375"/>
        <v>3.0467</v>
      </c>
      <c r="AH610" s="11">
        <v>1.15</v>
      </c>
      <c r="AI610" s="9">
        <v>0.5</v>
      </c>
      <c r="AJ610" s="40">
        <f t="shared" si="376"/>
        <v>6572.05363152</v>
      </c>
    </row>
    <row r="611" s="1" customFormat="1" customHeight="1" spans="6:36">
      <c r="F611" s="11">
        <v>2171</v>
      </c>
      <c r="G611" s="12">
        <v>1.728</v>
      </c>
      <c r="H611" s="11">
        <v>1</v>
      </c>
      <c r="I611" s="11">
        <v>0</v>
      </c>
      <c r="J611" s="13">
        <f t="shared" si="371"/>
        <v>3751.488</v>
      </c>
      <c r="K611" s="11">
        <v>1</v>
      </c>
      <c r="L611" s="11">
        <v>2.11</v>
      </c>
      <c r="M611" s="11">
        <v>0.97</v>
      </c>
      <c r="N611" s="39">
        <f t="shared" si="372"/>
        <v>3.0467</v>
      </c>
      <c r="O611" s="11">
        <v>0.9</v>
      </c>
      <c r="P611" s="9">
        <v>0.5</v>
      </c>
      <c r="Q611" s="40">
        <f t="shared" si="373"/>
        <v>5143.34632032</v>
      </c>
      <c r="Y611" s="11">
        <v>2171</v>
      </c>
      <c r="Z611" s="12">
        <v>1.728</v>
      </c>
      <c r="AA611" s="11">
        <v>1</v>
      </c>
      <c r="AB611" s="11">
        <v>0</v>
      </c>
      <c r="AC611" s="13">
        <f t="shared" si="374"/>
        <v>3751.488</v>
      </c>
      <c r="AD611" s="11">
        <v>1</v>
      </c>
      <c r="AE611" s="11">
        <v>2.11</v>
      </c>
      <c r="AF611" s="11">
        <v>0.97</v>
      </c>
      <c r="AG611" s="39">
        <f t="shared" si="375"/>
        <v>3.0467</v>
      </c>
      <c r="AH611" s="11">
        <v>0.9</v>
      </c>
      <c r="AI611" s="9">
        <v>0.5</v>
      </c>
      <c r="AJ611" s="40">
        <f t="shared" si="376"/>
        <v>5143.34632032</v>
      </c>
    </row>
    <row r="612" s="1" customFormat="1" customHeight="1" spans="6:36">
      <c r="F612" s="11">
        <v>2171</v>
      </c>
      <c r="G612" s="12">
        <v>1.728</v>
      </c>
      <c r="H612" s="11">
        <v>1</v>
      </c>
      <c r="I612" s="11">
        <v>0</v>
      </c>
      <c r="J612" s="13">
        <f t="shared" si="371"/>
        <v>3751.488</v>
      </c>
      <c r="K612" s="11">
        <v>1</v>
      </c>
      <c r="L612" s="11">
        <v>2.11</v>
      </c>
      <c r="M612" s="11">
        <v>0.97</v>
      </c>
      <c r="N612" s="39">
        <f t="shared" si="372"/>
        <v>3.0467</v>
      </c>
      <c r="O612" s="11">
        <v>0.9</v>
      </c>
      <c r="P612" s="9">
        <v>0.5</v>
      </c>
      <c r="Q612" s="40">
        <f t="shared" si="373"/>
        <v>5143.34632032</v>
      </c>
      <c r="Y612" s="11">
        <v>2171</v>
      </c>
      <c r="Z612" s="12">
        <v>1.728</v>
      </c>
      <c r="AA612" s="11">
        <v>1</v>
      </c>
      <c r="AB612" s="11">
        <v>0</v>
      </c>
      <c r="AC612" s="13">
        <f t="shared" si="374"/>
        <v>3751.488</v>
      </c>
      <c r="AD612" s="11">
        <v>1</v>
      </c>
      <c r="AE612" s="11">
        <v>2.11</v>
      </c>
      <c r="AF612" s="11">
        <v>0.97</v>
      </c>
      <c r="AG612" s="39">
        <f t="shared" si="375"/>
        <v>3.0467</v>
      </c>
      <c r="AH612" s="11">
        <v>0.9</v>
      </c>
      <c r="AI612" s="9">
        <v>0.5</v>
      </c>
      <c r="AJ612" s="40">
        <f t="shared" si="376"/>
        <v>5143.34632032</v>
      </c>
    </row>
    <row r="613" s="1" customFormat="1" customHeight="1" spans="6:36">
      <c r="F613" s="11">
        <v>2171</v>
      </c>
      <c r="G613" s="12">
        <v>1.728</v>
      </c>
      <c r="H613" s="11">
        <v>1</v>
      </c>
      <c r="I613" s="11">
        <v>0</v>
      </c>
      <c r="J613" s="13">
        <f t="shared" si="371"/>
        <v>3751.488</v>
      </c>
      <c r="K613" s="11">
        <v>1</v>
      </c>
      <c r="L613" s="11">
        <v>2.11</v>
      </c>
      <c r="M613" s="11">
        <v>0.97</v>
      </c>
      <c r="N613" s="39">
        <f t="shared" si="372"/>
        <v>3.0467</v>
      </c>
      <c r="O613" s="11">
        <v>0.9</v>
      </c>
      <c r="P613" s="9">
        <v>0.5</v>
      </c>
      <c r="Q613" s="40">
        <f t="shared" si="373"/>
        <v>5143.34632032</v>
      </c>
      <c r="Y613" s="11">
        <v>2171</v>
      </c>
      <c r="Z613" s="12">
        <v>1.728</v>
      </c>
      <c r="AA613" s="11">
        <v>1</v>
      </c>
      <c r="AB613" s="11">
        <v>0</v>
      </c>
      <c r="AC613" s="13">
        <f t="shared" si="374"/>
        <v>3751.488</v>
      </c>
      <c r="AD613" s="11">
        <v>1</v>
      </c>
      <c r="AE613" s="11">
        <v>2.11</v>
      </c>
      <c r="AF613" s="11">
        <v>0.97</v>
      </c>
      <c r="AG613" s="39">
        <f t="shared" si="375"/>
        <v>3.0467</v>
      </c>
      <c r="AH613" s="11">
        <v>0.9</v>
      </c>
      <c r="AI613" s="9">
        <v>0.5</v>
      </c>
      <c r="AJ613" s="40">
        <f t="shared" si="376"/>
        <v>5143.34632032</v>
      </c>
    </row>
    <row r="614" s="1" customFormat="1" customHeight="1" spans="6:36">
      <c r="F614" s="11">
        <v>2171</v>
      </c>
      <c r="G614" s="12">
        <v>1.728</v>
      </c>
      <c r="H614" s="11">
        <v>1</v>
      </c>
      <c r="I614" s="11">
        <v>0</v>
      </c>
      <c r="J614" s="13">
        <f t="shared" si="371"/>
        <v>3751.488</v>
      </c>
      <c r="K614" s="11">
        <v>1</v>
      </c>
      <c r="L614" s="11">
        <v>2.11</v>
      </c>
      <c r="M614" s="11">
        <v>0.97</v>
      </c>
      <c r="N614" s="39">
        <f t="shared" si="372"/>
        <v>3.0467</v>
      </c>
      <c r="O614" s="11">
        <v>0.9</v>
      </c>
      <c r="P614" s="9">
        <v>0.5</v>
      </c>
      <c r="Q614" s="40">
        <f t="shared" si="373"/>
        <v>5143.34632032</v>
      </c>
      <c r="Y614" s="11">
        <v>2171</v>
      </c>
      <c r="Z614" s="12">
        <v>1.728</v>
      </c>
      <c r="AA614" s="11">
        <v>1</v>
      </c>
      <c r="AB614" s="11">
        <v>0</v>
      </c>
      <c r="AC614" s="13">
        <f t="shared" si="374"/>
        <v>3751.488</v>
      </c>
      <c r="AD614" s="11">
        <v>1</v>
      </c>
      <c r="AE614" s="11">
        <v>2.11</v>
      </c>
      <c r="AF614" s="11">
        <v>0.97</v>
      </c>
      <c r="AG614" s="39">
        <f t="shared" si="375"/>
        <v>3.0467</v>
      </c>
      <c r="AH614" s="11">
        <v>0.9</v>
      </c>
      <c r="AI614" s="9">
        <v>0.5</v>
      </c>
      <c r="AJ614" s="40">
        <f t="shared" si="376"/>
        <v>5143.34632032</v>
      </c>
    </row>
    <row r="615" s="1" customFormat="1" customHeight="1" spans="6:36">
      <c r="F615" s="11">
        <v>2171</v>
      </c>
      <c r="G615" s="12">
        <v>1.55</v>
      </c>
      <c r="H615" s="11">
        <v>1</v>
      </c>
      <c r="I615" s="11">
        <v>0</v>
      </c>
      <c r="J615" s="13">
        <f t="shared" si="371"/>
        <v>3365.05</v>
      </c>
      <c r="K615" s="11">
        <v>1</v>
      </c>
      <c r="L615" s="11">
        <v>2.11</v>
      </c>
      <c r="M615" s="11">
        <v>0.97</v>
      </c>
      <c r="N615" s="39">
        <f t="shared" si="372"/>
        <v>3.0467</v>
      </c>
      <c r="O615" s="11">
        <v>0.9</v>
      </c>
      <c r="P615" s="9">
        <v>0.5</v>
      </c>
      <c r="Q615" s="40">
        <f t="shared" si="373"/>
        <v>4613.53402575</v>
      </c>
      <c r="Y615" s="11">
        <v>2171</v>
      </c>
      <c r="Z615" s="12">
        <v>1.55</v>
      </c>
      <c r="AA615" s="11">
        <v>1</v>
      </c>
      <c r="AB615" s="11">
        <v>0</v>
      </c>
      <c r="AC615" s="13">
        <f t="shared" si="374"/>
        <v>3365.05</v>
      </c>
      <c r="AD615" s="11">
        <v>1</v>
      </c>
      <c r="AE615" s="11">
        <v>2.11</v>
      </c>
      <c r="AF615" s="11">
        <v>0.97</v>
      </c>
      <c r="AG615" s="39">
        <f t="shared" si="375"/>
        <v>3.0467</v>
      </c>
      <c r="AH615" s="11">
        <v>0.9</v>
      </c>
      <c r="AI615" s="9">
        <v>0.5</v>
      </c>
      <c r="AJ615" s="40">
        <f t="shared" si="376"/>
        <v>4613.53402575</v>
      </c>
    </row>
    <row r="616" s="1" customFormat="1" customHeight="1" spans="6:36">
      <c r="F616" s="11">
        <v>2171</v>
      </c>
      <c r="G616" s="12">
        <v>12.18</v>
      </c>
      <c r="H616" s="11">
        <v>1</v>
      </c>
      <c r="I616" s="11">
        <v>0</v>
      </c>
      <c r="J616" s="13">
        <f t="shared" si="371"/>
        <v>26442.78</v>
      </c>
      <c r="K616" s="11">
        <v>1</v>
      </c>
      <c r="L616" s="11">
        <v>2.11</v>
      </c>
      <c r="M616" s="11">
        <v>0.97</v>
      </c>
      <c r="N616" s="39">
        <f t="shared" si="372"/>
        <v>3.0467</v>
      </c>
      <c r="O616" s="11">
        <v>0.9</v>
      </c>
      <c r="P616" s="9">
        <v>0.5</v>
      </c>
      <c r="Q616" s="40">
        <f t="shared" si="373"/>
        <v>36253.4480217</v>
      </c>
      <c r="Y616" s="11">
        <v>2171</v>
      </c>
      <c r="Z616" s="12">
        <v>12.18</v>
      </c>
      <c r="AA616" s="11">
        <v>1</v>
      </c>
      <c r="AB616" s="11">
        <v>0</v>
      </c>
      <c r="AC616" s="13">
        <f t="shared" si="374"/>
        <v>26442.78</v>
      </c>
      <c r="AD616" s="11">
        <v>1</v>
      </c>
      <c r="AE616" s="11">
        <v>2.11</v>
      </c>
      <c r="AF616" s="11">
        <v>0.97</v>
      </c>
      <c r="AG616" s="39">
        <f t="shared" si="375"/>
        <v>3.0467</v>
      </c>
      <c r="AH616" s="11">
        <v>0.9</v>
      </c>
      <c r="AI616" s="9">
        <v>0.5</v>
      </c>
      <c r="AJ616" s="40">
        <f t="shared" si="376"/>
        <v>36253.4480217</v>
      </c>
    </row>
    <row r="617" s="1" customFormat="1" customHeight="1" spans="6:36">
      <c r="F617" s="41" t="s">
        <v>25</v>
      </c>
      <c r="G617" s="42"/>
      <c r="H617" s="42"/>
      <c r="I617" s="42"/>
      <c r="J617" s="42"/>
      <c r="K617" s="42"/>
      <c r="L617" s="42"/>
      <c r="M617" s="43">
        <f>SUM(Q606:Q616)</f>
        <v>94300.63548633</v>
      </c>
      <c r="N617" s="43"/>
      <c r="O617" s="43"/>
      <c r="P617" s="43"/>
      <c r="Q617" s="43"/>
      <c r="Y617" s="41" t="s">
        <v>25</v>
      </c>
      <c r="Z617" s="42"/>
      <c r="AA617" s="42"/>
      <c r="AB617" s="42"/>
      <c r="AC617" s="42"/>
      <c r="AD617" s="42"/>
      <c r="AE617" s="42"/>
      <c r="AF617" s="43">
        <f>SUM(AJ606:AJ616)</f>
        <v>94300.63548633</v>
      </c>
      <c r="AG617" s="43"/>
      <c r="AH617" s="43"/>
      <c r="AI617" s="43"/>
      <c r="AJ617" s="43"/>
    </row>
    <row r="618" s="1" customFormat="1" customHeight="1" spans="6:36">
      <c r="F618" s="42"/>
      <c r="G618" s="42"/>
      <c r="H618" s="42"/>
      <c r="I618" s="42"/>
      <c r="J618" s="42"/>
      <c r="K618" s="42"/>
      <c r="L618" s="42"/>
      <c r="M618" s="43"/>
      <c r="N618" s="43"/>
      <c r="O618" s="43"/>
      <c r="P618" s="43"/>
      <c r="Q618" s="43"/>
      <c r="Y618" s="42"/>
      <c r="Z618" s="42"/>
      <c r="AA618" s="42"/>
      <c r="AB618" s="42"/>
      <c r="AC618" s="42"/>
      <c r="AD618" s="42"/>
      <c r="AE618" s="42"/>
      <c r="AF618" s="43"/>
      <c r="AG618" s="43"/>
      <c r="AH618" s="43"/>
      <c r="AI618" s="43"/>
      <c r="AJ618" s="43"/>
    </row>
    <row r="619" s="1" customFormat="1" customHeight="1" spans="6:36">
      <c r="F619" s="42"/>
      <c r="G619" s="42"/>
      <c r="H619" s="42"/>
      <c r="I619" s="42"/>
      <c r="J619" s="42"/>
      <c r="K619" s="42"/>
      <c r="L619" s="42"/>
      <c r="M619" s="43"/>
      <c r="N619" s="43"/>
      <c r="O619" s="43"/>
      <c r="P619" s="43"/>
      <c r="Q619" s="43"/>
      <c r="Y619" s="42"/>
      <c r="Z619" s="42"/>
      <c r="AA619" s="42"/>
      <c r="AB619" s="42"/>
      <c r="AC619" s="42"/>
      <c r="AD619" s="42"/>
      <c r="AE619" s="42"/>
      <c r="AF619" s="43"/>
      <c r="AG619" s="43"/>
      <c r="AH619" s="43"/>
      <c r="AI619" s="43"/>
      <c r="AJ619" s="43"/>
    </row>
    <row r="620" s="1" customFormat="1" customHeight="1" spans="6:36">
      <c r="F620" s="34" t="s">
        <v>26</v>
      </c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Y620" s="34" t="s">
        <v>26</v>
      </c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</row>
    <row r="621" s="1" customFormat="1" customHeight="1" spans="6:36">
      <c r="F621" s="13" t="s">
        <v>3</v>
      </c>
      <c r="G621" s="13"/>
      <c r="H621" s="13"/>
      <c r="I621" s="13"/>
      <c r="J621" s="13"/>
      <c r="K621" s="8" t="s">
        <v>46</v>
      </c>
      <c r="L621" s="8"/>
      <c r="M621" s="8"/>
      <c r="N621" s="8"/>
      <c r="O621" s="9" t="s">
        <v>31</v>
      </c>
      <c r="P621" s="9"/>
      <c r="Q621" s="38" t="s">
        <v>7</v>
      </c>
      <c r="Y621" s="13" t="s">
        <v>3</v>
      </c>
      <c r="Z621" s="13"/>
      <c r="AA621" s="13"/>
      <c r="AB621" s="13"/>
      <c r="AC621" s="13"/>
      <c r="AD621" s="8" t="s">
        <v>46</v>
      </c>
      <c r="AE621" s="8"/>
      <c r="AF621" s="8"/>
      <c r="AG621" s="8"/>
      <c r="AH621" s="9" t="s">
        <v>31</v>
      </c>
      <c r="AI621" s="9"/>
      <c r="AJ621" s="38" t="s">
        <v>7</v>
      </c>
    </row>
    <row r="622" s="1" customFormat="1" customHeight="1" spans="6:36">
      <c r="F622" s="13" t="s">
        <v>47</v>
      </c>
      <c r="G622" s="13" t="s">
        <v>48</v>
      </c>
      <c r="H622" s="13" t="s">
        <v>49</v>
      </c>
      <c r="I622" s="13" t="s">
        <v>50</v>
      </c>
      <c r="J622" s="13" t="s">
        <v>3</v>
      </c>
      <c r="K622" s="8" t="s">
        <v>51</v>
      </c>
      <c r="L622" s="8" t="s">
        <v>21</v>
      </c>
      <c r="M622" s="8" t="s">
        <v>20</v>
      </c>
      <c r="N622" s="39" t="s">
        <v>22</v>
      </c>
      <c r="O622" s="9" t="s">
        <v>52</v>
      </c>
      <c r="P622" s="9" t="s">
        <v>53</v>
      </c>
      <c r="Q622" s="38"/>
      <c r="Y622" s="13" t="s">
        <v>47</v>
      </c>
      <c r="Z622" s="13" t="s">
        <v>48</v>
      </c>
      <c r="AA622" s="13" t="s">
        <v>49</v>
      </c>
      <c r="AB622" s="13" t="s">
        <v>50</v>
      </c>
      <c r="AC622" s="13" t="s">
        <v>3</v>
      </c>
      <c r="AD622" s="8" t="s">
        <v>51</v>
      </c>
      <c r="AE622" s="8" t="s">
        <v>21</v>
      </c>
      <c r="AF622" s="8" t="s">
        <v>20</v>
      </c>
      <c r="AG622" s="39" t="s">
        <v>22</v>
      </c>
      <c r="AH622" s="9" t="s">
        <v>52</v>
      </c>
      <c r="AI622" s="9" t="s">
        <v>53</v>
      </c>
      <c r="AJ622" s="38"/>
    </row>
    <row r="623" s="1" customFormat="1" customHeight="1" spans="6:36">
      <c r="F623" s="11">
        <f t="shared" ref="F623:F632" si="377">38373+5878</f>
        <v>44251</v>
      </c>
      <c r="G623" s="12">
        <v>0.168</v>
      </c>
      <c r="H623" s="11">
        <v>1</v>
      </c>
      <c r="I623" s="11">
        <v>0</v>
      </c>
      <c r="J623" s="13">
        <f t="shared" ref="J623:J632" si="378">F623*G623*H623+I623</f>
        <v>7434.168</v>
      </c>
      <c r="K623" s="11">
        <v>1</v>
      </c>
      <c r="L623" s="11">
        <v>1.65</v>
      </c>
      <c r="M623" s="11">
        <v>0.79</v>
      </c>
      <c r="N623" s="39">
        <f t="shared" ref="N623:N632" si="379">L623*M623+1</f>
        <v>2.3035</v>
      </c>
      <c r="O623" s="11">
        <v>0.9</v>
      </c>
      <c r="P623" s="9">
        <v>0.5</v>
      </c>
      <c r="Q623" s="40">
        <f t="shared" ref="Q623:Q632" si="380">J623*K623*N623*O623*P623</f>
        <v>7706.0726946</v>
      </c>
      <c r="Y623" s="11">
        <f t="shared" ref="Y623:Y632" si="381">43075+5878</f>
        <v>48953</v>
      </c>
      <c r="Z623" s="12">
        <v>0.168</v>
      </c>
      <c r="AA623" s="11">
        <v>1</v>
      </c>
      <c r="AB623" s="11">
        <v>0</v>
      </c>
      <c r="AC623" s="13">
        <f t="shared" ref="AC623:AC632" si="382">Y623*Z623*AA623+AB623</f>
        <v>8224.104</v>
      </c>
      <c r="AD623" s="11">
        <v>1</v>
      </c>
      <c r="AE623" s="11">
        <v>1.65</v>
      </c>
      <c r="AF623" s="11">
        <v>0.79</v>
      </c>
      <c r="AG623" s="39">
        <f t="shared" ref="AG623:AG632" si="383">AE623*AF623+1</f>
        <v>2.3035</v>
      </c>
      <c r="AH623" s="11">
        <v>0.9</v>
      </c>
      <c r="AI623" s="9">
        <v>0.5</v>
      </c>
      <c r="AJ623" s="40">
        <f t="shared" ref="AJ623:AJ632" si="384">AC623*AD623*AG623*AH623*AI623</f>
        <v>8524.9006038</v>
      </c>
    </row>
    <row r="624" s="1" customFormat="1" customHeight="1" spans="6:36">
      <c r="F624" s="11">
        <f t="shared" si="377"/>
        <v>44251</v>
      </c>
      <c r="G624" s="12">
        <v>0.168</v>
      </c>
      <c r="H624" s="11">
        <v>1</v>
      </c>
      <c r="I624" s="11">
        <v>0</v>
      </c>
      <c r="J624" s="13">
        <f t="shared" si="378"/>
        <v>7434.168</v>
      </c>
      <c r="K624" s="11">
        <v>1</v>
      </c>
      <c r="L624" s="11">
        <v>1.65</v>
      </c>
      <c r="M624" s="11">
        <v>0.79</v>
      </c>
      <c r="N624" s="39">
        <f t="shared" si="379"/>
        <v>2.3035</v>
      </c>
      <c r="O624" s="11">
        <v>0.9</v>
      </c>
      <c r="P624" s="9">
        <v>0.5</v>
      </c>
      <c r="Q624" s="40">
        <f t="shared" si="380"/>
        <v>7706.0726946</v>
      </c>
      <c r="Y624" s="11">
        <f t="shared" si="381"/>
        <v>48953</v>
      </c>
      <c r="Z624" s="12">
        <v>0.168</v>
      </c>
      <c r="AA624" s="11">
        <v>1</v>
      </c>
      <c r="AB624" s="11">
        <v>0</v>
      </c>
      <c r="AC624" s="13">
        <f t="shared" si="382"/>
        <v>8224.104</v>
      </c>
      <c r="AD624" s="11">
        <v>1</v>
      </c>
      <c r="AE624" s="11">
        <v>1.65</v>
      </c>
      <c r="AF624" s="11">
        <v>0.79</v>
      </c>
      <c r="AG624" s="39">
        <f t="shared" si="383"/>
        <v>2.3035</v>
      </c>
      <c r="AH624" s="11">
        <v>0.9</v>
      </c>
      <c r="AI624" s="9">
        <v>0.5</v>
      </c>
      <c r="AJ624" s="40">
        <f t="shared" si="384"/>
        <v>8524.9006038</v>
      </c>
    </row>
    <row r="625" s="1" customFormat="1" customHeight="1" spans="1:37">
      <c r="F625" s="11">
        <f t="shared" si="377"/>
        <v>44251</v>
      </c>
      <c r="G625" s="12">
        <v>0.168</v>
      </c>
      <c r="H625" s="11">
        <v>1</v>
      </c>
      <c r="I625" s="11">
        <v>0</v>
      </c>
      <c r="J625" s="13">
        <f t="shared" si="378"/>
        <v>7434.168</v>
      </c>
      <c r="K625" s="11">
        <v>1</v>
      </c>
      <c r="L625" s="11">
        <v>1.65</v>
      </c>
      <c r="M625" s="11">
        <v>0.79</v>
      </c>
      <c r="N625" s="39">
        <f t="shared" si="379"/>
        <v>2.3035</v>
      </c>
      <c r="O625" s="11">
        <v>0.9</v>
      </c>
      <c r="P625" s="9">
        <v>0.5</v>
      </c>
      <c r="Q625" s="40">
        <f t="shared" si="380"/>
        <v>7706.0726946</v>
      </c>
      <c r="Y625" s="11">
        <f t="shared" si="381"/>
        <v>48953</v>
      </c>
      <c r="Z625" s="12">
        <v>0.168</v>
      </c>
      <c r="AA625" s="11">
        <v>1</v>
      </c>
      <c r="AB625" s="11">
        <v>0</v>
      </c>
      <c r="AC625" s="13">
        <f t="shared" si="382"/>
        <v>8224.104</v>
      </c>
      <c r="AD625" s="11">
        <v>1</v>
      </c>
      <c r="AE625" s="11">
        <v>1.65</v>
      </c>
      <c r="AF625" s="11">
        <v>0.79</v>
      </c>
      <c r="AG625" s="39">
        <f t="shared" si="383"/>
        <v>2.3035</v>
      </c>
      <c r="AH625" s="11">
        <v>0.9</v>
      </c>
      <c r="AI625" s="9">
        <v>0.5</v>
      </c>
      <c r="AJ625" s="40">
        <f t="shared" si="384"/>
        <v>8524.9006038</v>
      </c>
    </row>
    <row r="626" s="1" customFormat="1" customHeight="1" spans="1:37">
      <c r="F626" s="11">
        <f t="shared" si="377"/>
        <v>44251</v>
      </c>
      <c r="G626" s="12">
        <v>0.168</v>
      </c>
      <c r="H626" s="11">
        <v>1</v>
      </c>
      <c r="I626" s="11">
        <v>0</v>
      </c>
      <c r="J626" s="13">
        <f t="shared" si="378"/>
        <v>7434.168</v>
      </c>
      <c r="K626" s="11">
        <v>1</v>
      </c>
      <c r="L626" s="11">
        <v>1.65</v>
      </c>
      <c r="M626" s="11">
        <v>0.79</v>
      </c>
      <c r="N626" s="39">
        <f t="shared" si="379"/>
        <v>2.3035</v>
      </c>
      <c r="O626" s="11">
        <v>0.9</v>
      </c>
      <c r="P626" s="9">
        <v>0.5</v>
      </c>
      <c r="Q626" s="40">
        <f t="shared" si="380"/>
        <v>7706.0726946</v>
      </c>
      <c r="Y626" s="11">
        <f t="shared" si="381"/>
        <v>48953</v>
      </c>
      <c r="Z626" s="12">
        <v>0.168</v>
      </c>
      <c r="AA626" s="11">
        <v>1</v>
      </c>
      <c r="AB626" s="11">
        <v>0</v>
      </c>
      <c r="AC626" s="13">
        <f t="shared" si="382"/>
        <v>8224.104</v>
      </c>
      <c r="AD626" s="11">
        <v>1</v>
      </c>
      <c r="AE626" s="11">
        <v>1.65</v>
      </c>
      <c r="AF626" s="11">
        <v>0.79</v>
      </c>
      <c r="AG626" s="39">
        <f t="shared" si="383"/>
        <v>2.3035</v>
      </c>
      <c r="AH626" s="11">
        <v>0.9</v>
      </c>
      <c r="AI626" s="9">
        <v>0.5</v>
      </c>
      <c r="AJ626" s="40">
        <f t="shared" si="384"/>
        <v>8524.9006038</v>
      </c>
    </row>
    <row r="627" s="1" customFormat="1" customHeight="1" spans="1:37">
      <c r="F627" s="11">
        <f t="shared" si="377"/>
        <v>44251</v>
      </c>
      <c r="G627" s="12">
        <v>0.168</v>
      </c>
      <c r="H627" s="11">
        <v>1</v>
      </c>
      <c r="I627" s="11">
        <v>0</v>
      </c>
      <c r="J627" s="13">
        <f t="shared" si="378"/>
        <v>7434.168</v>
      </c>
      <c r="K627" s="11">
        <v>1</v>
      </c>
      <c r="L627" s="11">
        <v>1.65</v>
      </c>
      <c r="M627" s="11">
        <v>0.79</v>
      </c>
      <c r="N627" s="39">
        <f t="shared" si="379"/>
        <v>2.3035</v>
      </c>
      <c r="O627" s="11">
        <v>0.9</v>
      </c>
      <c r="P627" s="9">
        <v>0.5</v>
      </c>
      <c r="Q627" s="40">
        <f t="shared" si="380"/>
        <v>7706.0726946</v>
      </c>
      <c r="Y627" s="11">
        <f t="shared" si="381"/>
        <v>48953</v>
      </c>
      <c r="Z627" s="12">
        <v>0.168</v>
      </c>
      <c r="AA627" s="11">
        <v>1</v>
      </c>
      <c r="AB627" s="11">
        <v>0</v>
      </c>
      <c r="AC627" s="13">
        <f t="shared" si="382"/>
        <v>8224.104</v>
      </c>
      <c r="AD627" s="11">
        <v>1</v>
      </c>
      <c r="AE627" s="11">
        <v>1.65</v>
      </c>
      <c r="AF627" s="11">
        <v>0.79</v>
      </c>
      <c r="AG627" s="39">
        <f t="shared" si="383"/>
        <v>2.3035</v>
      </c>
      <c r="AH627" s="11">
        <v>0.9</v>
      </c>
      <c r="AI627" s="9">
        <v>0.5</v>
      </c>
      <c r="AJ627" s="40">
        <f t="shared" si="384"/>
        <v>8524.9006038</v>
      </c>
    </row>
    <row r="628" s="1" customFormat="1" customHeight="1" spans="1:37">
      <c r="F628" s="11">
        <f t="shared" si="377"/>
        <v>44251</v>
      </c>
      <c r="G628" s="12">
        <v>0.168</v>
      </c>
      <c r="H628" s="11">
        <v>1</v>
      </c>
      <c r="I628" s="11">
        <v>0</v>
      </c>
      <c r="J628" s="13">
        <f t="shared" si="378"/>
        <v>7434.168</v>
      </c>
      <c r="K628" s="11">
        <v>1</v>
      </c>
      <c r="L628" s="11">
        <v>1.65</v>
      </c>
      <c r="M628" s="11">
        <v>0.79</v>
      </c>
      <c r="N628" s="39">
        <f t="shared" si="379"/>
        <v>2.3035</v>
      </c>
      <c r="O628" s="11">
        <v>0.9</v>
      </c>
      <c r="P628" s="9">
        <v>0.5</v>
      </c>
      <c r="Q628" s="40">
        <f t="shared" si="380"/>
        <v>7706.0726946</v>
      </c>
      <c r="Y628" s="11">
        <f t="shared" si="381"/>
        <v>48953</v>
      </c>
      <c r="Z628" s="12">
        <v>0.168</v>
      </c>
      <c r="AA628" s="11">
        <v>1</v>
      </c>
      <c r="AB628" s="11">
        <v>0</v>
      </c>
      <c r="AC628" s="13">
        <f t="shared" si="382"/>
        <v>8224.104</v>
      </c>
      <c r="AD628" s="11">
        <v>1</v>
      </c>
      <c r="AE628" s="11">
        <v>1.65</v>
      </c>
      <c r="AF628" s="11">
        <v>0.79</v>
      </c>
      <c r="AG628" s="39">
        <f t="shared" si="383"/>
        <v>2.3035</v>
      </c>
      <c r="AH628" s="11">
        <v>0.9</v>
      </c>
      <c r="AI628" s="9">
        <v>0.5</v>
      </c>
      <c r="AJ628" s="40">
        <f t="shared" si="384"/>
        <v>8524.9006038</v>
      </c>
    </row>
    <row r="629" s="1" customFormat="1" customHeight="1" spans="1:37">
      <c r="F629" s="11">
        <f t="shared" si="377"/>
        <v>44251</v>
      </c>
      <c r="G629" s="12">
        <v>0.168</v>
      </c>
      <c r="H629" s="11">
        <v>1</v>
      </c>
      <c r="I629" s="11">
        <v>0</v>
      </c>
      <c r="J629" s="13">
        <f t="shared" si="378"/>
        <v>7434.168</v>
      </c>
      <c r="K629" s="11">
        <v>1</v>
      </c>
      <c r="L629" s="11">
        <v>1.65</v>
      </c>
      <c r="M629" s="11">
        <v>0.79</v>
      </c>
      <c r="N629" s="39">
        <f t="shared" si="379"/>
        <v>2.3035</v>
      </c>
      <c r="O629" s="11">
        <v>0.9</v>
      </c>
      <c r="P629" s="9">
        <v>0.5</v>
      </c>
      <c r="Q629" s="40">
        <f t="shared" si="380"/>
        <v>7706.0726946</v>
      </c>
      <c r="Y629" s="11">
        <f t="shared" si="381"/>
        <v>48953</v>
      </c>
      <c r="Z629" s="12">
        <v>0.168</v>
      </c>
      <c r="AA629" s="11">
        <v>1</v>
      </c>
      <c r="AB629" s="11">
        <v>0</v>
      </c>
      <c r="AC629" s="13">
        <f t="shared" si="382"/>
        <v>8224.104</v>
      </c>
      <c r="AD629" s="11">
        <v>1</v>
      </c>
      <c r="AE629" s="11">
        <v>1.65</v>
      </c>
      <c r="AF629" s="11">
        <v>0.79</v>
      </c>
      <c r="AG629" s="39">
        <f t="shared" si="383"/>
        <v>2.3035</v>
      </c>
      <c r="AH629" s="11">
        <v>0.9</v>
      </c>
      <c r="AI629" s="9">
        <v>0.5</v>
      </c>
      <c r="AJ629" s="40">
        <f t="shared" si="384"/>
        <v>8524.9006038</v>
      </c>
    </row>
    <row r="630" s="1" customFormat="1" customHeight="1" spans="1:37">
      <c r="F630" s="11">
        <f t="shared" si="377"/>
        <v>44251</v>
      </c>
      <c r="G630" s="12">
        <v>0.168</v>
      </c>
      <c r="H630" s="11">
        <v>1</v>
      </c>
      <c r="I630" s="11">
        <v>0</v>
      </c>
      <c r="J630" s="13">
        <f t="shared" si="378"/>
        <v>7434.168</v>
      </c>
      <c r="K630" s="11">
        <v>1</v>
      </c>
      <c r="L630" s="11">
        <v>1.65</v>
      </c>
      <c r="M630" s="11">
        <v>0.79</v>
      </c>
      <c r="N630" s="39">
        <f t="shared" si="379"/>
        <v>2.3035</v>
      </c>
      <c r="O630" s="11">
        <v>0.9</v>
      </c>
      <c r="P630" s="9">
        <v>0.5</v>
      </c>
      <c r="Q630" s="40">
        <f t="shared" si="380"/>
        <v>7706.0726946</v>
      </c>
      <c r="Y630" s="11">
        <f t="shared" si="381"/>
        <v>48953</v>
      </c>
      <c r="Z630" s="12">
        <v>0.168</v>
      </c>
      <c r="AA630" s="11">
        <v>1</v>
      </c>
      <c r="AB630" s="11">
        <v>0</v>
      </c>
      <c r="AC630" s="13">
        <f t="shared" si="382"/>
        <v>8224.104</v>
      </c>
      <c r="AD630" s="11">
        <v>1</v>
      </c>
      <c r="AE630" s="11">
        <v>1.65</v>
      </c>
      <c r="AF630" s="11">
        <v>0.79</v>
      </c>
      <c r="AG630" s="39">
        <f t="shared" si="383"/>
        <v>2.3035</v>
      </c>
      <c r="AH630" s="11">
        <v>0.9</v>
      </c>
      <c r="AI630" s="9">
        <v>0.5</v>
      </c>
      <c r="AJ630" s="40">
        <f t="shared" si="384"/>
        <v>8524.9006038</v>
      </c>
    </row>
    <row r="631" s="1" customFormat="1" customHeight="1" spans="1:37">
      <c r="F631" s="11">
        <f t="shared" si="377"/>
        <v>44251</v>
      </c>
      <c r="G631" s="12">
        <v>0.3</v>
      </c>
      <c r="H631" s="11">
        <v>1</v>
      </c>
      <c r="I631" s="11">
        <v>0</v>
      </c>
      <c r="J631" s="13">
        <f t="shared" si="378"/>
        <v>13275.3</v>
      </c>
      <c r="K631" s="11">
        <v>1</v>
      </c>
      <c r="L631" s="11">
        <v>1.65</v>
      </c>
      <c r="M631" s="11">
        <v>0.79</v>
      </c>
      <c r="N631" s="39">
        <f t="shared" si="379"/>
        <v>2.3035</v>
      </c>
      <c r="O631" s="11">
        <v>0.9</v>
      </c>
      <c r="P631" s="9">
        <v>0.5</v>
      </c>
      <c r="Q631" s="40">
        <f t="shared" si="380"/>
        <v>13760.8440975</v>
      </c>
      <c r="Y631" s="11">
        <f t="shared" si="381"/>
        <v>48953</v>
      </c>
      <c r="Z631" s="12">
        <v>0.3</v>
      </c>
      <c r="AA631" s="11">
        <v>1</v>
      </c>
      <c r="AB631" s="11">
        <v>0</v>
      </c>
      <c r="AC631" s="13">
        <f t="shared" si="382"/>
        <v>14685.9</v>
      </c>
      <c r="AD631" s="11">
        <v>1</v>
      </c>
      <c r="AE631" s="11">
        <v>1.65</v>
      </c>
      <c r="AF631" s="11">
        <v>0.79</v>
      </c>
      <c r="AG631" s="39">
        <f t="shared" si="383"/>
        <v>2.3035</v>
      </c>
      <c r="AH631" s="11">
        <v>0.9</v>
      </c>
      <c r="AI631" s="9">
        <v>0.5</v>
      </c>
      <c r="AJ631" s="40">
        <f t="shared" si="384"/>
        <v>15223.0367925</v>
      </c>
    </row>
    <row r="632" s="1" customFormat="1" customHeight="1" spans="1:37">
      <c r="F632" s="11">
        <f t="shared" si="377"/>
        <v>44251</v>
      </c>
      <c r="G632" s="12">
        <v>0.58</v>
      </c>
      <c r="H632" s="11">
        <v>1</v>
      </c>
      <c r="I632" s="11">
        <v>0</v>
      </c>
      <c r="J632" s="13">
        <f t="shared" si="378"/>
        <v>25665.58</v>
      </c>
      <c r="K632" s="11">
        <v>1</v>
      </c>
      <c r="L632" s="11">
        <v>1.65</v>
      </c>
      <c r="M632" s="11">
        <v>0.79</v>
      </c>
      <c r="N632" s="39">
        <f t="shared" si="379"/>
        <v>2.3035</v>
      </c>
      <c r="O632" s="11">
        <v>0.9</v>
      </c>
      <c r="P632" s="9">
        <v>0.5</v>
      </c>
      <c r="Q632" s="40">
        <f t="shared" si="380"/>
        <v>26604.2985885</v>
      </c>
      <c r="Y632" s="11">
        <f t="shared" si="381"/>
        <v>48953</v>
      </c>
      <c r="Z632" s="12">
        <v>0.58</v>
      </c>
      <c r="AA632" s="11">
        <v>1</v>
      </c>
      <c r="AB632" s="11">
        <v>0</v>
      </c>
      <c r="AC632" s="13">
        <f t="shared" si="382"/>
        <v>28392.74</v>
      </c>
      <c r="AD632" s="11">
        <v>1</v>
      </c>
      <c r="AE632" s="11">
        <v>1.65</v>
      </c>
      <c r="AF632" s="11">
        <v>0.79</v>
      </c>
      <c r="AG632" s="39">
        <f t="shared" si="383"/>
        <v>2.3035</v>
      </c>
      <c r="AH632" s="11">
        <v>0.9</v>
      </c>
      <c r="AI632" s="9">
        <v>0.5</v>
      </c>
      <c r="AJ632" s="40">
        <f t="shared" si="384"/>
        <v>29431.2044655</v>
      </c>
    </row>
    <row r="633" s="1" customFormat="1" customHeight="1" spans="1:37">
      <c r="F633" s="44" t="s">
        <v>26</v>
      </c>
      <c r="G633" s="45"/>
      <c r="H633" s="45"/>
      <c r="I633" s="45"/>
      <c r="J633" s="45"/>
      <c r="K633" s="45"/>
      <c r="L633" s="45"/>
      <c r="M633" s="43">
        <f>SUM(Q623:Q632)</f>
        <v>102013.7242428</v>
      </c>
      <c r="N633" s="43"/>
      <c r="O633" s="43"/>
      <c r="P633" s="43"/>
      <c r="Q633" s="43"/>
      <c r="Y633" s="44" t="s">
        <v>26</v>
      </c>
      <c r="Z633" s="45"/>
      <c r="AA633" s="45"/>
      <c r="AB633" s="45"/>
      <c r="AC633" s="45"/>
      <c r="AD633" s="45"/>
      <c r="AE633" s="45"/>
      <c r="AF633" s="43">
        <f>SUM(AJ623:AJ632)</f>
        <v>112853.4460884</v>
      </c>
      <c r="AG633" s="43"/>
      <c r="AH633" s="43"/>
      <c r="AI633" s="43"/>
      <c r="AJ633" s="43"/>
    </row>
    <row r="634" s="1" customFormat="1" customHeight="1" spans="1:37">
      <c r="F634" s="45"/>
      <c r="G634" s="45"/>
      <c r="H634" s="45"/>
      <c r="I634" s="45"/>
      <c r="J634" s="45"/>
      <c r="K634" s="45"/>
      <c r="L634" s="45"/>
      <c r="M634" s="43"/>
      <c r="N634" s="43"/>
      <c r="O634" s="43"/>
      <c r="P634" s="43"/>
      <c r="Q634" s="43"/>
      <c r="Y634" s="45"/>
      <c r="Z634" s="45"/>
      <c r="AA634" s="45"/>
      <c r="AB634" s="45"/>
      <c r="AC634" s="45"/>
      <c r="AD634" s="45"/>
      <c r="AE634" s="45"/>
      <c r="AF634" s="43"/>
      <c r="AG634" s="43"/>
      <c r="AH634" s="43"/>
      <c r="AI634" s="43"/>
      <c r="AJ634" s="43"/>
    </row>
    <row r="635" s="1" customFormat="1" customHeight="1" spans="1:37">
      <c r="F635" s="45"/>
      <c r="G635" s="45"/>
      <c r="H635" s="45"/>
      <c r="I635" s="45"/>
      <c r="J635" s="45"/>
      <c r="K635" s="45"/>
      <c r="L635" s="45"/>
      <c r="M635" s="43"/>
      <c r="N635" s="43"/>
      <c r="O635" s="43"/>
      <c r="P635" s="43"/>
      <c r="Q635" s="43"/>
      <c r="Y635" s="45"/>
      <c r="Z635" s="45"/>
      <c r="AA635" s="45"/>
      <c r="AB635" s="45"/>
      <c r="AC635" s="45"/>
      <c r="AD635" s="45"/>
      <c r="AE635" s="45"/>
      <c r="AF635" s="43"/>
      <c r="AG635" s="43"/>
      <c r="AH635" s="43"/>
      <c r="AI635" s="43"/>
      <c r="AJ635" s="43"/>
    </row>
    <row r="638" s="1" customFormat="1" customHeight="1" spans="1:37">
      <c r="A638" s="2" t="s">
        <v>63</v>
      </c>
      <c r="B638" s="2"/>
      <c r="C638" s="2"/>
      <c r="D638" s="2"/>
      <c r="E638" s="2"/>
      <c r="F638" s="3" t="s">
        <v>1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T638" s="2" t="s">
        <v>64</v>
      </c>
      <c r="U638" s="2"/>
      <c r="V638" s="2"/>
      <c r="W638" s="2"/>
      <c r="X638" s="2"/>
      <c r="Y638" s="3" t="s">
        <v>1</v>
      </c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</row>
    <row r="639" s="1" customFormat="1" customHeight="1" spans="1:37">
      <c r="A639" s="2"/>
      <c r="B639" s="2"/>
      <c r="C639" s="2"/>
      <c r="D639" s="2"/>
      <c r="E639" s="2"/>
      <c r="F639" s="4" t="s">
        <v>3</v>
      </c>
      <c r="G639" s="5"/>
      <c r="H639" s="5"/>
      <c r="I639" s="6"/>
      <c r="J639" s="7" t="s">
        <v>4</v>
      </c>
      <c r="K639" s="7"/>
      <c r="L639" s="7"/>
      <c r="M639" s="7"/>
      <c r="N639" s="8" t="s">
        <v>5</v>
      </c>
      <c r="O639" s="8"/>
      <c r="P639" s="8"/>
      <c r="Q639" s="9" t="s">
        <v>6</v>
      </c>
      <c r="R639" s="10" t="s">
        <v>7</v>
      </c>
      <c r="T639" s="2"/>
      <c r="U639" s="2"/>
      <c r="V639" s="2"/>
      <c r="W639" s="2"/>
      <c r="X639" s="2"/>
      <c r="Y639" s="4" t="s">
        <v>3</v>
      </c>
      <c r="Z639" s="5"/>
      <c r="AA639" s="5"/>
      <c r="AB639" s="6"/>
      <c r="AC639" s="7" t="s">
        <v>4</v>
      </c>
      <c r="AD639" s="7"/>
      <c r="AE639" s="7"/>
      <c r="AF639" s="7"/>
      <c r="AG639" s="8" t="s">
        <v>5</v>
      </c>
      <c r="AH639" s="8"/>
      <c r="AI639" s="8"/>
      <c r="AJ639" s="9" t="s">
        <v>6</v>
      </c>
      <c r="AK639" s="10" t="s">
        <v>7</v>
      </c>
    </row>
    <row r="640" s="1" customFormat="1" customHeight="1" spans="1:37">
      <c r="A640" s="1" t="s">
        <v>8</v>
      </c>
      <c r="B640" s="1" t="s">
        <v>9</v>
      </c>
      <c r="C640" s="1" t="s">
        <v>10</v>
      </c>
      <c r="D640" s="1" t="s">
        <v>11</v>
      </c>
      <c r="E640" s="1" t="s">
        <v>12</v>
      </c>
      <c r="F640" s="11" t="s">
        <v>13</v>
      </c>
      <c r="G640" s="11" t="s">
        <v>14</v>
      </c>
      <c r="H640" s="12" t="s">
        <v>15</v>
      </c>
      <c r="I640" s="13" t="s">
        <v>3</v>
      </c>
      <c r="J640" s="11" t="s">
        <v>16</v>
      </c>
      <c r="K640" s="11" t="s">
        <v>17</v>
      </c>
      <c r="L640" s="11" t="s">
        <v>18</v>
      </c>
      <c r="M640" s="7" t="s">
        <v>19</v>
      </c>
      <c r="N640" s="11" t="s">
        <v>20</v>
      </c>
      <c r="O640" s="11" t="s">
        <v>21</v>
      </c>
      <c r="P640" s="8" t="s">
        <v>22</v>
      </c>
      <c r="Q640" s="9" t="s">
        <v>23</v>
      </c>
      <c r="R640" s="14"/>
      <c r="T640" s="1" t="s">
        <v>8</v>
      </c>
      <c r="U640" s="1" t="s">
        <v>9</v>
      </c>
      <c r="V640" s="1" t="s">
        <v>10</v>
      </c>
      <c r="W640" s="1" t="s">
        <v>11</v>
      </c>
      <c r="X640" s="1" t="s">
        <v>12</v>
      </c>
      <c r="Y640" s="11" t="s">
        <v>13</v>
      </c>
      <c r="Z640" s="11" t="s">
        <v>14</v>
      </c>
      <c r="AA640" s="12" t="s">
        <v>15</v>
      </c>
      <c r="AB640" s="13" t="s">
        <v>3</v>
      </c>
      <c r="AC640" s="11" t="s">
        <v>16</v>
      </c>
      <c r="AD640" s="11" t="s">
        <v>17</v>
      </c>
      <c r="AE640" s="11" t="s">
        <v>18</v>
      </c>
      <c r="AF640" s="7" t="s">
        <v>19</v>
      </c>
      <c r="AG640" s="11" t="s">
        <v>20</v>
      </c>
      <c r="AH640" s="11" t="s">
        <v>21</v>
      </c>
      <c r="AI640" s="8" t="s">
        <v>22</v>
      </c>
      <c r="AJ640" s="9" t="s">
        <v>23</v>
      </c>
      <c r="AK640" s="14"/>
    </row>
    <row r="641" s="1" customFormat="1" customHeight="1" spans="1:38">
      <c r="A641" s="15">
        <f>M645</f>
        <v>1276319.45773053</v>
      </c>
      <c r="B641" s="15">
        <f>S654+S663</f>
        <v>713722.069781792</v>
      </c>
      <c r="C641" s="15">
        <f>M677</f>
        <v>441038.75601586</v>
      </c>
      <c r="D641" s="15">
        <f>M687</f>
        <v>649684.514685634</v>
      </c>
      <c r="E641" s="15">
        <v>18</v>
      </c>
      <c r="F641" s="11">
        <f t="shared" ref="F641:F644" si="385">2704+413</f>
        <v>3117</v>
      </c>
      <c r="G641" s="11">
        <v>1.286</v>
      </c>
      <c r="H641" s="12">
        <v>1.35</v>
      </c>
      <c r="I641" s="13">
        <f t="shared" ref="I641:I644" si="386">F641*G641*H641</f>
        <v>5411.4237</v>
      </c>
      <c r="J641" s="11">
        <v>3</v>
      </c>
      <c r="K641" s="11">
        <v>810</v>
      </c>
      <c r="L641" s="11">
        <v>1.39</v>
      </c>
      <c r="M641" s="16">
        <f t="shared" ref="M641:M644" si="387">1+6*K641/(K641+2000)+L641</f>
        <v>4.11953736654804</v>
      </c>
      <c r="N641" s="11">
        <v>1</v>
      </c>
      <c r="O641" s="11">
        <v>2.38</v>
      </c>
      <c r="P641" s="8">
        <f t="shared" ref="P641:P644" si="388">1+N641*O641</f>
        <v>3.38</v>
      </c>
      <c r="Q641" s="9">
        <v>1.15</v>
      </c>
      <c r="R641" s="17">
        <f t="shared" ref="R641:R644" si="389">I641*J641*Q641*P641*M641</f>
        <v>259953.567095575</v>
      </c>
      <c r="T641" s="15">
        <f>AF645</f>
        <v>1295564.56986185</v>
      </c>
      <c r="U641" s="15">
        <f>AL654+AL663</f>
        <v>720369.369398939</v>
      </c>
      <c r="V641" s="15">
        <f>AF677</f>
        <v>441038.75601586</v>
      </c>
      <c r="W641" s="15">
        <f>AF687</f>
        <v>741009.808608654</v>
      </c>
      <c r="X641" s="15">
        <v>18</v>
      </c>
      <c r="Y641" s="11">
        <f t="shared" ref="Y641:Y644" si="390">2704+460</f>
        <v>3164</v>
      </c>
      <c r="Z641" s="11">
        <v>1.286</v>
      </c>
      <c r="AA641" s="12">
        <v>1.35</v>
      </c>
      <c r="AB641" s="13">
        <f t="shared" ref="AB641:AB644" si="391">Y641*Z641*AA641</f>
        <v>5493.0204</v>
      </c>
      <c r="AC641" s="11">
        <v>3</v>
      </c>
      <c r="AD641" s="11">
        <v>810</v>
      </c>
      <c r="AE641" s="11">
        <v>1.39</v>
      </c>
      <c r="AF641" s="16">
        <f t="shared" ref="AF641:AF644" si="392">1+6*AD641/(AD641+2000)+AE641</f>
        <v>4.11953736654804</v>
      </c>
      <c r="AG641" s="11">
        <v>1</v>
      </c>
      <c r="AH641" s="11">
        <v>2.38</v>
      </c>
      <c r="AI641" s="8">
        <f t="shared" ref="AI641:AI644" si="393">1+AG641*AH641</f>
        <v>3.38</v>
      </c>
      <c r="AJ641" s="9">
        <v>1.15</v>
      </c>
      <c r="AK641" s="17">
        <f t="shared" ref="AK641:AK644" si="394">AB641*AC641*AJ641*AI641*AF641</f>
        <v>263873.303269297</v>
      </c>
    </row>
    <row r="642" s="1" customFormat="1" customHeight="1" spans="1:38">
      <c r="A642" s="1" t="s">
        <v>24</v>
      </c>
      <c r="B642" s="1" t="s">
        <v>25</v>
      </c>
      <c r="C642" s="1" t="s">
        <v>26</v>
      </c>
      <c r="D642" s="1" t="s">
        <v>69</v>
      </c>
      <c r="F642" s="11">
        <f t="shared" si="385"/>
        <v>3117</v>
      </c>
      <c r="G642" s="11">
        <v>1.871</v>
      </c>
      <c r="H642" s="12">
        <v>1.35</v>
      </c>
      <c r="I642" s="13">
        <f t="shared" si="386"/>
        <v>7873.07445</v>
      </c>
      <c r="J642" s="11">
        <v>3</v>
      </c>
      <c r="K642" s="11">
        <v>810</v>
      </c>
      <c r="L642" s="11">
        <v>1.39</v>
      </c>
      <c r="M642" s="16">
        <f t="shared" si="387"/>
        <v>4.11953736654804</v>
      </c>
      <c r="N642" s="11">
        <v>1</v>
      </c>
      <c r="O642" s="11">
        <v>2.38</v>
      </c>
      <c r="P642" s="8">
        <f t="shared" si="388"/>
        <v>3.38</v>
      </c>
      <c r="Q642" s="9">
        <v>1.15</v>
      </c>
      <c r="R642" s="17">
        <f t="shared" si="389"/>
        <v>378206.16176969</v>
      </c>
      <c r="T642" s="1" t="s">
        <v>24</v>
      </c>
      <c r="U642" s="1" t="s">
        <v>25</v>
      </c>
      <c r="V642" s="1" t="s">
        <v>26</v>
      </c>
      <c r="W642" s="1" t="s">
        <v>69</v>
      </c>
      <c r="Y642" s="11">
        <f t="shared" si="390"/>
        <v>3164</v>
      </c>
      <c r="Z642" s="11">
        <v>1.871</v>
      </c>
      <c r="AA642" s="12">
        <v>1.35</v>
      </c>
      <c r="AB642" s="13">
        <f t="shared" si="391"/>
        <v>7991.7894</v>
      </c>
      <c r="AC642" s="11">
        <v>3</v>
      </c>
      <c r="AD642" s="11">
        <v>810</v>
      </c>
      <c r="AE642" s="11">
        <v>1.39</v>
      </c>
      <c r="AF642" s="16">
        <f t="shared" si="392"/>
        <v>4.11953736654804</v>
      </c>
      <c r="AG642" s="11">
        <v>1</v>
      </c>
      <c r="AH642" s="11">
        <v>2.38</v>
      </c>
      <c r="AI642" s="8">
        <f t="shared" si="393"/>
        <v>3.38</v>
      </c>
      <c r="AJ642" s="9">
        <v>1.15</v>
      </c>
      <c r="AK642" s="17">
        <f t="shared" si="394"/>
        <v>383908.98166163</v>
      </c>
    </row>
    <row r="643" s="1" customFormat="1" customHeight="1" spans="1:38">
      <c r="A643" s="15">
        <f>M707</f>
        <v>120309.68547</v>
      </c>
      <c r="B643" s="15">
        <f>M724</f>
        <v>94300.63548633</v>
      </c>
      <c r="C643" s="1">
        <f>M740</f>
        <v>105371.99341056</v>
      </c>
      <c r="D643" s="1">
        <v>1.085</v>
      </c>
      <c r="F643" s="11">
        <f t="shared" si="385"/>
        <v>3117</v>
      </c>
      <c r="G643" s="11">
        <v>1.286</v>
      </c>
      <c r="H643" s="12">
        <v>1.35</v>
      </c>
      <c r="I643" s="13">
        <f t="shared" si="386"/>
        <v>5411.4237</v>
      </c>
      <c r="J643" s="11">
        <v>3</v>
      </c>
      <c r="K643" s="11">
        <v>810</v>
      </c>
      <c r="L643" s="11">
        <v>1.39</v>
      </c>
      <c r="M643" s="16">
        <f t="shared" si="387"/>
        <v>4.11953736654804</v>
      </c>
      <c r="N643" s="11">
        <v>1</v>
      </c>
      <c r="O643" s="11">
        <v>2.38</v>
      </c>
      <c r="P643" s="8">
        <f t="shared" si="388"/>
        <v>3.38</v>
      </c>
      <c r="Q643" s="9">
        <v>1.15</v>
      </c>
      <c r="R643" s="17">
        <f t="shared" si="389"/>
        <v>259953.567095575</v>
      </c>
      <c r="T643" s="15">
        <f>AF707</f>
        <v>122123.78724</v>
      </c>
      <c r="U643" s="15">
        <f>AF724</f>
        <v>94300.63548633</v>
      </c>
      <c r="V643" s="1">
        <f>AF740</f>
        <v>117365.09742432</v>
      </c>
      <c r="W643" s="1">
        <v>1.085</v>
      </c>
      <c r="Y643" s="11">
        <f t="shared" si="390"/>
        <v>3164</v>
      </c>
      <c r="Z643" s="11">
        <v>1.286</v>
      </c>
      <c r="AA643" s="12">
        <v>1.35</v>
      </c>
      <c r="AB643" s="13">
        <f t="shared" si="391"/>
        <v>5493.0204</v>
      </c>
      <c r="AC643" s="11">
        <v>3</v>
      </c>
      <c r="AD643" s="11">
        <v>810</v>
      </c>
      <c r="AE643" s="11">
        <v>1.39</v>
      </c>
      <c r="AF643" s="16">
        <f t="shared" si="392"/>
        <v>4.11953736654804</v>
      </c>
      <c r="AG643" s="11">
        <v>1</v>
      </c>
      <c r="AH643" s="11">
        <v>2.38</v>
      </c>
      <c r="AI643" s="8">
        <f t="shared" si="393"/>
        <v>3.38</v>
      </c>
      <c r="AJ643" s="9">
        <v>1.15</v>
      </c>
      <c r="AK643" s="17">
        <f t="shared" si="394"/>
        <v>263873.303269297</v>
      </c>
    </row>
    <row r="644" s="1" customFormat="1" customHeight="1" spans="1:38">
      <c r="A644" s="18" t="s">
        <v>27</v>
      </c>
      <c r="B644" s="18"/>
      <c r="C644" s="18"/>
      <c r="D644" s="19" t="s">
        <v>28</v>
      </c>
      <c r="E644" s="19"/>
      <c r="F644" s="11">
        <f t="shared" si="385"/>
        <v>3117</v>
      </c>
      <c r="G644" s="11">
        <v>1.871</v>
      </c>
      <c r="H644" s="12">
        <v>1.35</v>
      </c>
      <c r="I644" s="13">
        <f t="shared" si="386"/>
        <v>7873.07445</v>
      </c>
      <c r="J644" s="11">
        <v>3</v>
      </c>
      <c r="K644" s="11">
        <v>810</v>
      </c>
      <c r="L644" s="11">
        <v>1.39</v>
      </c>
      <c r="M644" s="16">
        <f t="shared" si="387"/>
        <v>4.11953736654804</v>
      </c>
      <c r="N644" s="11">
        <v>1</v>
      </c>
      <c r="O644" s="11">
        <v>2.38</v>
      </c>
      <c r="P644" s="8">
        <f t="shared" si="388"/>
        <v>3.38</v>
      </c>
      <c r="Q644" s="9">
        <v>1.15</v>
      </c>
      <c r="R644" s="17">
        <f t="shared" si="389"/>
        <v>378206.16176969</v>
      </c>
      <c r="T644" s="18" t="s">
        <v>27</v>
      </c>
      <c r="U644" s="18"/>
      <c r="V644" s="18"/>
      <c r="W644" s="19" t="s">
        <v>28</v>
      </c>
      <c r="X644" s="19"/>
      <c r="Y644" s="11">
        <f t="shared" si="390"/>
        <v>3164</v>
      </c>
      <c r="Z644" s="11">
        <v>1.871</v>
      </c>
      <c r="AA644" s="12">
        <v>1.35</v>
      </c>
      <c r="AB644" s="13">
        <f t="shared" si="391"/>
        <v>7991.7894</v>
      </c>
      <c r="AC644" s="11">
        <v>3</v>
      </c>
      <c r="AD644" s="11">
        <v>810</v>
      </c>
      <c r="AE644" s="11">
        <v>1.39</v>
      </c>
      <c r="AF644" s="16">
        <f t="shared" si="392"/>
        <v>4.11953736654804</v>
      </c>
      <c r="AG644" s="11">
        <v>1</v>
      </c>
      <c r="AH644" s="11">
        <v>2.38</v>
      </c>
      <c r="AI644" s="8">
        <f t="shared" si="393"/>
        <v>3.38</v>
      </c>
      <c r="AJ644" s="9">
        <v>1.15</v>
      </c>
      <c r="AK644" s="17">
        <f t="shared" si="394"/>
        <v>383908.98166163</v>
      </c>
    </row>
    <row r="645" s="1" customFormat="1" customHeight="1" spans="1:38">
      <c r="A645" s="18"/>
      <c r="B645" s="18"/>
      <c r="C645" s="18"/>
      <c r="D645" s="19"/>
      <c r="E645" s="19"/>
      <c r="F645" s="20" t="s">
        <v>1</v>
      </c>
      <c r="G645" s="21"/>
      <c r="H645" s="21"/>
      <c r="I645" s="21"/>
      <c r="J645" s="21"/>
      <c r="K645" s="21"/>
      <c r="L645" s="21"/>
      <c r="M645" s="22">
        <f>SUM(R641:R644)</f>
        <v>1276319.45773053</v>
      </c>
      <c r="N645" s="22"/>
      <c r="O645" s="22"/>
      <c r="P645" s="22"/>
      <c r="Q645" s="22"/>
      <c r="R645" s="22"/>
      <c r="T645" s="18"/>
      <c r="U645" s="18"/>
      <c r="V645" s="18"/>
      <c r="W645" s="19"/>
      <c r="X645" s="19"/>
      <c r="Y645" s="20" t="s">
        <v>1</v>
      </c>
      <c r="Z645" s="21"/>
      <c r="AA645" s="21"/>
      <c r="AB645" s="21"/>
      <c r="AC645" s="21"/>
      <c r="AD645" s="21"/>
      <c r="AE645" s="21"/>
      <c r="AF645" s="22">
        <f>SUM(AK641:AK644)</f>
        <v>1295564.56986185</v>
      </c>
      <c r="AG645" s="22"/>
      <c r="AH645" s="22"/>
      <c r="AI645" s="22"/>
      <c r="AJ645" s="22"/>
      <c r="AK645" s="22"/>
    </row>
    <row r="646" s="1" customFormat="1" customHeight="1" spans="1:38">
      <c r="A646" s="23">
        <f>A641*D643+B641*D643+C641*D643+D641*D643+A643+B643+C643</f>
        <v>3662612.12042888</v>
      </c>
      <c r="B646" s="23"/>
      <c r="C646" s="23"/>
      <c r="D646" s="24">
        <f>A646/E641</f>
        <v>203478.451134938</v>
      </c>
      <c r="E646" s="24"/>
      <c r="F646" s="21"/>
      <c r="G646" s="21"/>
      <c r="H646" s="21"/>
      <c r="I646" s="21"/>
      <c r="J646" s="21"/>
      <c r="K646" s="21"/>
      <c r="L646" s="21"/>
      <c r="M646" s="22"/>
      <c r="N646" s="22"/>
      <c r="O646" s="22"/>
      <c r="P646" s="22"/>
      <c r="Q646" s="22"/>
      <c r="R646" s="22"/>
      <c r="T646" s="23">
        <f>T641*W643+U641*W643+V641*W643+W641*W643+T643+U643+V643</f>
        <v>3803600.53686621</v>
      </c>
      <c r="U646" s="23"/>
      <c r="V646" s="23"/>
      <c r="W646" s="24">
        <f>T646/X641</f>
        <v>211311.140937012</v>
      </c>
      <c r="X646" s="24"/>
      <c r="Y646" s="21"/>
      <c r="Z646" s="21"/>
      <c r="AA646" s="21"/>
      <c r="AB646" s="21"/>
      <c r="AC646" s="21"/>
      <c r="AD646" s="21"/>
      <c r="AE646" s="21"/>
      <c r="AF646" s="22"/>
      <c r="AG646" s="22"/>
      <c r="AH646" s="22"/>
      <c r="AI646" s="22"/>
      <c r="AJ646" s="22"/>
      <c r="AK646" s="22"/>
    </row>
    <row r="647" s="1" customFormat="1" customHeight="1" spans="1:38">
      <c r="A647" s="23"/>
      <c r="B647" s="23"/>
      <c r="C647" s="23"/>
      <c r="D647" s="24"/>
      <c r="E647" s="24"/>
      <c r="F647" s="3" t="s">
        <v>29</v>
      </c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23"/>
      <c r="U647" s="23"/>
      <c r="V647" s="23"/>
      <c r="W647" s="24"/>
      <c r="X647" s="24"/>
      <c r="Y647" s="3" t="s">
        <v>29</v>
      </c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s="1" customFormat="1" customHeight="1" spans="1:38">
      <c r="A648" s="25"/>
      <c r="B648" s="25"/>
      <c r="C648" s="26"/>
      <c r="D648" s="26"/>
      <c r="E648" s="26"/>
      <c r="F648" s="27" t="s">
        <v>30</v>
      </c>
      <c r="G648" s="13" t="s">
        <v>3</v>
      </c>
      <c r="H648" s="13"/>
      <c r="I648" s="13"/>
      <c r="J648" s="13"/>
      <c r="K648" s="7" t="s">
        <v>19</v>
      </c>
      <c r="L648" s="7"/>
      <c r="M648" s="7"/>
      <c r="N648" s="8" t="s">
        <v>5</v>
      </c>
      <c r="O648" s="8"/>
      <c r="P648" s="8"/>
      <c r="Q648" s="9" t="s">
        <v>31</v>
      </c>
      <c r="R648" s="28" t="s">
        <v>7</v>
      </c>
      <c r="S648" s="11" t="s">
        <v>32</v>
      </c>
      <c r="T648" s="25"/>
      <c r="U648" s="25"/>
      <c r="V648" s="26"/>
      <c r="W648" s="26"/>
      <c r="X648" s="26"/>
      <c r="Y648" s="27" t="s">
        <v>30</v>
      </c>
      <c r="Z648" s="13" t="s">
        <v>3</v>
      </c>
      <c r="AA648" s="13"/>
      <c r="AB648" s="13"/>
      <c r="AC648" s="13"/>
      <c r="AD648" s="7" t="s">
        <v>19</v>
      </c>
      <c r="AE648" s="7"/>
      <c r="AF648" s="7"/>
      <c r="AG648" s="8" t="s">
        <v>5</v>
      </c>
      <c r="AH648" s="8"/>
      <c r="AI648" s="8"/>
      <c r="AJ648" s="9" t="s">
        <v>31</v>
      </c>
      <c r="AK648" s="28" t="s">
        <v>7</v>
      </c>
      <c r="AL648" s="11" t="s">
        <v>32</v>
      </c>
    </row>
    <row r="649" s="1" customFormat="1" customHeight="1" spans="1:38">
      <c r="A649" s="25"/>
      <c r="B649" s="25"/>
      <c r="C649" s="26"/>
      <c r="D649" s="26"/>
      <c r="E649" s="26"/>
      <c r="F649" s="29"/>
      <c r="G649" s="11" t="s">
        <v>33</v>
      </c>
      <c r="H649" s="11" t="s">
        <v>34</v>
      </c>
      <c r="I649" s="11" t="s">
        <v>15</v>
      </c>
      <c r="J649" s="13" t="s">
        <v>3</v>
      </c>
      <c r="K649" s="11" t="s">
        <v>17</v>
      </c>
      <c r="L649" s="11" t="s">
        <v>18</v>
      </c>
      <c r="M649" s="7" t="s">
        <v>19</v>
      </c>
      <c r="N649" s="11" t="s">
        <v>20</v>
      </c>
      <c r="O649" s="11" t="s">
        <v>21</v>
      </c>
      <c r="P649" s="8" t="s">
        <v>22</v>
      </c>
      <c r="Q649" s="9" t="s">
        <v>23</v>
      </c>
      <c r="R649" s="28"/>
      <c r="S649" s="11"/>
      <c r="T649" s="25"/>
      <c r="U649" s="25"/>
      <c r="V649" s="26"/>
      <c r="W649" s="26"/>
      <c r="X649" s="26"/>
      <c r="Y649" s="29"/>
      <c r="Z649" s="11" t="s">
        <v>33</v>
      </c>
      <c r="AA649" s="11" t="s">
        <v>34</v>
      </c>
      <c r="AB649" s="11" t="s">
        <v>15</v>
      </c>
      <c r="AC649" s="13" t="s">
        <v>3</v>
      </c>
      <c r="AD649" s="11" t="s">
        <v>17</v>
      </c>
      <c r="AE649" s="11" t="s">
        <v>18</v>
      </c>
      <c r="AF649" s="7" t="s">
        <v>19</v>
      </c>
      <c r="AG649" s="11" t="s">
        <v>20</v>
      </c>
      <c r="AH649" s="11" t="s">
        <v>21</v>
      </c>
      <c r="AI649" s="8" t="s">
        <v>22</v>
      </c>
      <c r="AJ649" s="9" t="s">
        <v>23</v>
      </c>
      <c r="AK649" s="28"/>
      <c r="AL649" s="11"/>
    </row>
    <row r="650" s="1" customFormat="1" customHeight="1" spans="1:38">
      <c r="A650" s="25"/>
      <c r="B650" s="25"/>
      <c r="C650" s="26"/>
      <c r="D650" s="26"/>
      <c r="E650" s="26"/>
      <c r="F650" s="11">
        <f>_xlfn.RANK.EQ(R650,R650:R653,0)</f>
        <v>3</v>
      </c>
      <c r="G650" s="11">
        <v>0</v>
      </c>
      <c r="H650" s="11">
        <v>1.8</v>
      </c>
      <c r="I650" s="12">
        <v>1.35</v>
      </c>
      <c r="J650" s="13">
        <f t="shared" ref="J650:J653" si="395">G650*H650*I650</f>
        <v>0</v>
      </c>
      <c r="K650" s="11">
        <v>810</v>
      </c>
      <c r="L650" s="11">
        <v>0</v>
      </c>
      <c r="M650" s="30">
        <f t="shared" ref="M650:M653" si="396">1+6*K650/(K650+2000)+L650</f>
        <v>2.72953736654804</v>
      </c>
      <c r="N650" s="11">
        <v>1</v>
      </c>
      <c r="O650" s="11">
        <v>2.38</v>
      </c>
      <c r="P650" s="8">
        <f t="shared" ref="P650:P653" si="397">1+N650*O650</f>
        <v>3.38</v>
      </c>
      <c r="Q650" s="9">
        <v>0.9</v>
      </c>
      <c r="R650" s="17">
        <f t="shared" ref="R650:R653" si="398">J650*M650*Q650*P650</f>
        <v>0</v>
      </c>
      <c r="S650" s="11">
        <f t="shared" ref="S650:S653" si="399">IF(F650=1,1,(IF(F650=2,2,12)))</f>
        <v>12</v>
      </c>
      <c r="T650" s="25"/>
      <c r="U650" s="25"/>
      <c r="V650" s="26"/>
      <c r="W650" s="26"/>
      <c r="X650" s="26"/>
      <c r="Y650" s="11">
        <f>_xlfn.RANK.EQ(AK650,AK650:AK653,0)</f>
        <v>3</v>
      </c>
      <c r="Z650" s="11">
        <v>0</v>
      </c>
      <c r="AA650" s="11">
        <v>1.8</v>
      </c>
      <c r="AB650" s="12">
        <v>1.35</v>
      </c>
      <c r="AC650" s="13">
        <f t="shared" ref="AC650:AC653" si="400">Z650*AA650*AB650</f>
        <v>0</v>
      </c>
      <c r="AD650" s="11">
        <v>810</v>
      </c>
      <c r="AE650" s="11">
        <v>0</v>
      </c>
      <c r="AF650" s="30">
        <f t="shared" ref="AF650:AF653" si="401">1+6*AD650/(AD650+2000)+AE650</f>
        <v>2.72953736654804</v>
      </c>
      <c r="AG650" s="11">
        <v>1</v>
      </c>
      <c r="AH650" s="11">
        <v>2.38</v>
      </c>
      <c r="AI650" s="8">
        <f t="shared" ref="AI650:AI653" si="402">1+AG650*AH650</f>
        <v>3.38</v>
      </c>
      <c r="AJ650" s="9">
        <v>0.9</v>
      </c>
      <c r="AK650" s="17">
        <f t="shared" ref="AK650:AK653" si="403">AC650*AF650*AJ650*AI650</f>
        <v>0</v>
      </c>
      <c r="AL650" s="11">
        <f t="shared" ref="AL650:AL653" si="404">IF(Y650=1,1,(IF(Y650=2,2,12)))</f>
        <v>12</v>
      </c>
    </row>
    <row r="651" s="1" customFormat="1" customHeight="1" spans="1:38">
      <c r="F651" s="11">
        <f>_xlfn.RANK.EQ(R651,R650:R653,0)</f>
        <v>2</v>
      </c>
      <c r="G651" s="11">
        <v>1446.85</v>
      </c>
      <c r="H651" s="11">
        <v>1.8</v>
      </c>
      <c r="I651" s="12">
        <v>1.35</v>
      </c>
      <c r="J651" s="13">
        <f t="shared" si="395"/>
        <v>3515.8455</v>
      </c>
      <c r="K651" s="11">
        <v>196</v>
      </c>
      <c r="L651" s="11">
        <v>0.83</v>
      </c>
      <c r="M651" s="30">
        <f t="shared" si="396"/>
        <v>2.36551912568306</v>
      </c>
      <c r="N651" s="11">
        <v>0.97</v>
      </c>
      <c r="O651" s="11">
        <v>2.11</v>
      </c>
      <c r="P651" s="8">
        <f t="shared" si="397"/>
        <v>3.0467</v>
      </c>
      <c r="Q651" s="9">
        <v>0.9</v>
      </c>
      <c r="R651" s="17">
        <f t="shared" si="398"/>
        <v>22804.9144820986</v>
      </c>
      <c r="S651" s="11">
        <f t="shared" si="399"/>
        <v>2</v>
      </c>
      <c r="Y651" s="11">
        <f>_xlfn.RANK.EQ(AK651,AK650:AK653,0)</f>
        <v>2</v>
      </c>
      <c r="Z651" s="11">
        <v>1446.85</v>
      </c>
      <c r="AA651" s="11">
        <v>1.8</v>
      </c>
      <c r="AB651" s="12">
        <v>1.35</v>
      </c>
      <c r="AC651" s="13">
        <f t="shared" si="400"/>
        <v>3515.8455</v>
      </c>
      <c r="AD651" s="11">
        <v>196</v>
      </c>
      <c r="AE651" s="11">
        <v>0.83</v>
      </c>
      <c r="AF651" s="30">
        <f t="shared" si="401"/>
        <v>2.36551912568306</v>
      </c>
      <c r="AG651" s="11">
        <v>0.97</v>
      </c>
      <c r="AH651" s="11">
        <v>2.11</v>
      </c>
      <c r="AI651" s="8">
        <f t="shared" si="402"/>
        <v>3.0467</v>
      </c>
      <c r="AJ651" s="9">
        <v>0.9</v>
      </c>
      <c r="AK651" s="17">
        <f t="shared" si="403"/>
        <v>22804.9144820986</v>
      </c>
      <c r="AL651" s="11">
        <f t="shared" si="404"/>
        <v>2</v>
      </c>
    </row>
    <row r="652" s="1" customFormat="1" customHeight="1" spans="1:38">
      <c r="F652" s="11">
        <f>_xlfn.RANK.EQ(R652,R650:R653,0)</f>
        <v>1</v>
      </c>
      <c r="G652" s="11">
        <v>1446.85</v>
      </c>
      <c r="H652" s="11">
        <v>1.8</v>
      </c>
      <c r="I652" s="12">
        <v>1.35</v>
      </c>
      <c r="J652" s="13">
        <f t="shared" si="395"/>
        <v>3515.8455</v>
      </c>
      <c r="K652" s="11">
        <v>240</v>
      </c>
      <c r="L652" s="11">
        <v>1.43</v>
      </c>
      <c r="M652" s="30">
        <f t="shared" si="396"/>
        <v>3.07285714285714</v>
      </c>
      <c r="N652" s="11">
        <v>0.87</v>
      </c>
      <c r="O652" s="11">
        <v>1.78</v>
      </c>
      <c r="P652" s="8">
        <f t="shared" si="397"/>
        <v>2.5486</v>
      </c>
      <c r="Q652" s="9">
        <v>0.9</v>
      </c>
      <c r="R652" s="17">
        <f t="shared" si="398"/>
        <v>24780.8580976752</v>
      </c>
      <c r="S652" s="11">
        <f t="shared" si="399"/>
        <v>1</v>
      </c>
      <c r="Y652" s="11">
        <f>_xlfn.RANK.EQ(AK652,AK650:AK653,0)</f>
        <v>1</v>
      </c>
      <c r="Z652" s="11">
        <v>1446.85</v>
      </c>
      <c r="AA652" s="11">
        <v>1.8</v>
      </c>
      <c r="AB652" s="12">
        <v>1.35</v>
      </c>
      <c r="AC652" s="13">
        <f t="shared" si="400"/>
        <v>3515.8455</v>
      </c>
      <c r="AD652" s="11">
        <v>280</v>
      </c>
      <c r="AE652" s="11">
        <v>1.43</v>
      </c>
      <c r="AF652" s="30">
        <f t="shared" si="401"/>
        <v>3.16684210526316</v>
      </c>
      <c r="AG652" s="11">
        <v>0.87</v>
      </c>
      <c r="AH652" s="11">
        <v>1.78</v>
      </c>
      <c r="AI652" s="8">
        <f t="shared" si="402"/>
        <v>2.5486</v>
      </c>
      <c r="AJ652" s="9">
        <v>0.9</v>
      </c>
      <c r="AK652" s="17">
        <f t="shared" si="403"/>
        <v>25538.7937609431</v>
      </c>
      <c r="AL652" s="11">
        <f t="shared" si="404"/>
        <v>1</v>
      </c>
    </row>
    <row r="653" s="1" customFormat="1" customHeight="1" spans="1:38">
      <c r="F653" s="11">
        <f>_xlfn.RANK.EQ(R653,R650:R653,0)</f>
        <v>3</v>
      </c>
      <c r="G653" s="11">
        <v>0</v>
      </c>
      <c r="H653" s="11">
        <v>1.8</v>
      </c>
      <c r="I653" s="12">
        <v>1.35</v>
      </c>
      <c r="J653" s="13">
        <f t="shared" si="395"/>
        <v>0</v>
      </c>
      <c r="K653" s="11">
        <v>0</v>
      </c>
      <c r="L653" s="11">
        <v>0.2</v>
      </c>
      <c r="M653" s="30">
        <f t="shared" si="396"/>
        <v>1.2</v>
      </c>
      <c r="N653" s="27">
        <v>0.7</v>
      </c>
      <c r="O653" s="27">
        <v>1.5</v>
      </c>
      <c r="P653" s="8">
        <f t="shared" si="397"/>
        <v>2.05</v>
      </c>
      <c r="Q653" s="9">
        <v>0.9</v>
      </c>
      <c r="R653" s="17">
        <f t="shared" si="398"/>
        <v>0</v>
      </c>
      <c r="S653" s="27">
        <f t="shared" si="399"/>
        <v>12</v>
      </c>
      <c r="Y653" s="11">
        <f>_xlfn.RANK.EQ(AK653,AK650:AK653,0)</f>
        <v>3</v>
      </c>
      <c r="Z653" s="11">
        <v>0</v>
      </c>
      <c r="AA653" s="11">
        <v>1.8</v>
      </c>
      <c r="AB653" s="12">
        <v>1.35</v>
      </c>
      <c r="AC653" s="13">
        <f t="shared" si="400"/>
        <v>0</v>
      </c>
      <c r="AD653" s="11">
        <v>0</v>
      </c>
      <c r="AE653" s="11">
        <v>0.2</v>
      </c>
      <c r="AF653" s="30">
        <f t="shared" si="401"/>
        <v>1.2</v>
      </c>
      <c r="AG653" s="27">
        <v>0.7</v>
      </c>
      <c r="AH653" s="27">
        <v>1.5</v>
      </c>
      <c r="AI653" s="8">
        <f t="shared" si="402"/>
        <v>2.05</v>
      </c>
      <c r="AJ653" s="9">
        <v>0.9</v>
      </c>
      <c r="AK653" s="17">
        <f t="shared" si="403"/>
        <v>0</v>
      </c>
      <c r="AL653" s="27">
        <f t="shared" si="404"/>
        <v>12</v>
      </c>
    </row>
    <row r="654" s="1" customFormat="1" customHeight="1" spans="1:38">
      <c r="F654" s="31" t="s">
        <v>35</v>
      </c>
      <c r="G654" s="32">
        <f>LARGE(R650:R653,1)/1</f>
        <v>24780.8580976752</v>
      </c>
      <c r="H654" s="31" t="s">
        <v>36</v>
      </c>
      <c r="I654" s="32">
        <f>LARGE(R650:R653,2)/2</f>
        <v>11402.4572410493</v>
      </c>
      <c r="J654" s="31" t="s">
        <v>37</v>
      </c>
      <c r="K654" s="32">
        <f>LARGE(R650:R653,3)/12</f>
        <v>0</v>
      </c>
      <c r="L654" s="31" t="s">
        <v>38</v>
      </c>
      <c r="M654" s="33">
        <f>LARGE(R650:R653,4)/12</f>
        <v>0</v>
      </c>
      <c r="N654" s="34" t="s">
        <v>39</v>
      </c>
      <c r="O654" s="35">
        <f>G654+I654+K654+M654</f>
        <v>36183.3153387246</v>
      </c>
      <c r="P654" s="34" t="s">
        <v>40</v>
      </c>
      <c r="Q654" s="34">
        <v>5.3</v>
      </c>
      <c r="R654" s="34" t="s">
        <v>41</v>
      </c>
      <c r="S654" s="35">
        <f>O654*Q654</f>
        <v>191771.57129524</v>
      </c>
      <c r="Y654" s="31" t="s">
        <v>35</v>
      </c>
      <c r="Z654" s="32">
        <f>LARGE(AK650:AK653,1)/1</f>
        <v>25538.7937609431</v>
      </c>
      <c r="AA654" s="31" t="s">
        <v>36</v>
      </c>
      <c r="AB654" s="32">
        <f>LARGE(AK650:AK653,2)/2</f>
        <v>11402.4572410493</v>
      </c>
      <c r="AC654" s="31" t="s">
        <v>37</v>
      </c>
      <c r="AD654" s="32">
        <f>LARGE(AK650:AK653,3)/12</f>
        <v>0</v>
      </c>
      <c r="AE654" s="31" t="s">
        <v>38</v>
      </c>
      <c r="AF654" s="33">
        <f>LARGE(AK650:AK653,4)/12</f>
        <v>0</v>
      </c>
      <c r="AG654" s="34" t="s">
        <v>39</v>
      </c>
      <c r="AH654" s="35">
        <f>Z654+AB654+AD654+AF654</f>
        <v>36941.2510019924</v>
      </c>
      <c r="AI654" s="34" t="s">
        <v>40</v>
      </c>
      <c r="AJ654" s="34">
        <v>5.3</v>
      </c>
      <c r="AK654" s="34" t="s">
        <v>41</v>
      </c>
      <c r="AL654" s="35">
        <f>AH654*AJ654</f>
        <v>195788.63031056</v>
      </c>
    </row>
    <row r="655" s="1" customFormat="1" customHeight="1" spans="1:38">
      <c r="F655" s="31"/>
      <c r="G655" s="32"/>
      <c r="H655" s="31"/>
      <c r="I655" s="32"/>
      <c r="J655" s="31"/>
      <c r="K655" s="32"/>
      <c r="L655" s="31"/>
      <c r="M655" s="33"/>
      <c r="N655" s="34"/>
      <c r="O655" s="35"/>
      <c r="P655" s="34"/>
      <c r="Q655" s="34"/>
      <c r="R655" s="34"/>
      <c r="S655" s="35"/>
      <c r="Y655" s="31"/>
      <c r="Z655" s="32"/>
      <c r="AA655" s="31"/>
      <c r="AB655" s="32"/>
      <c r="AC655" s="31"/>
      <c r="AD655" s="32"/>
      <c r="AE655" s="31"/>
      <c r="AF655" s="33"/>
      <c r="AG655" s="34"/>
      <c r="AH655" s="35"/>
      <c r="AI655" s="34"/>
      <c r="AJ655" s="34"/>
      <c r="AK655" s="34"/>
      <c r="AL655" s="35"/>
    </row>
    <row r="656" s="1" customFormat="1" customHeight="1" spans="1:38">
      <c r="F656" s="3" t="s">
        <v>42</v>
      </c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Y656" s="3" t="s">
        <v>42</v>
      </c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s="1" customFormat="1" customHeight="1" spans="6:38">
      <c r="F657" s="27" t="s">
        <v>30</v>
      </c>
      <c r="G657" s="13" t="s">
        <v>3</v>
      </c>
      <c r="H657" s="13"/>
      <c r="I657" s="13"/>
      <c r="J657" s="13"/>
      <c r="K657" s="7" t="s">
        <v>19</v>
      </c>
      <c r="L657" s="7"/>
      <c r="M657" s="7"/>
      <c r="N657" s="8" t="s">
        <v>5</v>
      </c>
      <c r="O657" s="8"/>
      <c r="P657" s="8"/>
      <c r="Q657" s="9" t="s">
        <v>31</v>
      </c>
      <c r="R657" s="28" t="s">
        <v>7</v>
      </c>
      <c r="S657" s="11" t="s">
        <v>32</v>
      </c>
      <c r="Y657" s="27" t="s">
        <v>30</v>
      </c>
      <c r="Z657" s="13" t="s">
        <v>3</v>
      </c>
      <c r="AA657" s="13"/>
      <c r="AB657" s="13"/>
      <c r="AC657" s="13"/>
      <c r="AD657" s="7" t="s">
        <v>19</v>
      </c>
      <c r="AE657" s="7"/>
      <c r="AF657" s="7"/>
      <c r="AG657" s="8" t="s">
        <v>5</v>
      </c>
      <c r="AH657" s="8"/>
      <c r="AI657" s="8"/>
      <c r="AJ657" s="9" t="s">
        <v>31</v>
      </c>
      <c r="AK657" s="28" t="s">
        <v>7</v>
      </c>
      <c r="AL657" s="11" t="s">
        <v>32</v>
      </c>
    </row>
    <row r="658" s="1" customFormat="1" customHeight="1" spans="6:38">
      <c r="F658" s="29"/>
      <c r="G658" s="11" t="s">
        <v>33</v>
      </c>
      <c r="H658" s="11" t="s">
        <v>34</v>
      </c>
      <c r="I658" s="11" t="s">
        <v>15</v>
      </c>
      <c r="J658" s="13" t="s">
        <v>3</v>
      </c>
      <c r="K658" s="11" t="s">
        <v>17</v>
      </c>
      <c r="L658" s="11" t="s">
        <v>18</v>
      </c>
      <c r="M658" s="7" t="s">
        <v>19</v>
      </c>
      <c r="N658" s="11" t="s">
        <v>20</v>
      </c>
      <c r="O658" s="11" t="s">
        <v>21</v>
      </c>
      <c r="P658" s="8" t="s">
        <v>22</v>
      </c>
      <c r="Q658" s="9" t="s">
        <v>23</v>
      </c>
      <c r="R658" s="28"/>
      <c r="S658" s="11"/>
      <c r="Y658" s="29"/>
      <c r="Z658" s="11" t="s">
        <v>33</v>
      </c>
      <c r="AA658" s="11" t="s">
        <v>34</v>
      </c>
      <c r="AB658" s="11" t="s">
        <v>15</v>
      </c>
      <c r="AC658" s="13" t="s">
        <v>3</v>
      </c>
      <c r="AD658" s="11" t="s">
        <v>17</v>
      </c>
      <c r="AE658" s="11" t="s">
        <v>18</v>
      </c>
      <c r="AF658" s="7" t="s">
        <v>19</v>
      </c>
      <c r="AG658" s="11" t="s">
        <v>20</v>
      </c>
      <c r="AH658" s="11" t="s">
        <v>21</v>
      </c>
      <c r="AI658" s="8" t="s">
        <v>22</v>
      </c>
      <c r="AJ658" s="9" t="s">
        <v>23</v>
      </c>
      <c r="AK658" s="28"/>
      <c r="AL658" s="11"/>
    </row>
    <row r="659" s="1" customFormat="1" customHeight="1" spans="6:38">
      <c r="F659" s="11">
        <f>_xlfn.RANK.EQ(R659,R659:R662,0)</f>
        <v>1</v>
      </c>
      <c r="G659" s="11">
        <v>1446.85</v>
      </c>
      <c r="H659" s="11">
        <v>1.8</v>
      </c>
      <c r="I659" s="12">
        <v>1.35</v>
      </c>
      <c r="J659" s="13">
        <f t="shared" ref="J659:J662" si="405">G659*H659*I659</f>
        <v>3515.8455</v>
      </c>
      <c r="K659" s="11">
        <v>810</v>
      </c>
      <c r="L659" s="11">
        <v>1.39</v>
      </c>
      <c r="M659" s="30">
        <f t="shared" ref="M659:M662" si="406">1+6*K659/(K659+2000)+L659</f>
        <v>4.11953736654804</v>
      </c>
      <c r="N659" s="11">
        <v>1</v>
      </c>
      <c r="O659" s="11">
        <v>2.38</v>
      </c>
      <c r="P659" s="8">
        <f t="shared" ref="P659:P662" si="407">1+N659*O659</f>
        <v>3.38</v>
      </c>
      <c r="Q659" s="9">
        <v>1.15</v>
      </c>
      <c r="R659" s="17">
        <f t="shared" ref="R659:R662" si="408">J659*M659*Q659*P659</f>
        <v>56297.9744179538</v>
      </c>
      <c r="S659" s="11">
        <f t="shared" ref="S659:S662" si="409">IF(F659=1,1,(IF(F659=2,2,12)))</f>
        <v>1</v>
      </c>
      <c r="Y659" s="11">
        <f>_xlfn.RANK.EQ(AK659,AK659:AK662,0)</f>
        <v>1</v>
      </c>
      <c r="Z659" s="11">
        <v>1446.85</v>
      </c>
      <c r="AA659" s="11">
        <v>1.8</v>
      </c>
      <c r="AB659" s="12">
        <v>1.35</v>
      </c>
      <c r="AC659" s="13">
        <f t="shared" ref="AC659:AC662" si="410">Z659*AA659*AB659</f>
        <v>3515.8455</v>
      </c>
      <c r="AD659" s="11">
        <v>810</v>
      </c>
      <c r="AE659" s="11">
        <v>1.39</v>
      </c>
      <c r="AF659" s="30">
        <f t="shared" ref="AF659:AF662" si="411">1+6*AD659/(AD659+2000)+AE659</f>
        <v>4.11953736654804</v>
      </c>
      <c r="AG659" s="11">
        <v>1</v>
      </c>
      <c r="AH659" s="11">
        <v>2.38</v>
      </c>
      <c r="AI659" s="8">
        <f t="shared" ref="AI659:AI662" si="412">1+AG659*AH659</f>
        <v>3.38</v>
      </c>
      <c r="AJ659" s="9">
        <v>1.15</v>
      </c>
      <c r="AK659" s="17">
        <f t="shared" ref="AK659:AK662" si="413">AC659*AF659*AJ659*AI659</f>
        <v>56297.9744179538</v>
      </c>
      <c r="AL659" s="11">
        <f t="shared" ref="AL659:AL662" si="414">IF(Y659=1,1,(IF(Y659=2,2,12)))</f>
        <v>1</v>
      </c>
    </row>
    <row r="660" s="1" customFormat="1" customHeight="1" spans="6:38">
      <c r="F660" s="11">
        <f>_xlfn.RANK.EQ(R660,R659:R662,0)</f>
        <v>3</v>
      </c>
      <c r="G660" s="11">
        <v>1446.85</v>
      </c>
      <c r="H660" s="11">
        <v>1.8</v>
      </c>
      <c r="I660" s="12">
        <v>1.35</v>
      </c>
      <c r="J660" s="13">
        <f t="shared" si="405"/>
        <v>3515.8455</v>
      </c>
      <c r="K660" s="11">
        <v>446</v>
      </c>
      <c r="L660" s="11">
        <v>0.83</v>
      </c>
      <c r="M660" s="30">
        <f t="shared" si="406"/>
        <v>2.92403107113655</v>
      </c>
      <c r="N660" s="11">
        <v>0.97</v>
      </c>
      <c r="O660" s="11">
        <v>2.11</v>
      </c>
      <c r="P660" s="8">
        <f t="shared" si="407"/>
        <v>3.0467</v>
      </c>
      <c r="Q660" s="9">
        <v>1.15</v>
      </c>
      <c r="R660" s="17">
        <f t="shared" si="408"/>
        <v>36019.6342273003</v>
      </c>
      <c r="S660" s="11">
        <f t="shared" si="409"/>
        <v>12</v>
      </c>
      <c r="Y660" s="11">
        <f>_xlfn.RANK.EQ(AK660,AK659:AK662,0)</f>
        <v>3</v>
      </c>
      <c r="Z660" s="11">
        <v>1446.85</v>
      </c>
      <c r="AA660" s="11">
        <v>1.8</v>
      </c>
      <c r="AB660" s="12">
        <v>1.35</v>
      </c>
      <c r="AC660" s="13">
        <f t="shared" si="410"/>
        <v>3515.8455</v>
      </c>
      <c r="AD660" s="11">
        <v>446</v>
      </c>
      <c r="AE660" s="11">
        <v>0.83</v>
      </c>
      <c r="AF660" s="30">
        <f t="shared" si="411"/>
        <v>2.92403107113655</v>
      </c>
      <c r="AG660" s="11">
        <v>0.97</v>
      </c>
      <c r="AH660" s="11">
        <v>2.11</v>
      </c>
      <c r="AI660" s="8">
        <f t="shared" si="412"/>
        <v>3.0467</v>
      </c>
      <c r="AJ660" s="9">
        <v>1.15</v>
      </c>
      <c r="AK660" s="17">
        <f t="shared" si="413"/>
        <v>36019.6342273003</v>
      </c>
      <c r="AL660" s="11">
        <f t="shared" si="414"/>
        <v>12</v>
      </c>
    </row>
    <row r="661" s="1" customFormat="1" customHeight="1" spans="6:38">
      <c r="F661" s="11">
        <f>_xlfn.RANK.EQ(R661,R659:R662,0)</f>
        <v>2</v>
      </c>
      <c r="G661" s="11">
        <v>1446.85</v>
      </c>
      <c r="H661" s="11">
        <v>1.8</v>
      </c>
      <c r="I661" s="12">
        <v>1.35</v>
      </c>
      <c r="J661" s="13">
        <f t="shared" si="405"/>
        <v>3515.8455</v>
      </c>
      <c r="K661" s="11">
        <v>490</v>
      </c>
      <c r="L661" s="11">
        <v>1.43</v>
      </c>
      <c r="M661" s="30">
        <f t="shared" si="406"/>
        <v>3.61072289156627</v>
      </c>
      <c r="N661" s="11">
        <v>0.87</v>
      </c>
      <c r="O661" s="11">
        <v>1.78</v>
      </c>
      <c r="P661" s="8">
        <f t="shared" si="407"/>
        <v>2.5486</v>
      </c>
      <c r="Q661" s="9">
        <v>1.15</v>
      </c>
      <c r="R661" s="17">
        <f t="shared" si="408"/>
        <v>37206.8977440853</v>
      </c>
      <c r="S661" s="11">
        <f t="shared" si="409"/>
        <v>2</v>
      </c>
      <c r="Y661" s="11">
        <f>_xlfn.RANK.EQ(AK661,AK659:AK662,0)</f>
        <v>2</v>
      </c>
      <c r="Z661" s="11">
        <v>1446.85</v>
      </c>
      <c r="AA661" s="11">
        <v>1.8</v>
      </c>
      <c r="AB661" s="12">
        <v>1.35</v>
      </c>
      <c r="AC661" s="13">
        <f t="shared" si="410"/>
        <v>3515.8455</v>
      </c>
      <c r="AD661" s="11">
        <v>530</v>
      </c>
      <c r="AE661" s="11">
        <v>1.43</v>
      </c>
      <c r="AF661" s="30">
        <f t="shared" si="411"/>
        <v>3.68691699604743</v>
      </c>
      <c r="AG661" s="11">
        <v>0.87</v>
      </c>
      <c r="AH661" s="11">
        <v>1.78</v>
      </c>
      <c r="AI661" s="8">
        <f t="shared" si="412"/>
        <v>2.5486</v>
      </c>
      <c r="AJ661" s="9">
        <v>1.15</v>
      </c>
      <c r="AK661" s="17">
        <f t="shared" si="413"/>
        <v>37992.0441923919</v>
      </c>
      <c r="AL661" s="11">
        <f t="shared" si="414"/>
        <v>2</v>
      </c>
    </row>
    <row r="662" s="1" customFormat="1" customHeight="1" spans="6:38">
      <c r="F662" s="11">
        <f>_xlfn.RANK.EQ(R662,R659:R662,0)</f>
        <v>4</v>
      </c>
      <c r="G662" s="11">
        <v>0</v>
      </c>
      <c r="H662" s="11">
        <v>1.8</v>
      </c>
      <c r="I662" s="12">
        <v>1.35</v>
      </c>
      <c r="J662" s="13">
        <f t="shared" si="405"/>
        <v>0</v>
      </c>
      <c r="K662" s="11">
        <v>0</v>
      </c>
      <c r="L662" s="11">
        <v>0.2</v>
      </c>
      <c r="M662" s="30">
        <f t="shared" si="406"/>
        <v>1.2</v>
      </c>
      <c r="N662" s="27">
        <v>0.7</v>
      </c>
      <c r="O662" s="27">
        <v>1.5</v>
      </c>
      <c r="P662" s="8">
        <f t="shared" si="407"/>
        <v>2.05</v>
      </c>
      <c r="Q662" s="9">
        <v>1.15</v>
      </c>
      <c r="R662" s="17">
        <f t="shared" si="408"/>
        <v>0</v>
      </c>
      <c r="S662" s="27">
        <f t="shared" si="409"/>
        <v>12</v>
      </c>
      <c r="Y662" s="11">
        <f>_xlfn.RANK.EQ(AK662,AK659:AK662,0)</f>
        <v>4</v>
      </c>
      <c r="Z662" s="11">
        <v>0</v>
      </c>
      <c r="AA662" s="11">
        <v>1.8</v>
      </c>
      <c r="AB662" s="12">
        <v>1.35</v>
      </c>
      <c r="AC662" s="13">
        <f t="shared" si="410"/>
        <v>0</v>
      </c>
      <c r="AD662" s="11">
        <v>0</v>
      </c>
      <c r="AE662" s="11">
        <v>0.2</v>
      </c>
      <c r="AF662" s="30">
        <f t="shared" si="411"/>
        <v>1.2</v>
      </c>
      <c r="AG662" s="27">
        <v>0.7</v>
      </c>
      <c r="AH662" s="27">
        <v>1.5</v>
      </c>
      <c r="AI662" s="8">
        <f t="shared" si="412"/>
        <v>2.05</v>
      </c>
      <c r="AJ662" s="9">
        <v>1.15</v>
      </c>
      <c r="AK662" s="17">
        <f t="shared" si="413"/>
        <v>0</v>
      </c>
      <c r="AL662" s="27">
        <f t="shared" si="414"/>
        <v>12</v>
      </c>
    </row>
    <row r="663" s="1" customFormat="1" customHeight="1" spans="6:38">
      <c r="F663" s="31" t="s">
        <v>35</v>
      </c>
      <c r="G663" s="32">
        <f>LARGE(R659:R662,1)/1</f>
        <v>56297.9744179538</v>
      </c>
      <c r="H663" s="31" t="s">
        <v>36</v>
      </c>
      <c r="I663" s="32">
        <f>LARGE(R659:R662,2)/2</f>
        <v>18603.4488720426</v>
      </c>
      <c r="J663" s="31" t="s">
        <v>37</v>
      </c>
      <c r="K663" s="32">
        <f>LARGE(R659:R662,3)/12</f>
        <v>3001.63618560836</v>
      </c>
      <c r="L663" s="31" t="s">
        <v>38</v>
      </c>
      <c r="M663" s="33">
        <f>LARGE(R659:R662,4)/12</f>
        <v>0</v>
      </c>
      <c r="N663" s="34" t="s">
        <v>39</v>
      </c>
      <c r="O663" s="35">
        <f>G663+I663+K663+M663</f>
        <v>77903.0594756048</v>
      </c>
      <c r="P663" s="34" t="s">
        <v>40</v>
      </c>
      <c r="Q663" s="34">
        <v>6.7</v>
      </c>
      <c r="R663" s="34" t="s">
        <v>41</v>
      </c>
      <c r="S663" s="35">
        <f>O663*Q663</f>
        <v>521950.498486552</v>
      </c>
      <c r="Y663" s="31" t="s">
        <v>35</v>
      </c>
      <c r="Z663" s="32">
        <f>LARGE(AK659:AK662,1)/1</f>
        <v>56297.9744179538</v>
      </c>
      <c r="AA663" s="31" t="s">
        <v>36</v>
      </c>
      <c r="AB663" s="32">
        <f>LARGE(AK659:AK662,2)/2</f>
        <v>18996.022096196</v>
      </c>
      <c r="AC663" s="31" t="s">
        <v>37</v>
      </c>
      <c r="AD663" s="32">
        <f>LARGE(AK659:AK662,3)/12</f>
        <v>3001.63618560836</v>
      </c>
      <c r="AE663" s="31" t="s">
        <v>38</v>
      </c>
      <c r="AF663" s="33">
        <f>LARGE(AK659:AK662,4)/12</f>
        <v>0</v>
      </c>
      <c r="AG663" s="34" t="s">
        <v>39</v>
      </c>
      <c r="AH663" s="35">
        <f>Z663+AB663+AD663+AF663</f>
        <v>78295.6326997581</v>
      </c>
      <c r="AI663" s="34" t="s">
        <v>40</v>
      </c>
      <c r="AJ663" s="34">
        <v>6.7</v>
      </c>
      <c r="AK663" s="34" t="s">
        <v>41</v>
      </c>
      <c r="AL663" s="35">
        <f>AH663*AJ663</f>
        <v>524580.739088379</v>
      </c>
    </row>
    <row r="664" s="1" customFormat="1" customHeight="1" spans="6:38">
      <c r="F664" s="31"/>
      <c r="G664" s="32"/>
      <c r="H664" s="31"/>
      <c r="I664" s="32"/>
      <c r="J664" s="31"/>
      <c r="K664" s="32"/>
      <c r="L664" s="31"/>
      <c r="M664" s="33"/>
      <c r="N664" s="34"/>
      <c r="O664" s="35"/>
      <c r="P664" s="34"/>
      <c r="Q664" s="34"/>
      <c r="R664" s="34"/>
      <c r="S664" s="35"/>
      <c r="Y664" s="31"/>
      <c r="Z664" s="32"/>
      <c r="AA664" s="31"/>
      <c r="AB664" s="32"/>
      <c r="AC664" s="31"/>
      <c r="AD664" s="32"/>
      <c r="AE664" s="31"/>
      <c r="AF664" s="33"/>
      <c r="AG664" s="34"/>
      <c r="AH664" s="35"/>
      <c r="AI664" s="34"/>
      <c r="AJ664" s="34"/>
      <c r="AK664" s="34"/>
      <c r="AL664" s="35"/>
    </row>
    <row r="665" s="1" customFormat="1" customHeight="1" spans="6:38">
      <c r="F665" s="3" t="s">
        <v>43</v>
      </c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Y665" s="3" t="s">
        <v>43</v>
      </c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</row>
    <row r="666" s="1" customFormat="1" customHeight="1" spans="6:38">
      <c r="F666" s="4" t="s">
        <v>3</v>
      </c>
      <c r="G666" s="5"/>
      <c r="H666" s="5"/>
      <c r="I666" s="6"/>
      <c r="J666" s="7" t="s">
        <v>4</v>
      </c>
      <c r="K666" s="7"/>
      <c r="L666" s="7"/>
      <c r="M666" s="7"/>
      <c r="N666" s="8" t="s">
        <v>5</v>
      </c>
      <c r="O666" s="8"/>
      <c r="P666" s="8"/>
      <c r="Q666" s="9" t="s">
        <v>6</v>
      </c>
      <c r="R666" s="10" t="s">
        <v>7</v>
      </c>
      <c r="Y666" s="4" t="s">
        <v>3</v>
      </c>
      <c r="Z666" s="5"/>
      <c r="AA666" s="5"/>
      <c r="AB666" s="6"/>
      <c r="AC666" s="7" t="s">
        <v>4</v>
      </c>
      <c r="AD666" s="7"/>
      <c r="AE666" s="7"/>
      <c r="AF666" s="7"/>
      <c r="AG666" s="8" t="s">
        <v>5</v>
      </c>
      <c r="AH666" s="8"/>
      <c r="AI666" s="8"/>
      <c r="AJ666" s="9" t="s">
        <v>6</v>
      </c>
      <c r="AK666" s="10" t="s">
        <v>7</v>
      </c>
    </row>
    <row r="667" s="1" customFormat="1" customHeight="1" spans="6:38">
      <c r="F667" s="11" t="s">
        <v>13</v>
      </c>
      <c r="G667" s="11" t="s">
        <v>14</v>
      </c>
      <c r="H667" s="12" t="s">
        <v>15</v>
      </c>
      <c r="I667" s="13" t="s">
        <v>3</v>
      </c>
      <c r="J667" s="11" t="s">
        <v>16</v>
      </c>
      <c r="K667" s="11" t="s">
        <v>17</v>
      </c>
      <c r="L667" s="11" t="s">
        <v>18</v>
      </c>
      <c r="M667" s="7" t="s">
        <v>19</v>
      </c>
      <c r="N667" s="11" t="s">
        <v>20</v>
      </c>
      <c r="O667" s="11" t="s">
        <v>21</v>
      </c>
      <c r="P667" s="8" t="s">
        <v>22</v>
      </c>
      <c r="Q667" s="9" t="s">
        <v>23</v>
      </c>
      <c r="R667" s="14"/>
      <c r="Y667" s="11" t="s">
        <v>13</v>
      </c>
      <c r="Z667" s="11" t="s">
        <v>14</v>
      </c>
      <c r="AA667" s="12" t="s">
        <v>15</v>
      </c>
      <c r="AB667" s="13" t="s">
        <v>3</v>
      </c>
      <c r="AC667" s="11" t="s">
        <v>16</v>
      </c>
      <c r="AD667" s="11" t="s">
        <v>17</v>
      </c>
      <c r="AE667" s="11" t="s">
        <v>18</v>
      </c>
      <c r="AF667" s="7" t="s">
        <v>19</v>
      </c>
      <c r="AG667" s="11" t="s">
        <v>20</v>
      </c>
      <c r="AH667" s="11" t="s">
        <v>21</v>
      </c>
      <c r="AI667" s="8" t="s">
        <v>22</v>
      </c>
      <c r="AJ667" s="9" t="s">
        <v>23</v>
      </c>
      <c r="AK667" s="14"/>
    </row>
    <row r="668" s="1" customFormat="1" customHeight="1" spans="6:38">
      <c r="F668" s="11">
        <v>2171</v>
      </c>
      <c r="G668" s="11">
        <v>0.65</v>
      </c>
      <c r="H668" s="12">
        <v>1.35</v>
      </c>
      <c r="I668" s="13">
        <f t="shared" ref="I668:I676" si="415">F668*G668*H668</f>
        <v>1905.0525</v>
      </c>
      <c r="J668" s="11">
        <v>3</v>
      </c>
      <c r="K668" s="11">
        <v>446</v>
      </c>
      <c r="L668" s="11">
        <v>0.83</v>
      </c>
      <c r="M668" s="16">
        <f t="shared" ref="M668:M676" si="416">1+6*K668/(K668+2000)+L668</f>
        <v>2.92403107113655</v>
      </c>
      <c r="N668" s="11">
        <v>0.97</v>
      </c>
      <c r="O668" s="11">
        <v>2.11</v>
      </c>
      <c r="P668" s="8">
        <f t="shared" ref="P668:P676" si="417">1+N668*O668</f>
        <v>3.0467</v>
      </c>
      <c r="Q668" s="9">
        <v>1.15</v>
      </c>
      <c r="R668" s="17">
        <f t="shared" ref="R668:R676" si="418">I668*J668*Q668*P668*M668</f>
        <v>58551.4587320212</v>
      </c>
      <c r="Y668" s="11">
        <v>2171</v>
      </c>
      <c r="Z668" s="11">
        <v>0.65</v>
      </c>
      <c r="AA668" s="12">
        <v>1.35</v>
      </c>
      <c r="AB668" s="13">
        <f t="shared" ref="AB668:AB676" si="419">Y668*Z668*AA668</f>
        <v>1905.0525</v>
      </c>
      <c r="AC668" s="11">
        <v>3</v>
      </c>
      <c r="AD668" s="11">
        <v>446</v>
      </c>
      <c r="AE668" s="11">
        <v>0.83</v>
      </c>
      <c r="AF668" s="16">
        <f t="shared" ref="AF668:AF676" si="420">1+6*AD668/(AD668+2000)+AE668</f>
        <v>2.92403107113655</v>
      </c>
      <c r="AG668" s="11">
        <v>0.97</v>
      </c>
      <c r="AH668" s="11">
        <v>2.11</v>
      </c>
      <c r="AI668" s="8">
        <f t="shared" ref="AI668:AI676" si="421">1+AG668*AH668</f>
        <v>3.0467</v>
      </c>
      <c r="AJ668" s="9">
        <v>1.15</v>
      </c>
      <c r="AK668" s="17">
        <f t="shared" ref="AK668:AK676" si="422">AB668*AC668*AJ668*AI668*AF668</f>
        <v>58551.4587320212</v>
      </c>
    </row>
    <row r="669" s="1" customFormat="1" customHeight="1" spans="6:38">
      <c r="F669" s="11">
        <v>2171</v>
      </c>
      <c r="G669" s="11">
        <v>0.65</v>
      </c>
      <c r="H669" s="12">
        <v>1.35</v>
      </c>
      <c r="I669" s="13">
        <f t="shared" si="415"/>
        <v>1905.0525</v>
      </c>
      <c r="J669" s="11">
        <v>3</v>
      </c>
      <c r="K669" s="11">
        <v>446</v>
      </c>
      <c r="L669" s="11">
        <v>0.83</v>
      </c>
      <c r="M669" s="16">
        <f t="shared" si="416"/>
        <v>2.92403107113655</v>
      </c>
      <c r="N669" s="11">
        <v>0.97</v>
      </c>
      <c r="O669" s="11">
        <v>2.11</v>
      </c>
      <c r="P669" s="8">
        <f t="shared" si="417"/>
        <v>3.0467</v>
      </c>
      <c r="Q669" s="9">
        <v>1.15</v>
      </c>
      <c r="R669" s="17">
        <f t="shared" si="418"/>
        <v>58551.4587320212</v>
      </c>
      <c r="Y669" s="11">
        <v>2171</v>
      </c>
      <c r="Z669" s="11">
        <v>0.65</v>
      </c>
      <c r="AA669" s="12">
        <v>1.35</v>
      </c>
      <c r="AB669" s="13">
        <f t="shared" si="419"/>
        <v>1905.0525</v>
      </c>
      <c r="AC669" s="11">
        <v>3</v>
      </c>
      <c r="AD669" s="11">
        <v>446</v>
      </c>
      <c r="AE669" s="11">
        <v>0.83</v>
      </c>
      <c r="AF669" s="16">
        <f t="shared" si="420"/>
        <v>2.92403107113655</v>
      </c>
      <c r="AG669" s="11">
        <v>0.97</v>
      </c>
      <c r="AH669" s="11">
        <v>2.11</v>
      </c>
      <c r="AI669" s="8">
        <f t="shared" si="421"/>
        <v>3.0467</v>
      </c>
      <c r="AJ669" s="9">
        <v>1.15</v>
      </c>
      <c r="AK669" s="17">
        <f t="shared" si="422"/>
        <v>58551.4587320212</v>
      </c>
    </row>
    <row r="670" s="1" customFormat="1" customHeight="1" spans="6:38">
      <c r="F670" s="11">
        <v>2171</v>
      </c>
      <c r="G670" s="11">
        <v>0.65</v>
      </c>
      <c r="H670" s="12">
        <v>1.35</v>
      </c>
      <c r="I670" s="13">
        <f t="shared" si="415"/>
        <v>1905.0525</v>
      </c>
      <c r="J670" s="11">
        <v>3</v>
      </c>
      <c r="K670" s="11">
        <v>446</v>
      </c>
      <c r="L670" s="11">
        <v>0.83</v>
      </c>
      <c r="M670" s="16">
        <f t="shared" si="416"/>
        <v>2.92403107113655</v>
      </c>
      <c r="N670" s="11">
        <v>0.97</v>
      </c>
      <c r="O670" s="11">
        <v>2.11</v>
      </c>
      <c r="P670" s="8">
        <f t="shared" si="417"/>
        <v>3.0467</v>
      </c>
      <c r="Q670" s="9">
        <v>1.15</v>
      </c>
      <c r="R670" s="17">
        <f t="shared" si="418"/>
        <v>58551.4587320212</v>
      </c>
      <c r="Y670" s="11">
        <v>2171</v>
      </c>
      <c r="Z670" s="11">
        <v>0.65</v>
      </c>
      <c r="AA670" s="12">
        <v>1.35</v>
      </c>
      <c r="AB670" s="13">
        <f t="shared" si="419"/>
        <v>1905.0525</v>
      </c>
      <c r="AC670" s="11">
        <v>3</v>
      </c>
      <c r="AD670" s="11">
        <v>446</v>
      </c>
      <c r="AE670" s="11">
        <v>0.83</v>
      </c>
      <c r="AF670" s="16">
        <f t="shared" si="420"/>
        <v>2.92403107113655</v>
      </c>
      <c r="AG670" s="11">
        <v>0.97</v>
      </c>
      <c r="AH670" s="11">
        <v>2.11</v>
      </c>
      <c r="AI670" s="8">
        <f t="shared" si="421"/>
        <v>3.0467</v>
      </c>
      <c r="AJ670" s="9">
        <v>1.15</v>
      </c>
      <c r="AK670" s="17">
        <f t="shared" si="422"/>
        <v>58551.4587320212</v>
      </c>
    </row>
    <row r="671" s="1" customFormat="1" customHeight="1" spans="6:38">
      <c r="F671" s="11">
        <v>2171</v>
      </c>
      <c r="G671" s="11">
        <v>0.65</v>
      </c>
      <c r="H671" s="12">
        <v>1.35</v>
      </c>
      <c r="I671" s="13">
        <f t="shared" si="415"/>
        <v>1905.0525</v>
      </c>
      <c r="J671" s="11">
        <v>3</v>
      </c>
      <c r="K671" s="11">
        <v>446</v>
      </c>
      <c r="L671" s="11">
        <v>0.83</v>
      </c>
      <c r="M671" s="16">
        <f t="shared" si="416"/>
        <v>2.92403107113655</v>
      </c>
      <c r="N671" s="11">
        <v>0.97</v>
      </c>
      <c r="O671" s="11">
        <v>2.11</v>
      </c>
      <c r="P671" s="8">
        <f t="shared" si="417"/>
        <v>3.0467</v>
      </c>
      <c r="Q671" s="9">
        <v>1.15</v>
      </c>
      <c r="R671" s="17">
        <f t="shared" si="418"/>
        <v>58551.4587320212</v>
      </c>
      <c r="Y671" s="11">
        <v>2171</v>
      </c>
      <c r="Z671" s="11">
        <v>0.65</v>
      </c>
      <c r="AA671" s="12">
        <v>1.35</v>
      </c>
      <c r="AB671" s="13">
        <f t="shared" si="419"/>
        <v>1905.0525</v>
      </c>
      <c r="AC671" s="11">
        <v>3</v>
      </c>
      <c r="AD671" s="11">
        <v>446</v>
      </c>
      <c r="AE671" s="11">
        <v>0.83</v>
      </c>
      <c r="AF671" s="16">
        <f t="shared" si="420"/>
        <v>2.92403107113655</v>
      </c>
      <c r="AG671" s="11">
        <v>0.97</v>
      </c>
      <c r="AH671" s="11">
        <v>2.11</v>
      </c>
      <c r="AI671" s="8">
        <f t="shared" si="421"/>
        <v>3.0467</v>
      </c>
      <c r="AJ671" s="9">
        <v>1.15</v>
      </c>
      <c r="AK671" s="17">
        <f t="shared" si="422"/>
        <v>58551.4587320212</v>
      </c>
    </row>
    <row r="672" s="1" customFormat="1" customHeight="1" spans="6:38">
      <c r="F672" s="11">
        <v>2171</v>
      </c>
      <c r="G672" s="11">
        <v>0.65</v>
      </c>
      <c r="H672" s="12">
        <v>1.35</v>
      </c>
      <c r="I672" s="13">
        <f t="shared" si="415"/>
        <v>1905.0525</v>
      </c>
      <c r="J672" s="11">
        <v>3</v>
      </c>
      <c r="K672" s="11">
        <v>446</v>
      </c>
      <c r="L672" s="11">
        <v>0.83</v>
      </c>
      <c r="M672" s="16">
        <f t="shared" si="416"/>
        <v>2.92403107113655</v>
      </c>
      <c r="N672" s="11">
        <v>0.97</v>
      </c>
      <c r="O672" s="11">
        <v>2.11</v>
      </c>
      <c r="P672" s="8">
        <f t="shared" si="417"/>
        <v>3.0467</v>
      </c>
      <c r="Q672" s="9">
        <v>1.15</v>
      </c>
      <c r="R672" s="17">
        <f t="shared" si="418"/>
        <v>58551.4587320212</v>
      </c>
      <c r="Y672" s="11">
        <v>2171</v>
      </c>
      <c r="Z672" s="11">
        <v>0.65</v>
      </c>
      <c r="AA672" s="12">
        <v>1.35</v>
      </c>
      <c r="AB672" s="13">
        <f t="shared" si="419"/>
        <v>1905.0525</v>
      </c>
      <c r="AC672" s="11">
        <v>3</v>
      </c>
      <c r="AD672" s="11">
        <v>446</v>
      </c>
      <c r="AE672" s="11">
        <v>0.83</v>
      </c>
      <c r="AF672" s="16">
        <f t="shared" si="420"/>
        <v>2.92403107113655</v>
      </c>
      <c r="AG672" s="11">
        <v>0.97</v>
      </c>
      <c r="AH672" s="11">
        <v>2.11</v>
      </c>
      <c r="AI672" s="8">
        <f t="shared" si="421"/>
        <v>3.0467</v>
      </c>
      <c r="AJ672" s="9">
        <v>1.15</v>
      </c>
      <c r="AK672" s="17">
        <f t="shared" si="422"/>
        <v>58551.4587320212</v>
      </c>
    </row>
    <row r="673" s="1" customFormat="1" customHeight="1" spans="6:37">
      <c r="F673" s="11">
        <v>2171</v>
      </c>
      <c r="G673" s="11">
        <v>0.65</v>
      </c>
      <c r="H673" s="12">
        <v>1.35</v>
      </c>
      <c r="I673" s="13">
        <f t="shared" si="415"/>
        <v>1905.0525</v>
      </c>
      <c r="J673" s="11">
        <v>3</v>
      </c>
      <c r="K673" s="11">
        <v>196</v>
      </c>
      <c r="L673" s="11">
        <v>0.83</v>
      </c>
      <c r="M673" s="16">
        <f t="shared" si="416"/>
        <v>2.36551912568306</v>
      </c>
      <c r="N673" s="11">
        <v>0.97</v>
      </c>
      <c r="O673" s="11">
        <v>2.11</v>
      </c>
      <c r="P673" s="8">
        <f t="shared" si="417"/>
        <v>3.0467</v>
      </c>
      <c r="Q673" s="9">
        <v>0.9</v>
      </c>
      <c r="R673" s="17">
        <f t="shared" si="418"/>
        <v>37070.3655889386</v>
      </c>
      <c r="Y673" s="11">
        <v>2171</v>
      </c>
      <c r="Z673" s="11">
        <v>0.65</v>
      </c>
      <c r="AA673" s="12">
        <v>1.35</v>
      </c>
      <c r="AB673" s="13">
        <f t="shared" si="419"/>
        <v>1905.0525</v>
      </c>
      <c r="AC673" s="11">
        <v>3</v>
      </c>
      <c r="AD673" s="11">
        <v>196</v>
      </c>
      <c r="AE673" s="11">
        <v>0.83</v>
      </c>
      <c r="AF673" s="16">
        <f t="shared" si="420"/>
        <v>2.36551912568306</v>
      </c>
      <c r="AG673" s="11">
        <v>0.97</v>
      </c>
      <c r="AH673" s="11">
        <v>2.11</v>
      </c>
      <c r="AI673" s="8">
        <f t="shared" si="421"/>
        <v>3.0467</v>
      </c>
      <c r="AJ673" s="9">
        <v>0.9</v>
      </c>
      <c r="AK673" s="17">
        <f t="shared" si="422"/>
        <v>37070.3655889386</v>
      </c>
    </row>
    <row r="674" s="1" customFormat="1" customHeight="1" spans="6:37">
      <c r="F674" s="11">
        <v>2171</v>
      </c>
      <c r="G674" s="11">
        <v>0.65</v>
      </c>
      <c r="H674" s="12">
        <v>1.35</v>
      </c>
      <c r="I674" s="13">
        <f t="shared" si="415"/>
        <v>1905.0525</v>
      </c>
      <c r="J674" s="11">
        <v>3</v>
      </c>
      <c r="K674" s="11">
        <v>196</v>
      </c>
      <c r="L674" s="11">
        <v>0.83</v>
      </c>
      <c r="M674" s="16">
        <f t="shared" si="416"/>
        <v>2.36551912568306</v>
      </c>
      <c r="N674" s="11">
        <v>0.97</v>
      </c>
      <c r="O674" s="11">
        <v>2.11</v>
      </c>
      <c r="P674" s="8">
        <f t="shared" si="417"/>
        <v>3.0467</v>
      </c>
      <c r="Q674" s="9">
        <v>0.9</v>
      </c>
      <c r="R674" s="17">
        <f t="shared" si="418"/>
        <v>37070.3655889386</v>
      </c>
      <c r="Y674" s="11">
        <v>2171</v>
      </c>
      <c r="Z674" s="11">
        <v>0.65</v>
      </c>
      <c r="AA674" s="12">
        <v>1.35</v>
      </c>
      <c r="AB674" s="13">
        <f t="shared" si="419"/>
        <v>1905.0525</v>
      </c>
      <c r="AC674" s="11">
        <v>3</v>
      </c>
      <c r="AD674" s="11">
        <v>196</v>
      </c>
      <c r="AE674" s="11">
        <v>0.83</v>
      </c>
      <c r="AF674" s="16">
        <f t="shared" si="420"/>
        <v>2.36551912568306</v>
      </c>
      <c r="AG674" s="11">
        <v>0.97</v>
      </c>
      <c r="AH674" s="11">
        <v>2.11</v>
      </c>
      <c r="AI674" s="8">
        <f t="shared" si="421"/>
        <v>3.0467</v>
      </c>
      <c r="AJ674" s="9">
        <v>0.9</v>
      </c>
      <c r="AK674" s="17">
        <f t="shared" si="422"/>
        <v>37070.3655889386</v>
      </c>
    </row>
    <row r="675" s="1" customFormat="1" customHeight="1" spans="6:37">
      <c r="F675" s="11">
        <v>2171</v>
      </c>
      <c r="G675" s="11">
        <v>0.65</v>
      </c>
      <c r="H675" s="12">
        <v>1.35</v>
      </c>
      <c r="I675" s="13">
        <f t="shared" si="415"/>
        <v>1905.0525</v>
      </c>
      <c r="J675" s="11">
        <v>3</v>
      </c>
      <c r="K675" s="11">
        <v>196</v>
      </c>
      <c r="L675" s="11">
        <v>0.83</v>
      </c>
      <c r="M675" s="16">
        <f t="shared" si="416"/>
        <v>2.36551912568306</v>
      </c>
      <c r="N675" s="11">
        <v>0.97</v>
      </c>
      <c r="O675" s="11">
        <v>2.11</v>
      </c>
      <c r="P675" s="8">
        <f t="shared" si="417"/>
        <v>3.0467</v>
      </c>
      <c r="Q675" s="9">
        <v>0.9</v>
      </c>
      <c r="R675" s="17">
        <f t="shared" si="418"/>
        <v>37070.3655889386</v>
      </c>
      <c r="Y675" s="11">
        <v>2171</v>
      </c>
      <c r="Z675" s="11">
        <v>0.65</v>
      </c>
      <c r="AA675" s="12">
        <v>1.35</v>
      </c>
      <c r="AB675" s="13">
        <f t="shared" si="419"/>
        <v>1905.0525</v>
      </c>
      <c r="AC675" s="11">
        <v>3</v>
      </c>
      <c r="AD675" s="11">
        <v>196</v>
      </c>
      <c r="AE675" s="11">
        <v>0.83</v>
      </c>
      <c r="AF675" s="16">
        <f t="shared" si="420"/>
        <v>2.36551912568306</v>
      </c>
      <c r="AG675" s="11">
        <v>0.97</v>
      </c>
      <c r="AH675" s="11">
        <v>2.11</v>
      </c>
      <c r="AI675" s="8">
        <f t="shared" si="421"/>
        <v>3.0467</v>
      </c>
      <c r="AJ675" s="9">
        <v>0.9</v>
      </c>
      <c r="AK675" s="17">
        <f t="shared" si="422"/>
        <v>37070.3655889386</v>
      </c>
    </row>
    <row r="676" s="1" customFormat="1" customHeight="1" spans="6:37">
      <c r="F676" s="11">
        <v>2171</v>
      </c>
      <c r="G676" s="11">
        <v>0.65</v>
      </c>
      <c r="H676" s="12">
        <v>1.35</v>
      </c>
      <c r="I676" s="13">
        <f t="shared" si="415"/>
        <v>1905.0525</v>
      </c>
      <c r="J676" s="11">
        <v>3</v>
      </c>
      <c r="K676" s="11">
        <v>196</v>
      </c>
      <c r="L676" s="11">
        <v>0.83</v>
      </c>
      <c r="M676" s="16">
        <f t="shared" si="416"/>
        <v>2.36551912568306</v>
      </c>
      <c r="N676" s="11">
        <v>0.97</v>
      </c>
      <c r="O676" s="11">
        <v>2.11</v>
      </c>
      <c r="P676" s="8">
        <f t="shared" si="417"/>
        <v>3.0467</v>
      </c>
      <c r="Q676" s="9">
        <v>0.9</v>
      </c>
      <c r="R676" s="17">
        <f t="shared" si="418"/>
        <v>37070.3655889386</v>
      </c>
      <c r="Y676" s="11">
        <v>2171</v>
      </c>
      <c r="Z676" s="11">
        <v>0.65</v>
      </c>
      <c r="AA676" s="12">
        <v>1.35</v>
      </c>
      <c r="AB676" s="13">
        <f t="shared" si="419"/>
        <v>1905.0525</v>
      </c>
      <c r="AC676" s="11">
        <v>3</v>
      </c>
      <c r="AD676" s="11">
        <v>196</v>
      </c>
      <c r="AE676" s="11">
        <v>0.83</v>
      </c>
      <c r="AF676" s="16">
        <f t="shared" si="420"/>
        <v>2.36551912568306</v>
      </c>
      <c r="AG676" s="11">
        <v>0.97</v>
      </c>
      <c r="AH676" s="11">
        <v>2.11</v>
      </c>
      <c r="AI676" s="8">
        <f t="shared" si="421"/>
        <v>3.0467</v>
      </c>
      <c r="AJ676" s="9">
        <v>0.9</v>
      </c>
      <c r="AK676" s="17">
        <f t="shared" si="422"/>
        <v>37070.3655889386</v>
      </c>
    </row>
    <row r="677" s="1" customFormat="1" customHeight="1" spans="6:37">
      <c r="F677" s="20" t="s">
        <v>43</v>
      </c>
      <c r="G677" s="21"/>
      <c r="H677" s="21"/>
      <c r="I677" s="21"/>
      <c r="J677" s="21"/>
      <c r="K677" s="21"/>
      <c r="L677" s="21"/>
      <c r="M677" s="22">
        <f>SUM(R668:R676)</f>
        <v>441038.75601586</v>
      </c>
      <c r="N677" s="22"/>
      <c r="O677" s="22"/>
      <c r="P677" s="22"/>
      <c r="Q677" s="22"/>
      <c r="R677" s="22"/>
      <c r="Y677" s="20" t="s">
        <v>43</v>
      </c>
      <c r="Z677" s="21"/>
      <c r="AA677" s="21"/>
      <c r="AB677" s="21"/>
      <c r="AC677" s="21"/>
      <c r="AD677" s="21"/>
      <c r="AE677" s="21"/>
      <c r="AF677" s="22">
        <f>SUM(AK668:AK676)</f>
        <v>441038.75601586</v>
      </c>
      <c r="AG677" s="22"/>
      <c r="AH677" s="22"/>
      <c r="AI677" s="22"/>
      <c r="AJ677" s="22"/>
      <c r="AK677" s="22"/>
    </row>
    <row r="678" s="1" customFormat="1" customHeight="1" spans="6:37">
      <c r="F678" s="21"/>
      <c r="G678" s="21"/>
      <c r="H678" s="21"/>
      <c r="I678" s="21"/>
      <c r="J678" s="21"/>
      <c r="K678" s="21"/>
      <c r="L678" s="21"/>
      <c r="M678" s="22"/>
      <c r="N678" s="22"/>
      <c r="O678" s="22"/>
      <c r="P678" s="22"/>
      <c r="Q678" s="22"/>
      <c r="R678" s="22"/>
      <c r="Y678" s="21"/>
      <c r="Z678" s="21"/>
      <c r="AA678" s="21"/>
      <c r="AB678" s="21"/>
      <c r="AC678" s="21"/>
      <c r="AD678" s="21"/>
      <c r="AE678" s="21"/>
      <c r="AF678" s="22"/>
      <c r="AG678" s="22"/>
      <c r="AH678" s="22"/>
      <c r="AI678" s="22"/>
      <c r="AJ678" s="22"/>
      <c r="AK678" s="22"/>
    </row>
    <row r="679" s="1" customFormat="1" customHeight="1" spans="6:37">
      <c r="F679" s="3" t="s">
        <v>44</v>
      </c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Y679" s="3" t="s">
        <v>44</v>
      </c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</row>
    <row r="680" s="1" customFormat="1" customHeight="1" spans="6:37">
      <c r="F680" s="4" t="s">
        <v>3</v>
      </c>
      <c r="G680" s="5"/>
      <c r="H680" s="5"/>
      <c r="I680" s="6"/>
      <c r="J680" s="7" t="s">
        <v>4</v>
      </c>
      <c r="K680" s="7"/>
      <c r="L680" s="7"/>
      <c r="M680" s="7"/>
      <c r="N680" s="8" t="s">
        <v>5</v>
      </c>
      <c r="O680" s="8"/>
      <c r="P680" s="8"/>
      <c r="Q680" s="9" t="s">
        <v>6</v>
      </c>
      <c r="R680" s="10" t="s">
        <v>7</v>
      </c>
      <c r="Y680" s="4" t="s">
        <v>3</v>
      </c>
      <c r="Z680" s="5"/>
      <c r="AA680" s="5"/>
      <c r="AB680" s="6"/>
      <c r="AC680" s="7" t="s">
        <v>4</v>
      </c>
      <c r="AD680" s="7"/>
      <c r="AE680" s="7"/>
      <c r="AF680" s="7"/>
      <c r="AG680" s="8" t="s">
        <v>5</v>
      </c>
      <c r="AH680" s="8"/>
      <c r="AI680" s="8"/>
      <c r="AJ680" s="9" t="s">
        <v>6</v>
      </c>
      <c r="AK680" s="10" t="s">
        <v>7</v>
      </c>
    </row>
    <row r="681" s="1" customFormat="1" customHeight="1" spans="6:37">
      <c r="F681" s="11" t="s">
        <v>45</v>
      </c>
      <c r="G681" s="11" t="s">
        <v>14</v>
      </c>
      <c r="H681" s="12" t="s">
        <v>15</v>
      </c>
      <c r="I681" s="13" t="s">
        <v>3</v>
      </c>
      <c r="J681" s="11" t="s">
        <v>16</v>
      </c>
      <c r="K681" s="11" t="s">
        <v>17</v>
      </c>
      <c r="L681" s="11" t="s">
        <v>18</v>
      </c>
      <c r="M681" s="7" t="s">
        <v>19</v>
      </c>
      <c r="N681" s="11" t="s">
        <v>20</v>
      </c>
      <c r="O681" s="11" t="s">
        <v>21</v>
      </c>
      <c r="P681" s="8" t="s">
        <v>22</v>
      </c>
      <c r="Q681" s="9" t="s">
        <v>23</v>
      </c>
      <c r="R681" s="14"/>
      <c r="Y681" s="11" t="s">
        <v>45</v>
      </c>
      <c r="Z681" s="11" t="s">
        <v>14</v>
      </c>
      <c r="AA681" s="12" t="s">
        <v>15</v>
      </c>
      <c r="AB681" s="13" t="s">
        <v>3</v>
      </c>
      <c r="AC681" s="11" t="s">
        <v>16</v>
      </c>
      <c r="AD681" s="11" t="s">
        <v>17</v>
      </c>
      <c r="AE681" s="11" t="s">
        <v>18</v>
      </c>
      <c r="AF681" s="7" t="s">
        <v>19</v>
      </c>
      <c r="AG681" s="11" t="s">
        <v>20</v>
      </c>
      <c r="AH681" s="11" t="s">
        <v>21</v>
      </c>
      <c r="AI681" s="8" t="s">
        <v>22</v>
      </c>
      <c r="AJ681" s="9" t="s">
        <v>23</v>
      </c>
      <c r="AK681" s="14"/>
    </row>
    <row r="682" s="1" customFormat="1" customHeight="1" spans="6:37">
      <c r="F682" s="11">
        <f t="shared" ref="F682:F686" si="423">35434+5878</f>
        <v>41312</v>
      </c>
      <c r="G682" s="11">
        <v>0.0847</v>
      </c>
      <c r="H682" s="12">
        <v>1.35</v>
      </c>
      <c r="I682" s="13">
        <f t="shared" ref="I682:I686" si="424">F682*G682*H682</f>
        <v>4723.82064</v>
      </c>
      <c r="J682" s="11">
        <v>3</v>
      </c>
      <c r="K682" s="11">
        <v>490</v>
      </c>
      <c r="L682" s="11">
        <v>1.43</v>
      </c>
      <c r="M682" s="16">
        <f t="shared" ref="M682:M686" si="425">1+6*K682/(K682+2000)+L682</f>
        <v>3.61072289156627</v>
      </c>
      <c r="N682" s="11">
        <v>0.87</v>
      </c>
      <c r="O682" s="11">
        <v>1.78</v>
      </c>
      <c r="P682" s="8">
        <f t="shared" ref="P682:P686" si="426">1+N682*O682</f>
        <v>2.5486</v>
      </c>
      <c r="Q682" s="9">
        <v>1.15</v>
      </c>
      <c r="R682" s="17">
        <f t="shared" ref="R682:R686" si="427">I682*J682*Q682*P682*M682</f>
        <v>149971.360954751</v>
      </c>
      <c r="Y682" s="11">
        <f t="shared" ref="Y682:Y686" si="428">40136+5878</f>
        <v>46014</v>
      </c>
      <c r="Z682" s="11">
        <v>0.0847</v>
      </c>
      <c r="AA682" s="12">
        <v>1.35</v>
      </c>
      <c r="AB682" s="13">
        <f t="shared" ref="AB682:AB686" si="429">Y682*Z682*AA682</f>
        <v>5261.47083</v>
      </c>
      <c r="AC682" s="11">
        <v>3</v>
      </c>
      <c r="AD682" s="11">
        <v>530</v>
      </c>
      <c r="AE682" s="11">
        <v>1.43</v>
      </c>
      <c r="AF682" s="16">
        <f t="shared" ref="AF682:AF686" si="430">1+6*AD682/(AD682+2000)+AE682</f>
        <v>3.68691699604743</v>
      </c>
      <c r="AG682" s="11">
        <v>0.87</v>
      </c>
      <c r="AH682" s="11">
        <v>1.78</v>
      </c>
      <c r="AI682" s="8">
        <f t="shared" ref="AI682:AI686" si="431">1+AG682*AH682</f>
        <v>2.5486</v>
      </c>
      <c r="AJ682" s="9">
        <v>1.15</v>
      </c>
      <c r="AK682" s="17">
        <f t="shared" ref="AK682:AK686" si="432">AB682*AC682*AJ682*AI682*AF682</f>
        <v>170565.5430169</v>
      </c>
    </row>
    <row r="683" s="1" customFormat="1" customHeight="1" spans="6:37">
      <c r="F683" s="11">
        <f t="shared" si="423"/>
        <v>41312</v>
      </c>
      <c r="G683" s="11">
        <v>0.0847</v>
      </c>
      <c r="H683" s="12">
        <v>1.35</v>
      </c>
      <c r="I683" s="13">
        <f t="shared" si="424"/>
        <v>4723.82064</v>
      </c>
      <c r="J683" s="11">
        <v>3</v>
      </c>
      <c r="K683" s="11">
        <v>490</v>
      </c>
      <c r="L683" s="11">
        <v>1.43</v>
      </c>
      <c r="M683" s="16">
        <f t="shared" si="425"/>
        <v>3.61072289156627</v>
      </c>
      <c r="N683" s="11">
        <v>0.87</v>
      </c>
      <c r="O683" s="11">
        <v>1.78</v>
      </c>
      <c r="P683" s="8">
        <f t="shared" si="426"/>
        <v>2.5486</v>
      </c>
      <c r="Q683" s="9">
        <v>1.15</v>
      </c>
      <c r="R683" s="17">
        <f t="shared" si="427"/>
        <v>149971.360954751</v>
      </c>
      <c r="Y683" s="11">
        <f t="shared" si="428"/>
        <v>46014</v>
      </c>
      <c r="Z683" s="11">
        <v>0.0847</v>
      </c>
      <c r="AA683" s="12">
        <v>1.35</v>
      </c>
      <c r="AB683" s="13">
        <f t="shared" si="429"/>
        <v>5261.47083</v>
      </c>
      <c r="AC683" s="11">
        <v>3</v>
      </c>
      <c r="AD683" s="11">
        <v>530</v>
      </c>
      <c r="AE683" s="11">
        <v>1.43</v>
      </c>
      <c r="AF683" s="16">
        <f t="shared" si="430"/>
        <v>3.68691699604743</v>
      </c>
      <c r="AG683" s="11">
        <v>0.87</v>
      </c>
      <c r="AH683" s="11">
        <v>1.78</v>
      </c>
      <c r="AI683" s="8">
        <f t="shared" si="431"/>
        <v>2.5486</v>
      </c>
      <c r="AJ683" s="9">
        <v>1.15</v>
      </c>
      <c r="AK683" s="17">
        <f t="shared" si="432"/>
        <v>170565.5430169</v>
      </c>
    </row>
    <row r="684" s="1" customFormat="1" customHeight="1" spans="6:37">
      <c r="F684" s="11">
        <f t="shared" si="423"/>
        <v>41312</v>
      </c>
      <c r="G684" s="11">
        <v>0.0847</v>
      </c>
      <c r="H684" s="12">
        <v>1.35</v>
      </c>
      <c r="I684" s="13">
        <f t="shared" si="424"/>
        <v>4723.82064</v>
      </c>
      <c r="J684" s="11">
        <v>3</v>
      </c>
      <c r="K684" s="11">
        <v>490</v>
      </c>
      <c r="L684" s="11">
        <v>1.43</v>
      </c>
      <c r="M684" s="16">
        <f t="shared" si="425"/>
        <v>3.61072289156627</v>
      </c>
      <c r="N684" s="11">
        <v>0.87</v>
      </c>
      <c r="O684" s="11">
        <v>1.78</v>
      </c>
      <c r="P684" s="8">
        <f t="shared" si="426"/>
        <v>2.5486</v>
      </c>
      <c r="Q684" s="9">
        <v>1.15</v>
      </c>
      <c r="R684" s="17">
        <f t="shared" si="427"/>
        <v>149971.360954751</v>
      </c>
      <c r="Y684" s="11">
        <f t="shared" si="428"/>
        <v>46014</v>
      </c>
      <c r="Z684" s="11">
        <v>0.0847</v>
      </c>
      <c r="AA684" s="12">
        <v>1.35</v>
      </c>
      <c r="AB684" s="13">
        <f t="shared" si="429"/>
        <v>5261.47083</v>
      </c>
      <c r="AC684" s="11">
        <v>3</v>
      </c>
      <c r="AD684" s="11">
        <v>530</v>
      </c>
      <c r="AE684" s="11">
        <v>1.43</v>
      </c>
      <c r="AF684" s="16">
        <f t="shared" si="430"/>
        <v>3.68691699604743</v>
      </c>
      <c r="AG684" s="11">
        <v>0.87</v>
      </c>
      <c r="AH684" s="11">
        <v>1.78</v>
      </c>
      <c r="AI684" s="8">
        <f t="shared" si="431"/>
        <v>2.5486</v>
      </c>
      <c r="AJ684" s="9">
        <v>1.15</v>
      </c>
      <c r="AK684" s="17">
        <f t="shared" si="432"/>
        <v>170565.5430169</v>
      </c>
    </row>
    <row r="685" s="1" customFormat="1" customHeight="1" spans="6:37">
      <c r="F685" s="11">
        <f t="shared" si="423"/>
        <v>41312</v>
      </c>
      <c r="G685" s="11">
        <v>0.0847</v>
      </c>
      <c r="H685" s="12">
        <v>1.35</v>
      </c>
      <c r="I685" s="13">
        <f t="shared" si="424"/>
        <v>4723.82064</v>
      </c>
      <c r="J685" s="11">
        <v>3</v>
      </c>
      <c r="K685" s="11">
        <v>240</v>
      </c>
      <c r="L685" s="11">
        <v>1.43</v>
      </c>
      <c r="M685" s="16">
        <f t="shared" si="425"/>
        <v>3.07285714285714</v>
      </c>
      <c r="N685" s="11">
        <v>0.87</v>
      </c>
      <c r="O685" s="11">
        <v>1.78</v>
      </c>
      <c r="P685" s="8">
        <f t="shared" si="426"/>
        <v>2.5486</v>
      </c>
      <c r="Q685" s="9">
        <v>0.9</v>
      </c>
      <c r="R685" s="17">
        <f t="shared" si="427"/>
        <v>99885.2159106902</v>
      </c>
      <c r="Y685" s="11">
        <f t="shared" si="428"/>
        <v>46014</v>
      </c>
      <c r="Z685" s="11">
        <v>0.0847</v>
      </c>
      <c r="AA685" s="12">
        <v>1.35</v>
      </c>
      <c r="AB685" s="13">
        <f t="shared" si="429"/>
        <v>5261.47083</v>
      </c>
      <c r="AC685" s="11">
        <v>3</v>
      </c>
      <c r="AD685" s="11">
        <v>280</v>
      </c>
      <c r="AE685" s="11">
        <v>1.43</v>
      </c>
      <c r="AF685" s="16">
        <f t="shared" si="430"/>
        <v>3.16684210526316</v>
      </c>
      <c r="AG685" s="11">
        <v>0.87</v>
      </c>
      <c r="AH685" s="11">
        <v>1.78</v>
      </c>
      <c r="AI685" s="8">
        <f t="shared" si="431"/>
        <v>2.5486</v>
      </c>
      <c r="AJ685" s="9">
        <v>0.9</v>
      </c>
      <c r="AK685" s="17">
        <f t="shared" si="432"/>
        <v>114656.589778978</v>
      </c>
    </row>
    <row r="686" s="1" customFormat="1" customHeight="1" spans="6:37">
      <c r="F686" s="11">
        <f t="shared" si="423"/>
        <v>41312</v>
      </c>
      <c r="G686" s="11">
        <v>0.0847</v>
      </c>
      <c r="H686" s="12">
        <v>1.35</v>
      </c>
      <c r="I686" s="13">
        <f t="shared" si="424"/>
        <v>4723.82064</v>
      </c>
      <c r="J686" s="11">
        <v>3</v>
      </c>
      <c r="K686" s="11">
        <v>240</v>
      </c>
      <c r="L686" s="11">
        <v>1.43</v>
      </c>
      <c r="M686" s="16">
        <f t="shared" si="425"/>
        <v>3.07285714285714</v>
      </c>
      <c r="N686" s="11">
        <v>0.87</v>
      </c>
      <c r="O686" s="11">
        <v>1.78</v>
      </c>
      <c r="P686" s="8">
        <f t="shared" si="426"/>
        <v>2.5486</v>
      </c>
      <c r="Q686" s="9">
        <v>0.9</v>
      </c>
      <c r="R686" s="17">
        <f t="shared" si="427"/>
        <v>99885.2159106902</v>
      </c>
      <c r="Y686" s="11">
        <f t="shared" si="428"/>
        <v>46014</v>
      </c>
      <c r="Z686" s="11">
        <v>0.0847</v>
      </c>
      <c r="AA686" s="12">
        <v>1.35</v>
      </c>
      <c r="AB686" s="13">
        <f t="shared" si="429"/>
        <v>5261.47083</v>
      </c>
      <c r="AC686" s="11">
        <v>3</v>
      </c>
      <c r="AD686" s="11">
        <v>280</v>
      </c>
      <c r="AE686" s="11">
        <v>1.43</v>
      </c>
      <c r="AF686" s="16">
        <f t="shared" si="430"/>
        <v>3.16684210526316</v>
      </c>
      <c r="AG686" s="11">
        <v>0.87</v>
      </c>
      <c r="AH686" s="11">
        <v>1.78</v>
      </c>
      <c r="AI686" s="8">
        <f t="shared" si="431"/>
        <v>2.5486</v>
      </c>
      <c r="AJ686" s="9">
        <v>0.9</v>
      </c>
      <c r="AK686" s="17">
        <f t="shared" si="432"/>
        <v>114656.589778978</v>
      </c>
    </row>
    <row r="687" s="1" customFormat="1" customHeight="1" spans="6:37">
      <c r="F687" s="36" t="s">
        <v>44</v>
      </c>
      <c r="G687" s="37"/>
      <c r="H687" s="37"/>
      <c r="I687" s="37"/>
      <c r="J687" s="37"/>
      <c r="K687" s="37"/>
      <c r="L687" s="37"/>
      <c r="M687" s="22">
        <f>SUM(R682:R686)</f>
        <v>649684.514685634</v>
      </c>
      <c r="N687" s="22"/>
      <c r="O687" s="22"/>
      <c r="P687" s="22"/>
      <c r="Q687" s="22"/>
      <c r="R687" s="22"/>
      <c r="Y687" s="36" t="s">
        <v>44</v>
      </c>
      <c r="Z687" s="37"/>
      <c r="AA687" s="37"/>
      <c r="AB687" s="37"/>
      <c r="AC687" s="37"/>
      <c r="AD687" s="37"/>
      <c r="AE687" s="37"/>
      <c r="AF687" s="22">
        <f>SUM(AK682:AK686)</f>
        <v>741009.808608654</v>
      </c>
      <c r="AG687" s="22"/>
      <c r="AH687" s="22"/>
      <c r="AI687" s="22"/>
      <c r="AJ687" s="22"/>
      <c r="AK687" s="22"/>
    </row>
    <row r="688" s="1" customFormat="1" customHeight="1" spans="6:37">
      <c r="F688" s="37"/>
      <c r="G688" s="37"/>
      <c r="H688" s="37"/>
      <c r="I688" s="37"/>
      <c r="J688" s="37"/>
      <c r="K688" s="37"/>
      <c r="L688" s="37"/>
      <c r="M688" s="22"/>
      <c r="N688" s="22"/>
      <c r="O688" s="22"/>
      <c r="P688" s="22"/>
      <c r="Q688" s="22"/>
      <c r="R688" s="22"/>
      <c r="Y688" s="37"/>
      <c r="Z688" s="37"/>
      <c r="AA688" s="37"/>
      <c r="AB688" s="37"/>
      <c r="AC688" s="37"/>
      <c r="AD688" s="37"/>
      <c r="AE688" s="37"/>
      <c r="AF688" s="22"/>
      <c r="AG688" s="22"/>
      <c r="AH688" s="22"/>
      <c r="AI688" s="22"/>
      <c r="AJ688" s="22"/>
      <c r="AK688" s="22"/>
    </row>
    <row r="689" s="1" customFormat="1" customHeight="1" spans="6:36">
      <c r="F689" s="34" t="s">
        <v>24</v>
      </c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Y689" s="34" t="s">
        <v>24</v>
      </c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</row>
    <row r="690" s="1" customFormat="1" customHeight="1" spans="6:36">
      <c r="F690" s="13" t="s">
        <v>3</v>
      </c>
      <c r="G690" s="13"/>
      <c r="H690" s="13"/>
      <c r="I690" s="13"/>
      <c r="J690" s="13"/>
      <c r="K690" s="8" t="s">
        <v>46</v>
      </c>
      <c r="L690" s="8"/>
      <c r="M690" s="8"/>
      <c r="N690" s="8"/>
      <c r="O690" s="9" t="s">
        <v>31</v>
      </c>
      <c r="P690" s="9"/>
      <c r="Q690" s="38" t="s">
        <v>7</v>
      </c>
      <c r="Y690" s="13" t="s">
        <v>3</v>
      </c>
      <c r="Z690" s="13"/>
      <c r="AA690" s="13"/>
      <c r="AB690" s="13"/>
      <c r="AC690" s="13"/>
      <c r="AD690" s="8" t="s">
        <v>46</v>
      </c>
      <c r="AE690" s="8"/>
      <c r="AF690" s="8"/>
      <c r="AG690" s="8"/>
      <c r="AH690" s="9" t="s">
        <v>31</v>
      </c>
      <c r="AI690" s="9"/>
      <c r="AJ690" s="38" t="s">
        <v>7</v>
      </c>
    </row>
    <row r="691" s="1" customFormat="1" customHeight="1" spans="6:36">
      <c r="F691" s="13" t="s">
        <v>47</v>
      </c>
      <c r="G691" s="13" t="s">
        <v>48</v>
      </c>
      <c r="H691" s="13" t="s">
        <v>49</v>
      </c>
      <c r="I691" s="13" t="s">
        <v>50</v>
      </c>
      <c r="J691" s="13" t="s">
        <v>3</v>
      </c>
      <c r="K691" s="8" t="s">
        <v>51</v>
      </c>
      <c r="L691" s="8" t="s">
        <v>21</v>
      </c>
      <c r="M691" s="8" t="s">
        <v>20</v>
      </c>
      <c r="N691" s="39" t="s">
        <v>22</v>
      </c>
      <c r="O691" s="9" t="s">
        <v>52</v>
      </c>
      <c r="P691" s="9" t="s">
        <v>53</v>
      </c>
      <c r="Q691" s="38"/>
      <c r="Y691" s="13" t="s">
        <v>47</v>
      </c>
      <c r="Z691" s="13" t="s">
        <v>48</v>
      </c>
      <c r="AA691" s="13" t="s">
        <v>49</v>
      </c>
      <c r="AB691" s="13" t="s">
        <v>50</v>
      </c>
      <c r="AC691" s="13" t="s">
        <v>3</v>
      </c>
      <c r="AD691" s="8" t="s">
        <v>51</v>
      </c>
      <c r="AE691" s="8" t="s">
        <v>21</v>
      </c>
      <c r="AF691" s="8" t="s">
        <v>20</v>
      </c>
      <c r="AG691" s="39" t="s">
        <v>22</v>
      </c>
      <c r="AH691" s="9" t="s">
        <v>52</v>
      </c>
      <c r="AI691" s="9" t="s">
        <v>53</v>
      </c>
      <c r="AJ691" s="38"/>
    </row>
    <row r="692" s="1" customFormat="1" customHeight="1" spans="6:36">
      <c r="F692" s="11">
        <f t="shared" ref="F692:F706" si="433">2704+413</f>
        <v>3117</v>
      </c>
      <c r="G692" s="12">
        <v>1.05</v>
      </c>
      <c r="H692" s="11">
        <v>1</v>
      </c>
      <c r="I692" s="11">
        <v>0</v>
      </c>
      <c r="J692" s="13">
        <f t="shared" ref="J692:J706" si="434">F692*G692*H692+I692</f>
        <v>3272.85</v>
      </c>
      <c r="K692" s="11">
        <v>1</v>
      </c>
      <c r="L692" s="11">
        <v>2.38</v>
      </c>
      <c r="M692" s="11">
        <v>1</v>
      </c>
      <c r="N692" s="39">
        <f t="shared" ref="N692:N706" si="435">L692*M692+1</f>
        <v>3.38</v>
      </c>
      <c r="O692" s="11">
        <v>1.15</v>
      </c>
      <c r="P692" s="9">
        <v>0.5</v>
      </c>
      <c r="Q692" s="40">
        <f t="shared" ref="Q692:Q706" si="436">J692*K692*N692*O692*P692</f>
        <v>6360.783975</v>
      </c>
      <c r="Y692" s="11">
        <f t="shared" ref="Y692:Y706" si="437">2704+460</f>
        <v>3164</v>
      </c>
      <c r="Z692" s="12">
        <v>1.05</v>
      </c>
      <c r="AA692" s="11">
        <v>1</v>
      </c>
      <c r="AB692" s="11">
        <v>0</v>
      </c>
      <c r="AC692" s="13">
        <f t="shared" ref="AC692:AC706" si="438">Y692*Z692*AA692+AB692</f>
        <v>3322.2</v>
      </c>
      <c r="AD692" s="11">
        <v>1</v>
      </c>
      <c r="AE692" s="11">
        <v>2.38</v>
      </c>
      <c r="AF692" s="11">
        <v>1</v>
      </c>
      <c r="AG692" s="39">
        <f t="shared" ref="AG692:AG706" si="439">AE692*AF692+1</f>
        <v>3.38</v>
      </c>
      <c r="AH692" s="11">
        <v>1.15</v>
      </c>
      <c r="AI692" s="9">
        <v>0.5</v>
      </c>
      <c r="AJ692" s="40">
        <f t="shared" ref="AJ692:AJ706" si="440">AC692*AD692*AG692*AH692*AI692</f>
        <v>6456.6957</v>
      </c>
    </row>
    <row r="693" s="1" customFormat="1" customHeight="1" spans="6:36">
      <c r="F693" s="11">
        <f t="shared" si="433"/>
        <v>3117</v>
      </c>
      <c r="G693" s="12">
        <v>1.06</v>
      </c>
      <c r="H693" s="11">
        <v>1</v>
      </c>
      <c r="I693" s="11">
        <v>0</v>
      </c>
      <c r="J693" s="13">
        <f t="shared" si="434"/>
        <v>3304.02</v>
      </c>
      <c r="K693" s="11">
        <v>1</v>
      </c>
      <c r="L693" s="11">
        <v>2.38</v>
      </c>
      <c r="M693" s="11">
        <v>1</v>
      </c>
      <c r="N693" s="39">
        <f t="shared" si="435"/>
        <v>3.38</v>
      </c>
      <c r="O693" s="11">
        <v>1.15</v>
      </c>
      <c r="P693" s="9">
        <v>0.5</v>
      </c>
      <c r="Q693" s="40">
        <f t="shared" si="436"/>
        <v>6421.36287</v>
      </c>
      <c r="Y693" s="11">
        <f t="shared" si="437"/>
        <v>3164</v>
      </c>
      <c r="Z693" s="12">
        <v>1.06</v>
      </c>
      <c r="AA693" s="11">
        <v>1</v>
      </c>
      <c r="AB693" s="11">
        <v>0</v>
      </c>
      <c r="AC693" s="13">
        <f t="shared" si="438"/>
        <v>3353.84</v>
      </c>
      <c r="AD693" s="11">
        <v>1</v>
      </c>
      <c r="AE693" s="11">
        <v>2.38</v>
      </c>
      <c r="AF693" s="11">
        <v>1</v>
      </c>
      <c r="AG693" s="39">
        <f t="shared" si="439"/>
        <v>3.38</v>
      </c>
      <c r="AH693" s="11">
        <v>1.15</v>
      </c>
      <c r="AI693" s="9">
        <v>0.5</v>
      </c>
      <c r="AJ693" s="40">
        <f t="shared" si="440"/>
        <v>6518.18804</v>
      </c>
    </row>
    <row r="694" s="1" customFormat="1" customHeight="1" spans="6:36">
      <c r="F694" s="11">
        <f t="shared" si="433"/>
        <v>3117</v>
      </c>
      <c r="G694" s="12">
        <v>1.31</v>
      </c>
      <c r="H694" s="11">
        <v>1</v>
      </c>
      <c r="I694" s="11">
        <v>0</v>
      </c>
      <c r="J694" s="13">
        <f t="shared" si="434"/>
        <v>4083.27</v>
      </c>
      <c r="K694" s="11">
        <v>1</v>
      </c>
      <c r="L694" s="11">
        <v>2.38</v>
      </c>
      <c r="M694" s="11">
        <v>1</v>
      </c>
      <c r="N694" s="39">
        <f t="shared" si="435"/>
        <v>3.38</v>
      </c>
      <c r="O694" s="11">
        <v>1.15</v>
      </c>
      <c r="P694" s="9">
        <v>0.5</v>
      </c>
      <c r="Q694" s="40">
        <f t="shared" si="436"/>
        <v>7935.835245</v>
      </c>
      <c r="Y694" s="11">
        <f t="shared" si="437"/>
        <v>3164</v>
      </c>
      <c r="Z694" s="12">
        <v>1.31</v>
      </c>
      <c r="AA694" s="11">
        <v>1</v>
      </c>
      <c r="AB694" s="11">
        <v>0</v>
      </c>
      <c r="AC694" s="13">
        <f t="shared" si="438"/>
        <v>4144.84</v>
      </c>
      <c r="AD694" s="11">
        <v>1</v>
      </c>
      <c r="AE694" s="11">
        <v>2.38</v>
      </c>
      <c r="AF694" s="11">
        <v>1</v>
      </c>
      <c r="AG694" s="39">
        <f t="shared" si="439"/>
        <v>3.38</v>
      </c>
      <c r="AH694" s="11">
        <v>1.15</v>
      </c>
      <c r="AI694" s="9">
        <v>0.5</v>
      </c>
      <c r="AJ694" s="40">
        <f t="shared" si="440"/>
        <v>8055.49654</v>
      </c>
    </row>
    <row r="695" s="1" customFormat="1" customHeight="1" spans="6:36">
      <c r="F695" s="11">
        <f t="shared" si="433"/>
        <v>3117</v>
      </c>
      <c r="G695" s="12">
        <v>0.75</v>
      </c>
      <c r="H695" s="11">
        <v>1</v>
      </c>
      <c r="I695" s="11">
        <v>0</v>
      </c>
      <c r="J695" s="13">
        <f t="shared" si="434"/>
        <v>2337.75</v>
      </c>
      <c r="K695" s="11">
        <v>1</v>
      </c>
      <c r="L695" s="11">
        <v>2.38</v>
      </c>
      <c r="M695" s="11">
        <v>1</v>
      </c>
      <c r="N695" s="39">
        <f t="shared" si="435"/>
        <v>3.38</v>
      </c>
      <c r="O695" s="11">
        <v>1.15</v>
      </c>
      <c r="P695" s="9">
        <v>0.5</v>
      </c>
      <c r="Q695" s="40">
        <f t="shared" si="436"/>
        <v>4543.417125</v>
      </c>
      <c r="Y695" s="11">
        <f t="shared" si="437"/>
        <v>3164</v>
      </c>
      <c r="Z695" s="12">
        <v>0.75</v>
      </c>
      <c r="AA695" s="11">
        <v>1</v>
      </c>
      <c r="AB695" s="11">
        <v>0</v>
      </c>
      <c r="AC695" s="13">
        <f t="shared" si="438"/>
        <v>2373</v>
      </c>
      <c r="AD695" s="11">
        <v>1</v>
      </c>
      <c r="AE695" s="11">
        <v>2.38</v>
      </c>
      <c r="AF695" s="11">
        <v>1</v>
      </c>
      <c r="AG695" s="39">
        <f t="shared" si="439"/>
        <v>3.38</v>
      </c>
      <c r="AH695" s="11">
        <v>1.15</v>
      </c>
      <c r="AI695" s="9">
        <v>0.5</v>
      </c>
      <c r="AJ695" s="40">
        <f t="shared" si="440"/>
        <v>4611.9255</v>
      </c>
    </row>
    <row r="696" s="1" customFormat="1" customHeight="1" spans="6:36">
      <c r="F696" s="11">
        <f t="shared" si="433"/>
        <v>3117</v>
      </c>
      <c r="G696" s="12">
        <v>0.75</v>
      </c>
      <c r="H696" s="11">
        <v>1</v>
      </c>
      <c r="I696" s="11">
        <v>0</v>
      </c>
      <c r="J696" s="13">
        <f t="shared" si="434"/>
        <v>2337.75</v>
      </c>
      <c r="K696" s="11">
        <v>1</v>
      </c>
      <c r="L696" s="11">
        <v>2.38</v>
      </c>
      <c r="M696" s="11">
        <v>1</v>
      </c>
      <c r="N696" s="39">
        <f t="shared" si="435"/>
        <v>3.38</v>
      </c>
      <c r="O696" s="11">
        <v>1.15</v>
      </c>
      <c r="P696" s="9">
        <v>0.5</v>
      </c>
      <c r="Q696" s="40">
        <f t="shared" si="436"/>
        <v>4543.417125</v>
      </c>
      <c r="Y696" s="11">
        <f t="shared" si="437"/>
        <v>3164</v>
      </c>
      <c r="Z696" s="12">
        <v>0.75</v>
      </c>
      <c r="AA696" s="11">
        <v>1</v>
      </c>
      <c r="AB696" s="11">
        <v>0</v>
      </c>
      <c r="AC696" s="13">
        <f t="shared" si="438"/>
        <v>2373</v>
      </c>
      <c r="AD696" s="11">
        <v>1</v>
      </c>
      <c r="AE696" s="11">
        <v>2.38</v>
      </c>
      <c r="AF696" s="11">
        <v>1</v>
      </c>
      <c r="AG696" s="39">
        <f t="shared" si="439"/>
        <v>3.38</v>
      </c>
      <c r="AH696" s="11">
        <v>1.15</v>
      </c>
      <c r="AI696" s="9">
        <v>0.5</v>
      </c>
      <c r="AJ696" s="40">
        <f t="shared" si="440"/>
        <v>4611.9255</v>
      </c>
    </row>
    <row r="697" s="1" customFormat="1" customHeight="1" spans="6:36">
      <c r="F697" s="11">
        <f t="shared" si="433"/>
        <v>3117</v>
      </c>
      <c r="G697" s="12">
        <v>1.8</v>
      </c>
      <c r="H697" s="11">
        <v>1</v>
      </c>
      <c r="I697" s="11">
        <v>0</v>
      </c>
      <c r="J697" s="13">
        <f t="shared" si="434"/>
        <v>5610.6</v>
      </c>
      <c r="K697" s="11">
        <v>1</v>
      </c>
      <c r="L697" s="11">
        <v>2.38</v>
      </c>
      <c r="M697" s="11">
        <v>1</v>
      </c>
      <c r="N697" s="39">
        <f t="shared" si="435"/>
        <v>3.38</v>
      </c>
      <c r="O697" s="11">
        <v>1.15</v>
      </c>
      <c r="P697" s="9">
        <v>0.5</v>
      </c>
      <c r="Q697" s="40">
        <f t="shared" si="436"/>
        <v>10904.2011</v>
      </c>
      <c r="Y697" s="11">
        <f t="shared" si="437"/>
        <v>3164</v>
      </c>
      <c r="Z697" s="12">
        <v>1.8</v>
      </c>
      <c r="AA697" s="11">
        <v>1</v>
      </c>
      <c r="AB697" s="11">
        <v>0</v>
      </c>
      <c r="AC697" s="13">
        <f t="shared" si="438"/>
        <v>5695.2</v>
      </c>
      <c r="AD697" s="11">
        <v>1</v>
      </c>
      <c r="AE697" s="11">
        <v>2.38</v>
      </c>
      <c r="AF697" s="11">
        <v>1</v>
      </c>
      <c r="AG697" s="39">
        <f t="shared" si="439"/>
        <v>3.38</v>
      </c>
      <c r="AH697" s="11">
        <v>1.15</v>
      </c>
      <c r="AI697" s="9">
        <v>0.5</v>
      </c>
      <c r="AJ697" s="40">
        <f t="shared" si="440"/>
        <v>11068.6212</v>
      </c>
    </row>
    <row r="698" s="1" customFormat="1" customHeight="1" spans="6:36">
      <c r="F698" s="11">
        <f t="shared" si="433"/>
        <v>3117</v>
      </c>
      <c r="G698" s="12">
        <v>1.05</v>
      </c>
      <c r="H698" s="11">
        <v>1</v>
      </c>
      <c r="I698" s="11">
        <v>0</v>
      </c>
      <c r="J698" s="13">
        <f t="shared" si="434"/>
        <v>3272.85</v>
      </c>
      <c r="K698" s="11">
        <v>1</v>
      </c>
      <c r="L698" s="11">
        <v>2.38</v>
      </c>
      <c r="M698" s="11">
        <v>1</v>
      </c>
      <c r="N698" s="39">
        <f t="shared" si="435"/>
        <v>3.38</v>
      </c>
      <c r="O698" s="11">
        <v>1.15</v>
      </c>
      <c r="P698" s="9">
        <v>0.5</v>
      </c>
      <c r="Q698" s="40">
        <f t="shared" si="436"/>
        <v>6360.783975</v>
      </c>
      <c r="Y698" s="11">
        <f t="shared" si="437"/>
        <v>3164</v>
      </c>
      <c r="Z698" s="12">
        <v>1.05</v>
      </c>
      <c r="AA698" s="11">
        <v>1</v>
      </c>
      <c r="AB698" s="11">
        <v>0</v>
      </c>
      <c r="AC698" s="13">
        <f t="shared" si="438"/>
        <v>3322.2</v>
      </c>
      <c r="AD698" s="11">
        <v>1</v>
      </c>
      <c r="AE698" s="11">
        <v>2.38</v>
      </c>
      <c r="AF698" s="11">
        <v>1</v>
      </c>
      <c r="AG698" s="39">
        <f t="shared" si="439"/>
        <v>3.38</v>
      </c>
      <c r="AH698" s="11">
        <v>1.15</v>
      </c>
      <c r="AI698" s="9">
        <v>0.5</v>
      </c>
      <c r="AJ698" s="40">
        <f t="shared" si="440"/>
        <v>6456.6957</v>
      </c>
    </row>
    <row r="699" s="1" customFormat="1" customHeight="1" spans="6:36">
      <c r="F699" s="11">
        <f t="shared" si="433"/>
        <v>3117</v>
      </c>
      <c r="G699" s="12">
        <v>1.06</v>
      </c>
      <c r="H699" s="11">
        <v>1</v>
      </c>
      <c r="I699" s="11">
        <v>0</v>
      </c>
      <c r="J699" s="13">
        <f t="shared" si="434"/>
        <v>3304.02</v>
      </c>
      <c r="K699" s="11">
        <v>1</v>
      </c>
      <c r="L699" s="11">
        <v>2.38</v>
      </c>
      <c r="M699" s="11">
        <v>1</v>
      </c>
      <c r="N699" s="39">
        <f t="shared" si="435"/>
        <v>3.38</v>
      </c>
      <c r="O699" s="11">
        <v>1.15</v>
      </c>
      <c r="P699" s="9">
        <v>0.5</v>
      </c>
      <c r="Q699" s="40">
        <f t="shared" si="436"/>
        <v>6421.36287</v>
      </c>
      <c r="Y699" s="11">
        <f t="shared" si="437"/>
        <v>3164</v>
      </c>
      <c r="Z699" s="12">
        <v>1.06</v>
      </c>
      <c r="AA699" s="11">
        <v>1</v>
      </c>
      <c r="AB699" s="11">
        <v>0</v>
      </c>
      <c r="AC699" s="13">
        <f t="shared" si="438"/>
        <v>3353.84</v>
      </c>
      <c r="AD699" s="11">
        <v>1</v>
      </c>
      <c r="AE699" s="11">
        <v>2.38</v>
      </c>
      <c r="AF699" s="11">
        <v>1</v>
      </c>
      <c r="AG699" s="39">
        <f t="shared" si="439"/>
        <v>3.38</v>
      </c>
      <c r="AH699" s="11">
        <v>1.15</v>
      </c>
      <c r="AI699" s="9">
        <v>0.5</v>
      </c>
      <c r="AJ699" s="40">
        <f t="shared" si="440"/>
        <v>6518.18804</v>
      </c>
    </row>
    <row r="700" s="1" customFormat="1" customHeight="1" spans="6:36">
      <c r="F700" s="11">
        <f t="shared" si="433"/>
        <v>3117</v>
      </c>
      <c r="G700" s="12">
        <v>1.31</v>
      </c>
      <c r="H700" s="11">
        <v>1</v>
      </c>
      <c r="I700" s="11">
        <v>0</v>
      </c>
      <c r="J700" s="13">
        <f t="shared" si="434"/>
        <v>4083.27</v>
      </c>
      <c r="K700" s="11">
        <v>1</v>
      </c>
      <c r="L700" s="11">
        <v>2.38</v>
      </c>
      <c r="M700" s="11">
        <v>1</v>
      </c>
      <c r="N700" s="39">
        <f t="shared" si="435"/>
        <v>3.38</v>
      </c>
      <c r="O700" s="11">
        <v>1.15</v>
      </c>
      <c r="P700" s="9">
        <v>0.5</v>
      </c>
      <c r="Q700" s="40">
        <f t="shared" si="436"/>
        <v>7935.835245</v>
      </c>
      <c r="Y700" s="11">
        <f t="shared" si="437"/>
        <v>3164</v>
      </c>
      <c r="Z700" s="12">
        <v>1.31</v>
      </c>
      <c r="AA700" s="11">
        <v>1</v>
      </c>
      <c r="AB700" s="11">
        <v>0</v>
      </c>
      <c r="AC700" s="13">
        <f t="shared" si="438"/>
        <v>4144.84</v>
      </c>
      <c r="AD700" s="11">
        <v>1</v>
      </c>
      <c r="AE700" s="11">
        <v>2.38</v>
      </c>
      <c r="AF700" s="11">
        <v>1</v>
      </c>
      <c r="AG700" s="39">
        <f t="shared" si="439"/>
        <v>3.38</v>
      </c>
      <c r="AH700" s="11">
        <v>1.15</v>
      </c>
      <c r="AI700" s="9">
        <v>0.5</v>
      </c>
      <c r="AJ700" s="40">
        <f t="shared" si="440"/>
        <v>8055.49654</v>
      </c>
    </row>
    <row r="701" s="1" customFormat="1" customHeight="1" spans="6:36">
      <c r="F701" s="11">
        <f t="shared" si="433"/>
        <v>3117</v>
      </c>
      <c r="G701" s="12">
        <v>0.75</v>
      </c>
      <c r="H701" s="11">
        <v>1</v>
      </c>
      <c r="I701" s="11">
        <v>0</v>
      </c>
      <c r="J701" s="13">
        <f t="shared" si="434"/>
        <v>2337.75</v>
      </c>
      <c r="K701" s="11">
        <v>1</v>
      </c>
      <c r="L701" s="11">
        <v>2.38</v>
      </c>
      <c r="M701" s="11">
        <v>1</v>
      </c>
      <c r="N701" s="39">
        <f t="shared" si="435"/>
        <v>3.38</v>
      </c>
      <c r="O701" s="11">
        <v>1.15</v>
      </c>
      <c r="P701" s="9">
        <v>0.5</v>
      </c>
      <c r="Q701" s="40">
        <f t="shared" si="436"/>
        <v>4543.417125</v>
      </c>
      <c r="Y701" s="11">
        <f t="shared" si="437"/>
        <v>3164</v>
      </c>
      <c r="Z701" s="12">
        <v>0.75</v>
      </c>
      <c r="AA701" s="11">
        <v>1</v>
      </c>
      <c r="AB701" s="11">
        <v>0</v>
      </c>
      <c r="AC701" s="13">
        <f t="shared" si="438"/>
        <v>2373</v>
      </c>
      <c r="AD701" s="11">
        <v>1</v>
      </c>
      <c r="AE701" s="11">
        <v>2.38</v>
      </c>
      <c r="AF701" s="11">
        <v>1</v>
      </c>
      <c r="AG701" s="39">
        <f t="shared" si="439"/>
        <v>3.38</v>
      </c>
      <c r="AH701" s="11">
        <v>1.15</v>
      </c>
      <c r="AI701" s="9">
        <v>0.5</v>
      </c>
      <c r="AJ701" s="40">
        <f t="shared" si="440"/>
        <v>4611.9255</v>
      </c>
    </row>
    <row r="702" s="1" customFormat="1" customHeight="1" spans="6:36">
      <c r="F702" s="11">
        <f t="shared" si="433"/>
        <v>3117</v>
      </c>
      <c r="G702" s="12">
        <v>0.75</v>
      </c>
      <c r="H702" s="11">
        <v>1</v>
      </c>
      <c r="I702" s="11">
        <v>0</v>
      </c>
      <c r="J702" s="13">
        <f t="shared" si="434"/>
        <v>2337.75</v>
      </c>
      <c r="K702" s="11">
        <v>1</v>
      </c>
      <c r="L702" s="11">
        <v>2.38</v>
      </c>
      <c r="M702" s="11">
        <v>1</v>
      </c>
      <c r="N702" s="39">
        <f t="shared" si="435"/>
        <v>3.38</v>
      </c>
      <c r="O702" s="11">
        <v>1.15</v>
      </c>
      <c r="P702" s="9">
        <v>0.5</v>
      </c>
      <c r="Q702" s="40">
        <f t="shared" si="436"/>
        <v>4543.417125</v>
      </c>
      <c r="Y702" s="11">
        <f t="shared" si="437"/>
        <v>3164</v>
      </c>
      <c r="Z702" s="12">
        <v>0.75</v>
      </c>
      <c r="AA702" s="11">
        <v>1</v>
      </c>
      <c r="AB702" s="11">
        <v>0</v>
      </c>
      <c r="AC702" s="13">
        <f t="shared" si="438"/>
        <v>2373</v>
      </c>
      <c r="AD702" s="11">
        <v>1</v>
      </c>
      <c r="AE702" s="11">
        <v>2.38</v>
      </c>
      <c r="AF702" s="11">
        <v>1</v>
      </c>
      <c r="AG702" s="39">
        <f t="shared" si="439"/>
        <v>3.38</v>
      </c>
      <c r="AH702" s="11">
        <v>1.15</v>
      </c>
      <c r="AI702" s="9">
        <v>0.5</v>
      </c>
      <c r="AJ702" s="40">
        <f t="shared" si="440"/>
        <v>4611.9255</v>
      </c>
    </row>
    <row r="703" s="1" customFormat="1" customHeight="1" spans="6:36">
      <c r="F703" s="11">
        <f t="shared" si="433"/>
        <v>3117</v>
      </c>
      <c r="G703" s="12">
        <v>1.8</v>
      </c>
      <c r="H703" s="11">
        <v>1</v>
      </c>
      <c r="I703" s="11">
        <v>0</v>
      </c>
      <c r="J703" s="13">
        <f t="shared" si="434"/>
        <v>5610.6</v>
      </c>
      <c r="K703" s="11">
        <v>1</v>
      </c>
      <c r="L703" s="11">
        <v>2.38</v>
      </c>
      <c r="M703" s="11">
        <v>1</v>
      </c>
      <c r="N703" s="39">
        <f t="shared" si="435"/>
        <v>3.38</v>
      </c>
      <c r="O703" s="11">
        <v>1.15</v>
      </c>
      <c r="P703" s="9">
        <v>0.5</v>
      </c>
      <c r="Q703" s="40">
        <f t="shared" si="436"/>
        <v>10904.2011</v>
      </c>
      <c r="Y703" s="11">
        <f t="shared" si="437"/>
        <v>3164</v>
      </c>
      <c r="Z703" s="12">
        <v>1.8</v>
      </c>
      <c r="AA703" s="11">
        <v>1</v>
      </c>
      <c r="AB703" s="11">
        <v>0</v>
      </c>
      <c r="AC703" s="13">
        <f t="shared" si="438"/>
        <v>5695.2</v>
      </c>
      <c r="AD703" s="11">
        <v>1</v>
      </c>
      <c r="AE703" s="11">
        <v>2.38</v>
      </c>
      <c r="AF703" s="11">
        <v>1</v>
      </c>
      <c r="AG703" s="39">
        <f t="shared" si="439"/>
        <v>3.38</v>
      </c>
      <c r="AH703" s="11">
        <v>1.15</v>
      </c>
      <c r="AI703" s="9">
        <v>0.5</v>
      </c>
      <c r="AJ703" s="40">
        <f t="shared" si="440"/>
        <v>11068.6212</v>
      </c>
    </row>
    <row r="704" s="1" customFormat="1" customHeight="1" spans="6:36">
      <c r="F704" s="11">
        <f t="shared" si="433"/>
        <v>3117</v>
      </c>
      <c r="G704" s="12">
        <v>3.21</v>
      </c>
      <c r="H704" s="11">
        <v>1</v>
      </c>
      <c r="I704" s="11">
        <v>0</v>
      </c>
      <c r="J704" s="13">
        <f t="shared" si="434"/>
        <v>10005.57</v>
      </c>
      <c r="K704" s="11">
        <v>1</v>
      </c>
      <c r="L704" s="11">
        <v>2.38</v>
      </c>
      <c r="M704" s="11">
        <v>1</v>
      </c>
      <c r="N704" s="39">
        <f t="shared" si="435"/>
        <v>3.38</v>
      </c>
      <c r="O704" s="11">
        <v>1.15</v>
      </c>
      <c r="P704" s="9">
        <v>0.5</v>
      </c>
      <c r="Q704" s="40">
        <f t="shared" si="436"/>
        <v>19445.825295</v>
      </c>
      <c r="Y704" s="11">
        <f t="shared" si="437"/>
        <v>3164</v>
      </c>
      <c r="Z704" s="12">
        <v>3.21</v>
      </c>
      <c r="AA704" s="11">
        <v>1</v>
      </c>
      <c r="AB704" s="11">
        <v>0</v>
      </c>
      <c r="AC704" s="13">
        <f t="shared" si="438"/>
        <v>10156.44</v>
      </c>
      <c r="AD704" s="11">
        <v>1</v>
      </c>
      <c r="AE704" s="11">
        <v>2.38</v>
      </c>
      <c r="AF704" s="11">
        <v>1</v>
      </c>
      <c r="AG704" s="39">
        <f t="shared" si="439"/>
        <v>3.38</v>
      </c>
      <c r="AH704" s="11">
        <v>1.15</v>
      </c>
      <c r="AI704" s="9">
        <v>0.5</v>
      </c>
      <c r="AJ704" s="40">
        <f t="shared" si="440"/>
        <v>19739.04114</v>
      </c>
    </row>
    <row r="705" s="1" customFormat="1" customHeight="1" spans="6:36">
      <c r="F705" s="11">
        <f t="shared" si="433"/>
        <v>3117</v>
      </c>
      <c r="G705" s="12">
        <v>3.21</v>
      </c>
      <c r="H705" s="11">
        <v>1</v>
      </c>
      <c r="I705" s="11">
        <v>0</v>
      </c>
      <c r="J705" s="13">
        <f t="shared" si="434"/>
        <v>10005.57</v>
      </c>
      <c r="K705" s="11">
        <v>1</v>
      </c>
      <c r="L705" s="11">
        <v>2.38</v>
      </c>
      <c r="M705" s="11">
        <v>1</v>
      </c>
      <c r="N705" s="39">
        <f t="shared" si="435"/>
        <v>3.38</v>
      </c>
      <c r="O705" s="11">
        <v>1.15</v>
      </c>
      <c r="P705" s="9">
        <v>0.5</v>
      </c>
      <c r="Q705" s="40">
        <f t="shared" si="436"/>
        <v>19445.825295</v>
      </c>
      <c r="Y705" s="11">
        <f t="shared" si="437"/>
        <v>3164</v>
      </c>
      <c r="Z705" s="12">
        <v>3.21</v>
      </c>
      <c r="AA705" s="11">
        <v>1</v>
      </c>
      <c r="AB705" s="11">
        <v>0</v>
      </c>
      <c r="AC705" s="13">
        <f t="shared" si="438"/>
        <v>10156.44</v>
      </c>
      <c r="AD705" s="11">
        <v>1</v>
      </c>
      <c r="AE705" s="11">
        <v>2.38</v>
      </c>
      <c r="AF705" s="11">
        <v>1</v>
      </c>
      <c r="AG705" s="39">
        <f t="shared" si="439"/>
        <v>3.38</v>
      </c>
      <c r="AH705" s="11">
        <v>1.15</v>
      </c>
      <c r="AI705" s="9">
        <v>0.5</v>
      </c>
      <c r="AJ705" s="40">
        <f t="shared" si="440"/>
        <v>19739.04114</v>
      </c>
    </row>
    <row r="706" s="1" customFormat="1" customHeight="1" spans="6:36">
      <c r="F706" s="11">
        <f t="shared" si="433"/>
        <v>3117</v>
      </c>
      <c r="G706" s="12">
        <v>0</v>
      </c>
      <c r="H706" s="11">
        <v>1</v>
      </c>
      <c r="I706" s="11">
        <v>0</v>
      </c>
      <c r="J706" s="13">
        <f t="shared" si="434"/>
        <v>0</v>
      </c>
      <c r="K706" s="11">
        <v>1</v>
      </c>
      <c r="L706" s="11">
        <v>2.38</v>
      </c>
      <c r="M706" s="11">
        <v>1</v>
      </c>
      <c r="N706" s="39">
        <f t="shared" si="435"/>
        <v>3.38</v>
      </c>
      <c r="O706" s="11">
        <v>1.15</v>
      </c>
      <c r="P706" s="9">
        <v>0.5</v>
      </c>
      <c r="Q706" s="40">
        <f t="shared" si="436"/>
        <v>0</v>
      </c>
      <c r="Y706" s="11">
        <f t="shared" si="437"/>
        <v>3164</v>
      </c>
      <c r="Z706" s="12">
        <v>0</v>
      </c>
      <c r="AA706" s="11">
        <v>1</v>
      </c>
      <c r="AB706" s="11">
        <v>0</v>
      </c>
      <c r="AC706" s="13">
        <f t="shared" si="438"/>
        <v>0</v>
      </c>
      <c r="AD706" s="11">
        <v>1</v>
      </c>
      <c r="AE706" s="11">
        <v>2.38</v>
      </c>
      <c r="AF706" s="11">
        <v>1</v>
      </c>
      <c r="AG706" s="39">
        <f t="shared" si="439"/>
        <v>3.38</v>
      </c>
      <c r="AH706" s="11">
        <v>1.15</v>
      </c>
      <c r="AI706" s="9">
        <v>0.5</v>
      </c>
      <c r="AJ706" s="40">
        <f t="shared" si="440"/>
        <v>0</v>
      </c>
    </row>
    <row r="707" s="1" customFormat="1" customHeight="1" spans="6:36">
      <c r="F707" s="41" t="s">
        <v>24</v>
      </c>
      <c r="G707" s="42"/>
      <c r="H707" s="42"/>
      <c r="I707" s="42"/>
      <c r="J707" s="42"/>
      <c r="K707" s="42"/>
      <c r="L707" s="42"/>
      <c r="M707" s="43">
        <f>SUM(Q692:Q706)</f>
        <v>120309.68547</v>
      </c>
      <c r="N707" s="43"/>
      <c r="O707" s="43"/>
      <c r="P707" s="43"/>
      <c r="Q707" s="43"/>
      <c r="Y707" s="41" t="s">
        <v>24</v>
      </c>
      <c r="Z707" s="42"/>
      <c r="AA707" s="42"/>
      <c r="AB707" s="42"/>
      <c r="AC707" s="42"/>
      <c r="AD707" s="42"/>
      <c r="AE707" s="42"/>
      <c r="AF707" s="43">
        <f>SUM(AJ692:AJ706)</f>
        <v>122123.78724</v>
      </c>
      <c r="AG707" s="43"/>
      <c r="AH707" s="43"/>
      <c r="AI707" s="43"/>
      <c r="AJ707" s="43"/>
    </row>
    <row r="708" s="1" customFormat="1" customHeight="1" spans="6:36">
      <c r="F708" s="42"/>
      <c r="G708" s="42"/>
      <c r="H708" s="42"/>
      <c r="I708" s="42"/>
      <c r="J708" s="42"/>
      <c r="K708" s="42"/>
      <c r="L708" s="42"/>
      <c r="M708" s="43"/>
      <c r="N708" s="43"/>
      <c r="O708" s="43"/>
      <c r="P708" s="43"/>
      <c r="Q708" s="43"/>
      <c r="Y708" s="42"/>
      <c r="Z708" s="42"/>
      <c r="AA708" s="42"/>
      <c r="AB708" s="42"/>
      <c r="AC708" s="42"/>
      <c r="AD708" s="42"/>
      <c r="AE708" s="42"/>
      <c r="AF708" s="43"/>
      <c r="AG708" s="43"/>
      <c r="AH708" s="43"/>
      <c r="AI708" s="43"/>
      <c r="AJ708" s="43"/>
    </row>
    <row r="709" s="1" customFormat="1" customHeight="1" spans="6:36">
      <c r="F709" s="42"/>
      <c r="G709" s="42"/>
      <c r="H709" s="42"/>
      <c r="I709" s="42"/>
      <c r="J709" s="42"/>
      <c r="K709" s="42"/>
      <c r="L709" s="42"/>
      <c r="M709" s="43"/>
      <c r="N709" s="43"/>
      <c r="O709" s="43"/>
      <c r="P709" s="43"/>
      <c r="Q709" s="43"/>
      <c r="Y709" s="42"/>
      <c r="Z709" s="42"/>
      <c r="AA709" s="42"/>
      <c r="AB709" s="42"/>
      <c r="AC709" s="42"/>
      <c r="AD709" s="42"/>
      <c r="AE709" s="42"/>
      <c r="AF709" s="43"/>
      <c r="AG709" s="43"/>
      <c r="AH709" s="43"/>
      <c r="AI709" s="43"/>
      <c r="AJ709" s="43"/>
    </row>
    <row r="710" s="1" customFormat="1" customHeight="1" spans="6:36">
      <c r="F710" s="34" t="s">
        <v>25</v>
      </c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Y710" s="34" t="s">
        <v>25</v>
      </c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</row>
    <row r="711" s="1" customFormat="1" customHeight="1" spans="6:36">
      <c r="F711" s="13" t="s">
        <v>3</v>
      </c>
      <c r="G711" s="13"/>
      <c r="H711" s="13"/>
      <c r="I711" s="13"/>
      <c r="J711" s="13"/>
      <c r="K711" s="8" t="s">
        <v>46</v>
      </c>
      <c r="L711" s="8"/>
      <c r="M711" s="8"/>
      <c r="N711" s="8"/>
      <c r="O711" s="9" t="s">
        <v>31</v>
      </c>
      <c r="P711" s="9"/>
      <c r="Q711" s="38" t="s">
        <v>7</v>
      </c>
      <c r="Y711" s="13" t="s">
        <v>3</v>
      </c>
      <c r="Z711" s="13"/>
      <c r="AA711" s="13"/>
      <c r="AB711" s="13"/>
      <c r="AC711" s="13"/>
      <c r="AD711" s="8" t="s">
        <v>46</v>
      </c>
      <c r="AE711" s="8"/>
      <c r="AF711" s="8"/>
      <c r="AG711" s="8"/>
      <c r="AH711" s="9" t="s">
        <v>31</v>
      </c>
      <c r="AI711" s="9"/>
      <c r="AJ711" s="38" t="s">
        <v>7</v>
      </c>
    </row>
    <row r="712" s="1" customFormat="1" customHeight="1" spans="6:36">
      <c r="F712" s="13" t="s">
        <v>47</v>
      </c>
      <c r="G712" s="13" t="s">
        <v>48</v>
      </c>
      <c r="H712" s="13" t="s">
        <v>49</v>
      </c>
      <c r="I712" s="13" t="s">
        <v>50</v>
      </c>
      <c r="J712" s="13" t="s">
        <v>3</v>
      </c>
      <c r="K712" s="8" t="s">
        <v>51</v>
      </c>
      <c r="L712" s="8" t="s">
        <v>21</v>
      </c>
      <c r="M712" s="8" t="s">
        <v>20</v>
      </c>
      <c r="N712" s="39" t="s">
        <v>22</v>
      </c>
      <c r="O712" s="9" t="s">
        <v>52</v>
      </c>
      <c r="P712" s="9" t="s">
        <v>53</v>
      </c>
      <c r="Q712" s="38"/>
      <c r="Y712" s="13" t="s">
        <v>47</v>
      </c>
      <c r="Z712" s="13" t="s">
        <v>48</v>
      </c>
      <c r="AA712" s="13" t="s">
        <v>49</v>
      </c>
      <c r="AB712" s="13" t="s">
        <v>50</v>
      </c>
      <c r="AC712" s="13" t="s">
        <v>3</v>
      </c>
      <c r="AD712" s="8" t="s">
        <v>51</v>
      </c>
      <c r="AE712" s="8" t="s">
        <v>21</v>
      </c>
      <c r="AF712" s="8" t="s">
        <v>20</v>
      </c>
      <c r="AG712" s="39" t="s">
        <v>22</v>
      </c>
      <c r="AH712" s="9" t="s">
        <v>52</v>
      </c>
      <c r="AI712" s="9" t="s">
        <v>53</v>
      </c>
      <c r="AJ712" s="38"/>
    </row>
    <row r="713" s="1" customFormat="1" customHeight="1" spans="6:36">
      <c r="F713" s="11">
        <v>2171</v>
      </c>
      <c r="G713" s="12">
        <v>1.728</v>
      </c>
      <c r="H713" s="11">
        <v>1</v>
      </c>
      <c r="I713" s="11">
        <v>0</v>
      </c>
      <c r="J713" s="13">
        <f t="shared" ref="J713:J723" si="441">F713*G713*H713+I713</f>
        <v>3751.488</v>
      </c>
      <c r="K713" s="11">
        <v>1</v>
      </c>
      <c r="L713" s="11">
        <v>2.11</v>
      </c>
      <c r="M713" s="11">
        <v>0.97</v>
      </c>
      <c r="N713" s="39">
        <f t="shared" ref="N713:N723" si="442">L713*M713+1</f>
        <v>3.0467</v>
      </c>
      <c r="O713" s="11">
        <v>1.15</v>
      </c>
      <c r="P713" s="9">
        <v>0.5</v>
      </c>
      <c r="Q713" s="40">
        <f t="shared" ref="Q713:Q723" si="443">J713*K713*N713*O713*P713</f>
        <v>6572.05363152</v>
      </c>
      <c r="Y713" s="11">
        <v>2171</v>
      </c>
      <c r="Z713" s="12">
        <v>1.728</v>
      </c>
      <c r="AA713" s="11">
        <v>1</v>
      </c>
      <c r="AB713" s="11">
        <v>0</v>
      </c>
      <c r="AC713" s="13">
        <f t="shared" ref="AC713:AC723" si="444">Y713*Z713*AA713+AB713</f>
        <v>3751.488</v>
      </c>
      <c r="AD713" s="11">
        <v>1</v>
      </c>
      <c r="AE713" s="11">
        <v>2.11</v>
      </c>
      <c r="AF713" s="11">
        <v>0.97</v>
      </c>
      <c r="AG713" s="39">
        <f t="shared" ref="AG713:AG723" si="445">AE713*AF713+1</f>
        <v>3.0467</v>
      </c>
      <c r="AH713" s="11">
        <v>1.15</v>
      </c>
      <c r="AI713" s="9">
        <v>0.5</v>
      </c>
      <c r="AJ713" s="40">
        <f t="shared" ref="AJ713:AJ723" si="446">AC713*AD713*AG713*AH713*AI713</f>
        <v>6572.05363152</v>
      </c>
    </row>
    <row r="714" s="1" customFormat="1" customHeight="1" spans="6:36">
      <c r="F714" s="11">
        <v>2171</v>
      </c>
      <c r="G714" s="12">
        <v>1.728</v>
      </c>
      <c r="H714" s="11">
        <v>1</v>
      </c>
      <c r="I714" s="11">
        <v>0</v>
      </c>
      <c r="J714" s="13">
        <f t="shared" si="441"/>
        <v>3751.488</v>
      </c>
      <c r="K714" s="11">
        <v>1</v>
      </c>
      <c r="L714" s="11">
        <v>2.11</v>
      </c>
      <c r="M714" s="11">
        <v>0.97</v>
      </c>
      <c r="N714" s="39">
        <f t="shared" si="442"/>
        <v>3.0467</v>
      </c>
      <c r="O714" s="11">
        <v>1.15</v>
      </c>
      <c r="P714" s="9">
        <v>0.5</v>
      </c>
      <c r="Q714" s="40">
        <f t="shared" si="443"/>
        <v>6572.05363152</v>
      </c>
      <c r="Y714" s="11">
        <v>2171</v>
      </c>
      <c r="Z714" s="12">
        <v>1.728</v>
      </c>
      <c r="AA714" s="11">
        <v>1</v>
      </c>
      <c r="AB714" s="11">
        <v>0</v>
      </c>
      <c r="AC714" s="13">
        <f t="shared" si="444"/>
        <v>3751.488</v>
      </c>
      <c r="AD714" s="11">
        <v>1</v>
      </c>
      <c r="AE714" s="11">
        <v>2.11</v>
      </c>
      <c r="AF714" s="11">
        <v>0.97</v>
      </c>
      <c r="AG714" s="39">
        <f t="shared" si="445"/>
        <v>3.0467</v>
      </c>
      <c r="AH714" s="11">
        <v>1.15</v>
      </c>
      <c r="AI714" s="9">
        <v>0.5</v>
      </c>
      <c r="AJ714" s="40">
        <f t="shared" si="446"/>
        <v>6572.05363152</v>
      </c>
    </row>
    <row r="715" s="1" customFormat="1" customHeight="1" spans="6:36">
      <c r="F715" s="11">
        <v>2171</v>
      </c>
      <c r="G715" s="12">
        <v>1.728</v>
      </c>
      <c r="H715" s="11">
        <v>1</v>
      </c>
      <c r="I715" s="11">
        <v>0</v>
      </c>
      <c r="J715" s="13">
        <f t="shared" si="441"/>
        <v>3751.488</v>
      </c>
      <c r="K715" s="11">
        <v>1</v>
      </c>
      <c r="L715" s="11">
        <v>2.11</v>
      </c>
      <c r="M715" s="11">
        <v>0.97</v>
      </c>
      <c r="N715" s="39">
        <f t="shared" si="442"/>
        <v>3.0467</v>
      </c>
      <c r="O715" s="11">
        <v>1.15</v>
      </c>
      <c r="P715" s="9">
        <v>0.5</v>
      </c>
      <c r="Q715" s="40">
        <f t="shared" si="443"/>
        <v>6572.05363152</v>
      </c>
      <c r="Y715" s="11">
        <v>2171</v>
      </c>
      <c r="Z715" s="12">
        <v>1.728</v>
      </c>
      <c r="AA715" s="11">
        <v>1</v>
      </c>
      <c r="AB715" s="11">
        <v>0</v>
      </c>
      <c r="AC715" s="13">
        <f t="shared" si="444"/>
        <v>3751.488</v>
      </c>
      <c r="AD715" s="11">
        <v>1</v>
      </c>
      <c r="AE715" s="11">
        <v>2.11</v>
      </c>
      <c r="AF715" s="11">
        <v>0.97</v>
      </c>
      <c r="AG715" s="39">
        <f t="shared" si="445"/>
        <v>3.0467</v>
      </c>
      <c r="AH715" s="11">
        <v>1.15</v>
      </c>
      <c r="AI715" s="9">
        <v>0.5</v>
      </c>
      <c r="AJ715" s="40">
        <f t="shared" si="446"/>
        <v>6572.05363152</v>
      </c>
    </row>
    <row r="716" s="1" customFormat="1" customHeight="1" spans="6:36">
      <c r="F716" s="11">
        <v>2171</v>
      </c>
      <c r="G716" s="12">
        <v>1.728</v>
      </c>
      <c r="H716" s="11">
        <v>1</v>
      </c>
      <c r="I716" s="11">
        <v>0</v>
      </c>
      <c r="J716" s="13">
        <f t="shared" si="441"/>
        <v>3751.488</v>
      </c>
      <c r="K716" s="11">
        <v>1</v>
      </c>
      <c r="L716" s="11">
        <v>2.11</v>
      </c>
      <c r="M716" s="11">
        <v>0.97</v>
      </c>
      <c r="N716" s="39">
        <f t="shared" si="442"/>
        <v>3.0467</v>
      </c>
      <c r="O716" s="11">
        <v>1.15</v>
      </c>
      <c r="P716" s="9">
        <v>0.5</v>
      </c>
      <c r="Q716" s="40">
        <f t="shared" si="443"/>
        <v>6572.05363152</v>
      </c>
      <c r="Y716" s="11">
        <v>2171</v>
      </c>
      <c r="Z716" s="12">
        <v>1.728</v>
      </c>
      <c r="AA716" s="11">
        <v>1</v>
      </c>
      <c r="AB716" s="11">
        <v>0</v>
      </c>
      <c r="AC716" s="13">
        <f t="shared" si="444"/>
        <v>3751.488</v>
      </c>
      <c r="AD716" s="11">
        <v>1</v>
      </c>
      <c r="AE716" s="11">
        <v>2.11</v>
      </c>
      <c r="AF716" s="11">
        <v>0.97</v>
      </c>
      <c r="AG716" s="39">
        <f t="shared" si="445"/>
        <v>3.0467</v>
      </c>
      <c r="AH716" s="11">
        <v>1.15</v>
      </c>
      <c r="AI716" s="9">
        <v>0.5</v>
      </c>
      <c r="AJ716" s="40">
        <f t="shared" si="446"/>
        <v>6572.05363152</v>
      </c>
    </row>
    <row r="717" s="1" customFormat="1" customHeight="1" spans="6:36">
      <c r="F717" s="11">
        <v>2171</v>
      </c>
      <c r="G717" s="12">
        <v>1.728</v>
      </c>
      <c r="H717" s="11">
        <v>1</v>
      </c>
      <c r="I717" s="11">
        <v>0</v>
      </c>
      <c r="J717" s="13">
        <f t="shared" si="441"/>
        <v>3751.488</v>
      </c>
      <c r="K717" s="11">
        <v>1</v>
      </c>
      <c r="L717" s="11">
        <v>2.11</v>
      </c>
      <c r="M717" s="11">
        <v>0.97</v>
      </c>
      <c r="N717" s="39">
        <f t="shared" si="442"/>
        <v>3.0467</v>
      </c>
      <c r="O717" s="11">
        <v>1.15</v>
      </c>
      <c r="P717" s="9">
        <v>0.5</v>
      </c>
      <c r="Q717" s="40">
        <f t="shared" si="443"/>
        <v>6572.05363152</v>
      </c>
      <c r="Y717" s="11">
        <v>2171</v>
      </c>
      <c r="Z717" s="12">
        <v>1.728</v>
      </c>
      <c r="AA717" s="11">
        <v>1</v>
      </c>
      <c r="AB717" s="11">
        <v>0</v>
      </c>
      <c r="AC717" s="13">
        <f t="shared" si="444"/>
        <v>3751.488</v>
      </c>
      <c r="AD717" s="11">
        <v>1</v>
      </c>
      <c r="AE717" s="11">
        <v>2.11</v>
      </c>
      <c r="AF717" s="11">
        <v>0.97</v>
      </c>
      <c r="AG717" s="39">
        <f t="shared" si="445"/>
        <v>3.0467</v>
      </c>
      <c r="AH717" s="11">
        <v>1.15</v>
      </c>
      <c r="AI717" s="9">
        <v>0.5</v>
      </c>
      <c r="AJ717" s="40">
        <f t="shared" si="446"/>
        <v>6572.05363152</v>
      </c>
    </row>
    <row r="718" s="1" customFormat="1" customHeight="1" spans="6:36">
      <c r="F718" s="11">
        <v>2171</v>
      </c>
      <c r="G718" s="12">
        <v>1.728</v>
      </c>
      <c r="H718" s="11">
        <v>1</v>
      </c>
      <c r="I718" s="11">
        <v>0</v>
      </c>
      <c r="J718" s="13">
        <f t="shared" si="441"/>
        <v>3751.488</v>
      </c>
      <c r="K718" s="11">
        <v>1</v>
      </c>
      <c r="L718" s="11">
        <v>2.11</v>
      </c>
      <c r="M718" s="11">
        <v>0.97</v>
      </c>
      <c r="N718" s="39">
        <f t="shared" si="442"/>
        <v>3.0467</v>
      </c>
      <c r="O718" s="11">
        <v>0.9</v>
      </c>
      <c r="P718" s="9">
        <v>0.5</v>
      </c>
      <c r="Q718" s="40">
        <f t="shared" si="443"/>
        <v>5143.34632032</v>
      </c>
      <c r="Y718" s="11">
        <v>2171</v>
      </c>
      <c r="Z718" s="12">
        <v>1.728</v>
      </c>
      <c r="AA718" s="11">
        <v>1</v>
      </c>
      <c r="AB718" s="11">
        <v>0</v>
      </c>
      <c r="AC718" s="13">
        <f t="shared" si="444"/>
        <v>3751.488</v>
      </c>
      <c r="AD718" s="11">
        <v>1</v>
      </c>
      <c r="AE718" s="11">
        <v>2.11</v>
      </c>
      <c r="AF718" s="11">
        <v>0.97</v>
      </c>
      <c r="AG718" s="39">
        <f t="shared" si="445"/>
        <v>3.0467</v>
      </c>
      <c r="AH718" s="11">
        <v>0.9</v>
      </c>
      <c r="AI718" s="9">
        <v>0.5</v>
      </c>
      <c r="AJ718" s="40">
        <f t="shared" si="446"/>
        <v>5143.34632032</v>
      </c>
    </row>
    <row r="719" s="1" customFormat="1" customHeight="1" spans="6:36">
      <c r="F719" s="11">
        <v>2171</v>
      </c>
      <c r="G719" s="12">
        <v>1.728</v>
      </c>
      <c r="H719" s="11">
        <v>1</v>
      </c>
      <c r="I719" s="11">
        <v>0</v>
      </c>
      <c r="J719" s="13">
        <f t="shared" si="441"/>
        <v>3751.488</v>
      </c>
      <c r="K719" s="11">
        <v>1</v>
      </c>
      <c r="L719" s="11">
        <v>2.11</v>
      </c>
      <c r="M719" s="11">
        <v>0.97</v>
      </c>
      <c r="N719" s="39">
        <f t="shared" si="442"/>
        <v>3.0467</v>
      </c>
      <c r="O719" s="11">
        <v>0.9</v>
      </c>
      <c r="P719" s="9">
        <v>0.5</v>
      </c>
      <c r="Q719" s="40">
        <f t="shared" si="443"/>
        <v>5143.34632032</v>
      </c>
      <c r="Y719" s="11">
        <v>2171</v>
      </c>
      <c r="Z719" s="12">
        <v>1.728</v>
      </c>
      <c r="AA719" s="11">
        <v>1</v>
      </c>
      <c r="AB719" s="11">
        <v>0</v>
      </c>
      <c r="AC719" s="13">
        <f t="shared" si="444"/>
        <v>3751.488</v>
      </c>
      <c r="AD719" s="11">
        <v>1</v>
      </c>
      <c r="AE719" s="11">
        <v>2.11</v>
      </c>
      <c r="AF719" s="11">
        <v>0.97</v>
      </c>
      <c r="AG719" s="39">
        <f t="shared" si="445"/>
        <v>3.0467</v>
      </c>
      <c r="AH719" s="11">
        <v>0.9</v>
      </c>
      <c r="AI719" s="9">
        <v>0.5</v>
      </c>
      <c r="AJ719" s="40">
        <f t="shared" si="446"/>
        <v>5143.34632032</v>
      </c>
    </row>
    <row r="720" s="1" customFormat="1" customHeight="1" spans="6:36">
      <c r="F720" s="11">
        <v>2171</v>
      </c>
      <c r="G720" s="12">
        <v>1.728</v>
      </c>
      <c r="H720" s="11">
        <v>1</v>
      </c>
      <c r="I720" s="11">
        <v>0</v>
      </c>
      <c r="J720" s="13">
        <f t="shared" si="441"/>
        <v>3751.488</v>
      </c>
      <c r="K720" s="11">
        <v>1</v>
      </c>
      <c r="L720" s="11">
        <v>2.11</v>
      </c>
      <c r="M720" s="11">
        <v>0.97</v>
      </c>
      <c r="N720" s="39">
        <f t="shared" si="442"/>
        <v>3.0467</v>
      </c>
      <c r="O720" s="11">
        <v>0.9</v>
      </c>
      <c r="P720" s="9">
        <v>0.5</v>
      </c>
      <c r="Q720" s="40">
        <f t="shared" si="443"/>
        <v>5143.34632032</v>
      </c>
      <c r="Y720" s="11">
        <v>2171</v>
      </c>
      <c r="Z720" s="12">
        <v>1.728</v>
      </c>
      <c r="AA720" s="11">
        <v>1</v>
      </c>
      <c r="AB720" s="11">
        <v>0</v>
      </c>
      <c r="AC720" s="13">
        <f t="shared" si="444"/>
        <v>3751.488</v>
      </c>
      <c r="AD720" s="11">
        <v>1</v>
      </c>
      <c r="AE720" s="11">
        <v>2.11</v>
      </c>
      <c r="AF720" s="11">
        <v>0.97</v>
      </c>
      <c r="AG720" s="39">
        <f t="shared" si="445"/>
        <v>3.0467</v>
      </c>
      <c r="AH720" s="11">
        <v>0.9</v>
      </c>
      <c r="AI720" s="9">
        <v>0.5</v>
      </c>
      <c r="AJ720" s="40">
        <f t="shared" si="446"/>
        <v>5143.34632032</v>
      </c>
    </row>
    <row r="721" s="1" customFormat="1" customHeight="1" spans="6:36">
      <c r="F721" s="11">
        <v>2171</v>
      </c>
      <c r="G721" s="12">
        <v>1.728</v>
      </c>
      <c r="H721" s="11">
        <v>1</v>
      </c>
      <c r="I721" s="11">
        <v>0</v>
      </c>
      <c r="J721" s="13">
        <f t="shared" si="441"/>
        <v>3751.488</v>
      </c>
      <c r="K721" s="11">
        <v>1</v>
      </c>
      <c r="L721" s="11">
        <v>2.11</v>
      </c>
      <c r="M721" s="11">
        <v>0.97</v>
      </c>
      <c r="N721" s="39">
        <f t="shared" si="442"/>
        <v>3.0467</v>
      </c>
      <c r="O721" s="11">
        <v>0.9</v>
      </c>
      <c r="P721" s="9">
        <v>0.5</v>
      </c>
      <c r="Q721" s="40">
        <f t="shared" si="443"/>
        <v>5143.34632032</v>
      </c>
      <c r="Y721" s="11">
        <v>2171</v>
      </c>
      <c r="Z721" s="12">
        <v>1.728</v>
      </c>
      <c r="AA721" s="11">
        <v>1</v>
      </c>
      <c r="AB721" s="11">
        <v>0</v>
      </c>
      <c r="AC721" s="13">
        <f t="shared" si="444"/>
        <v>3751.488</v>
      </c>
      <c r="AD721" s="11">
        <v>1</v>
      </c>
      <c r="AE721" s="11">
        <v>2.11</v>
      </c>
      <c r="AF721" s="11">
        <v>0.97</v>
      </c>
      <c r="AG721" s="39">
        <f t="shared" si="445"/>
        <v>3.0467</v>
      </c>
      <c r="AH721" s="11">
        <v>0.9</v>
      </c>
      <c r="AI721" s="9">
        <v>0.5</v>
      </c>
      <c r="AJ721" s="40">
        <f t="shared" si="446"/>
        <v>5143.34632032</v>
      </c>
    </row>
    <row r="722" s="1" customFormat="1" customHeight="1" spans="6:36">
      <c r="F722" s="11">
        <v>2171</v>
      </c>
      <c r="G722" s="12">
        <v>1.55</v>
      </c>
      <c r="H722" s="11">
        <v>1</v>
      </c>
      <c r="I722" s="11">
        <v>0</v>
      </c>
      <c r="J722" s="13">
        <f t="shared" si="441"/>
        <v>3365.05</v>
      </c>
      <c r="K722" s="11">
        <v>1</v>
      </c>
      <c r="L722" s="11">
        <v>2.11</v>
      </c>
      <c r="M722" s="11">
        <v>0.97</v>
      </c>
      <c r="N722" s="39">
        <f t="shared" si="442"/>
        <v>3.0467</v>
      </c>
      <c r="O722" s="11">
        <v>0.9</v>
      </c>
      <c r="P722" s="9">
        <v>0.5</v>
      </c>
      <c r="Q722" s="40">
        <f t="shared" si="443"/>
        <v>4613.53402575</v>
      </c>
      <c r="Y722" s="11">
        <v>2171</v>
      </c>
      <c r="Z722" s="12">
        <v>1.55</v>
      </c>
      <c r="AA722" s="11">
        <v>1</v>
      </c>
      <c r="AB722" s="11">
        <v>0</v>
      </c>
      <c r="AC722" s="13">
        <f t="shared" si="444"/>
        <v>3365.05</v>
      </c>
      <c r="AD722" s="11">
        <v>1</v>
      </c>
      <c r="AE722" s="11">
        <v>2.11</v>
      </c>
      <c r="AF722" s="11">
        <v>0.97</v>
      </c>
      <c r="AG722" s="39">
        <f t="shared" si="445"/>
        <v>3.0467</v>
      </c>
      <c r="AH722" s="11">
        <v>0.9</v>
      </c>
      <c r="AI722" s="9">
        <v>0.5</v>
      </c>
      <c r="AJ722" s="40">
        <f t="shared" si="446"/>
        <v>4613.53402575</v>
      </c>
    </row>
    <row r="723" s="1" customFormat="1" customHeight="1" spans="6:36">
      <c r="F723" s="11">
        <v>2171</v>
      </c>
      <c r="G723" s="12">
        <v>12.18</v>
      </c>
      <c r="H723" s="11">
        <v>1</v>
      </c>
      <c r="I723" s="11">
        <v>0</v>
      </c>
      <c r="J723" s="13">
        <f t="shared" si="441"/>
        <v>26442.78</v>
      </c>
      <c r="K723" s="11">
        <v>1</v>
      </c>
      <c r="L723" s="11">
        <v>2.11</v>
      </c>
      <c r="M723" s="11">
        <v>0.97</v>
      </c>
      <c r="N723" s="39">
        <f t="shared" si="442"/>
        <v>3.0467</v>
      </c>
      <c r="O723" s="11">
        <v>0.9</v>
      </c>
      <c r="P723" s="9">
        <v>0.5</v>
      </c>
      <c r="Q723" s="40">
        <f t="shared" si="443"/>
        <v>36253.4480217</v>
      </c>
      <c r="Y723" s="11">
        <v>2171</v>
      </c>
      <c r="Z723" s="12">
        <v>12.18</v>
      </c>
      <c r="AA723" s="11">
        <v>1</v>
      </c>
      <c r="AB723" s="11">
        <v>0</v>
      </c>
      <c r="AC723" s="13">
        <f t="shared" si="444"/>
        <v>26442.78</v>
      </c>
      <c r="AD723" s="11">
        <v>1</v>
      </c>
      <c r="AE723" s="11">
        <v>2.11</v>
      </c>
      <c r="AF723" s="11">
        <v>0.97</v>
      </c>
      <c r="AG723" s="39">
        <f t="shared" si="445"/>
        <v>3.0467</v>
      </c>
      <c r="AH723" s="11">
        <v>0.9</v>
      </c>
      <c r="AI723" s="9">
        <v>0.5</v>
      </c>
      <c r="AJ723" s="40">
        <f t="shared" si="446"/>
        <v>36253.4480217</v>
      </c>
    </row>
    <row r="724" s="1" customFormat="1" customHeight="1" spans="6:36">
      <c r="F724" s="41" t="s">
        <v>25</v>
      </c>
      <c r="G724" s="42"/>
      <c r="H724" s="42"/>
      <c r="I724" s="42"/>
      <c r="J724" s="42"/>
      <c r="K724" s="42"/>
      <c r="L724" s="42"/>
      <c r="M724" s="43">
        <f>SUM(Q713:Q723)</f>
        <v>94300.63548633</v>
      </c>
      <c r="N724" s="43"/>
      <c r="O724" s="43"/>
      <c r="P724" s="43"/>
      <c r="Q724" s="43"/>
      <c r="Y724" s="41" t="s">
        <v>25</v>
      </c>
      <c r="Z724" s="42"/>
      <c r="AA724" s="42"/>
      <c r="AB724" s="42"/>
      <c r="AC724" s="42"/>
      <c r="AD724" s="42"/>
      <c r="AE724" s="42"/>
      <c r="AF724" s="43">
        <f>SUM(AJ713:AJ723)</f>
        <v>94300.63548633</v>
      </c>
      <c r="AG724" s="43"/>
      <c r="AH724" s="43"/>
      <c r="AI724" s="43"/>
      <c r="AJ724" s="43"/>
    </row>
    <row r="725" s="1" customFormat="1" customHeight="1" spans="6:36">
      <c r="F725" s="42"/>
      <c r="G725" s="42"/>
      <c r="H725" s="42"/>
      <c r="I725" s="42"/>
      <c r="J725" s="42"/>
      <c r="K725" s="42"/>
      <c r="L725" s="42"/>
      <c r="M725" s="43"/>
      <c r="N725" s="43"/>
      <c r="O725" s="43"/>
      <c r="P725" s="43"/>
      <c r="Q725" s="43"/>
      <c r="Y725" s="42"/>
      <c r="Z725" s="42"/>
      <c r="AA725" s="42"/>
      <c r="AB725" s="42"/>
      <c r="AC725" s="42"/>
      <c r="AD725" s="42"/>
      <c r="AE725" s="42"/>
      <c r="AF725" s="43"/>
      <c r="AG725" s="43"/>
      <c r="AH725" s="43"/>
      <c r="AI725" s="43"/>
      <c r="AJ725" s="43"/>
    </row>
    <row r="726" s="1" customFormat="1" customHeight="1" spans="6:36">
      <c r="F726" s="42"/>
      <c r="G726" s="42"/>
      <c r="H726" s="42"/>
      <c r="I726" s="42"/>
      <c r="J726" s="42"/>
      <c r="K726" s="42"/>
      <c r="L726" s="42"/>
      <c r="M726" s="43"/>
      <c r="N726" s="43"/>
      <c r="O726" s="43"/>
      <c r="P726" s="43"/>
      <c r="Q726" s="43"/>
      <c r="Y726" s="42"/>
      <c r="Z726" s="42"/>
      <c r="AA726" s="42"/>
      <c r="AB726" s="42"/>
      <c r="AC726" s="42"/>
      <c r="AD726" s="42"/>
      <c r="AE726" s="42"/>
      <c r="AF726" s="43"/>
      <c r="AG726" s="43"/>
      <c r="AH726" s="43"/>
      <c r="AI726" s="43"/>
      <c r="AJ726" s="43"/>
    </row>
    <row r="727" s="1" customFormat="1" customHeight="1" spans="6:36">
      <c r="F727" s="34" t="s">
        <v>26</v>
      </c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Y727" s="34" t="s">
        <v>26</v>
      </c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</row>
    <row r="728" s="1" customFormat="1" customHeight="1" spans="6:36">
      <c r="F728" s="13" t="s">
        <v>3</v>
      </c>
      <c r="G728" s="13"/>
      <c r="H728" s="13"/>
      <c r="I728" s="13"/>
      <c r="J728" s="13"/>
      <c r="K728" s="8" t="s">
        <v>46</v>
      </c>
      <c r="L728" s="8"/>
      <c r="M728" s="8"/>
      <c r="N728" s="8"/>
      <c r="O728" s="9" t="s">
        <v>31</v>
      </c>
      <c r="P728" s="9"/>
      <c r="Q728" s="38" t="s">
        <v>7</v>
      </c>
      <c r="Y728" s="13" t="s">
        <v>3</v>
      </c>
      <c r="Z728" s="13"/>
      <c r="AA728" s="13"/>
      <c r="AB728" s="13"/>
      <c r="AC728" s="13"/>
      <c r="AD728" s="8" t="s">
        <v>46</v>
      </c>
      <c r="AE728" s="8"/>
      <c r="AF728" s="8"/>
      <c r="AG728" s="8"/>
      <c r="AH728" s="9" t="s">
        <v>31</v>
      </c>
      <c r="AI728" s="9"/>
      <c r="AJ728" s="38" t="s">
        <v>7</v>
      </c>
    </row>
    <row r="729" s="1" customFormat="1" customHeight="1" spans="6:36">
      <c r="F729" s="13" t="s">
        <v>47</v>
      </c>
      <c r="G729" s="13" t="s">
        <v>48</v>
      </c>
      <c r="H729" s="13" t="s">
        <v>49</v>
      </c>
      <c r="I729" s="13" t="s">
        <v>50</v>
      </c>
      <c r="J729" s="13" t="s">
        <v>3</v>
      </c>
      <c r="K729" s="8" t="s">
        <v>51</v>
      </c>
      <c r="L729" s="8" t="s">
        <v>21</v>
      </c>
      <c r="M729" s="8" t="s">
        <v>20</v>
      </c>
      <c r="N729" s="39" t="s">
        <v>22</v>
      </c>
      <c r="O729" s="9" t="s">
        <v>52</v>
      </c>
      <c r="P729" s="9" t="s">
        <v>53</v>
      </c>
      <c r="Q729" s="38"/>
      <c r="Y729" s="13" t="s">
        <v>47</v>
      </c>
      <c r="Z729" s="13" t="s">
        <v>48</v>
      </c>
      <c r="AA729" s="13" t="s">
        <v>49</v>
      </c>
      <c r="AB729" s="13" t="s">
        <v>50</v>
      </c>
      <c r="AC729" s="13" t="s">
        <v>3</v>
      </c>
      <c r="AD729" s="8" t="s">
        <v>51</v>
      </c>
      <c r="AE729" s="8" t="s">
        <v>21</v>
      </c>
      <c r="AF729" s="8" t="s">
        <v>20</v>
      </c>
      <c r="AG729" s="39" t="s">
        <v>22</v>
      </c>
      <c r="AH729" s="9" t="s">
        <v>52</v>
      </c>
      <c r="AI729" s="9" t="s">
        <v>53</v>
      </c>
      <c r="AJ729" s="38"/>
    </row>
    <row r="730" s="1" customFormat="1" customHeight="1" spans="6:36">
      <c r="F730" s="11">
        <f t="shared" ref="F730:F739" si="447">35434+5878</f>
        <v>41312</v>
      </c>
      <c r="G730" s="12">
        <v>0.168</v>
      </c>
      <c r="H730" s="11">
        <v>1</v>
      </c>
      <c r="I730" s="11">
        <v>0</v>
      </c>
      <c r="J730" s="13">
        <f t="shared" ref="J730:J739" si="448">F730*G730*H730+I730</f>
        <v>6940.416</v>
      </c>
      <c r="K730" s="11">
        <v>1</v>
      </c>
      <c r="L730" s="11">
        <v>1.78</v>
      </c>
      <c r="M730" s="11">
        <v>0.87</v>
      </c>
      <c r="N730" s="39">
        <f t="shared" ref="N730:N739" si="449">L730*M730+1</f>
        <v>2.5486</v>
      </c>
      <c r="O730" s="11">
        <v>0.9</v>
      </c>
      <c r="P730" s="9">
        <v>0.5</v>
      </c>
      <c r="Q730" s="40">
        <f t="shared" ref="Q730:Q739" si="450">J730*K730*N730*O730*P730</f>
        <v>7959.75489792</v>
      </c>
      <c r="Y730" s="11">
        <f t="shared" ref="Y730:Y739" si="451">40136+5878</f>
        <v>46014</v>
      </c>
      <c r="Z730" s="12">
        <v>0.168</v>
      </c>
      <c r="AA730" s="11">
        <v>1</v>
      </c>
      <c r="AB730" s="11">
        <v>0</v>
      </c>
      <c r="AC730" s="13">
        <f t="shared" ref="AC730:AC739" si="452">Y730*Z730*AA730+AB730</f>
        <v>7730.352</v>
      </c>
      <c r="AD730" s="11">
        <v>1</v>
      </c>
      <c r="AE730" s="11">
        <v>1.78</v>
      </c>
      <c r="AF730" s="11">
        <v>0.87</v>
      </c>
      <c r="AG730" s="39">
        <f t="shared" ref="AG730:AG739" si="453">AE730*AF730+1</f>
        <v>2.5486</v>
      </c>
      <c r="AH730" s="11">
        <v>0.9</v>
      </c>
      <c r="AI730" s="9">
        <v>0.5</v>
      </c>
      <c r="AJ730" s="40">
        <f t="shared" ref="AJ730:AJ739" si="454">AC730*AD730*AG730*AH730*AI730</f>
        <v>8865.70879824</v>
      </c>
    </row>
    <row r="731" s="1" customFormat="1" customHeight="1" spans="6:36">
      <c r="F731" s="11">
        <f t="shared" si="447"/>
        <v>41312</v>
      </c>
      <c r="G731" s="12">
        <v>0.168</v>
      </c>
      <c r="H731" s="11">
        <v>1</v>
      </c>
      <c r="I731" s="11">
        <v>0</v>
      </c>
      <c r="J731" s="13">
        <f t="shared" si="448"/>
        <v>6940.416</v>
      </c>
      <c r="K731" s="11">
        <v>1</v>
      </c>
      <c r="L731" s="11">
        <v>1.78</v>
      </c>
      <c r="M731" s="11">
        <v>0.87</v>
      </c>
      <c r="N731" s="39">
        <f t="shared" si="449"/>
        <v>2.5486</v>
      </c>
      <c r="O731" s="11">
        <v>0.9</v>
      </c>
      <c r="P731" s="9">
        <v>0.5</v>
      </c>
      <c r="Q731" s="40">
        <f t="shared" si="450"/>
        <v>7959.75489792</v>
      </c>
      <c r="Y731" s="11">
        <f t="shared" si="451"/>
        <v>46014</v>
      </c>
      <c r="Z731" s="12">
        <v>0.168</v>
      </c>
      <c r="AA731" s="11">
        <v>1</v>
      </c>
      <c r="AB731" s="11">
        <v>0</v>
      </c>
      <c r="AC731" s="13">
        <f t="shared" si="452"/>
        <v>7730.352</v>
      </c>
      <c r="AD731" s="11">
        <v>1</v>
      </c>
      <c r="AE731" s="11">
        <v>1.78</v>
      </c>
      <c r="AF731" s="11">
        <v>0.87</v>
      </c>
      <c r="AG731" s="39">
        <f t="shared" si="453"/>
        <v>2.5486</v>
      </c>
      <c r="AH731" s="11">
        <v>0.9</v>
      </c>
      <c r="AI731" s="9">
        <v>0.5</v>
      </c>
      <c r="AJ731" s="40">
        <f t="shared" si="454"/>
        <v>8865.70879824</v>
      </c>
    </row>
    <row r="732" s="1" customFormat="1" customHeight="1" spans="6:36">
      <c r="F732" s="11">
        <f t="shared" si="447"/>
        <v>41312</v>
      </c>
      <c r="G732" s="12">
        <v>0.168</v>
      </c>
      <c r="H732" s="11">
        <v>1</v>
      </c>
      <c r="I732" s="11">
        <v>0</v>
      </c>
      <c r="J732" s="13">
        <f t="shared" si="448"/>
        <v>6940.416</v>
      </c>
      <c r="K732" s="11">
        <v>1</v>
      </c>
      <c r="L732" s="11">
        <v>1.78</v>
      </c>
      <c r="M732" s="11">
        <v>0.87</v>
      </c>
      <c r="N732" s="39">
        <f t="shared" si="449"/>
        <v>2.5486</v>
      </c>
      <c r="O732" s="11">
        <v>0.9</v>
      </c>
      <c r="P732" s="9">
        <v>0.5</v>
      </c>
      <c r="Q732" s="40">
        <f t="shared" si="450"/>
        <v>7959.75489792</v>
      </c>
      <c r="Y732" s="11">
        <f t="shared" si="451"/>
        <v>46014</v>
      </c>
      <c r="Z732" s="12">
        <v>0.168</v>
      </c>
      <c r="AA732" s="11">
        <v>1</v>
      </c>
      <c r="AB732" s="11">
        <v>0</v>
      </c>
      <c r="AC732" s="13">
        <f t="shared" si="452"/>
        <v>7730.352</v>
      </c>
      <c r="AD732" s="11">
        <v>1</v>
      </c>
      <c r="AE732" s="11">
        <v>1.78</v>
      </c>
      <c r="AF732" s="11">
        <v>0.87</v>
      </c>
      <c r="AG732" s="39">
        <f t="shared" si="453"/>
        <v>2.5486</v>
      </c>
      <c r="AH732" s="11">
        <v>0.9</v>
      </c>
      <c r="AI732" s="9">
        <v>0.5</v>
      </c>
      <c r="AJ732" s="40">
        <f t="shared" si="454"/>
        <v>8865.70879824</v>
      </c>
    </row>
    <row r="733" s="1" customFormat="1" customHeight="1" spans="6:36">
      <c r="F733" s="11">
        <f t="shared" si="447"/>
        <v>41312</v>
      </c>
      <c r="G733" s="12">
        <v>0.168</v>
      </c>
      <c r="H733" s="11">
        <v>1</v>
      </c>
      <c r="I733" s="11">
        <v>0</v>
      </c>
      <c r="J733" s="13">
        <f t="shared" si="448"/>
        <v>6940.416</v>
      </c>
      <c r="K733" s="11">
        <v>1</v>
      </c>
      <c r="L733" s="11">
        <v>1.78</v>
      </c>
      <c r="M733" s="11">
        <v>0.87</v>
      </c>
      <c r="N733" s="39">
        <f t="shared" si="449"/>
        <v>2.5486</v>
      </c>
      <c r="O733" s="11">
        <v>0.9</v>
      </c>
      <c r="P733" s="9">
        <v>0.5</v>
      </c>
      <c r="Q733" s="40">
        <f t="shared" si="450"/>
        <v>7959.75489792</v>
      </c>
      <c r="Y733" s="11">
        <f t="shared" si="451"/>
        <v>46014</v>
      </c>
      <c r="Z733" s="12">
        <v>0.168</v>
      </c>
      <c r="AA733" s="11">
        <v>1</v>
      </c>
      <c r="AB733" s="11">
        <v>0</v>
      </c>
      <c r="AC733" s="13">
        <f t="shared" si="452"/>
        <v>7730.352</v>
      </c>
      <c r="AD733" s="11">
        <v>1</v>
      </c>
      <c r="AE733" s="11">
        <v>1.78</v>
      </c>
      <c r="AF733" s="11">
        <v>0.87</v>
      </c>
      <c r="AG733" s="39">
        <f t="shared" si="453"/>
        <v>2.5486</v>
      </c>
      <c r="AH733" s="11">
        <v>0.9</v>
      </c>
      <c r="AI733" s="9">
        <v>0.5</v>
      </c>
      <c r="AJ733" s="40">
        <f t="shared" si="454"/>
        <v>8865.70879824</v>
      </c>
    </row>
    <row r="734" s="1" customFormat="1" customHeight="1" spans="6:36">
      <c r="F734" s="11">
        <f t="shared" si="447"/>
        <v>41312</v>
      </c>
      <c r="G734" s="12">
        <v>0.168</v>
      </c>
      <c r="H734" s="11">
        <v>1</v>
      </c>
      <c r="I734" s="11">
        <v>0</v>
      </c>
      <c r="J734" s="13">
        <f t="shared" si="448"/>
        <v>6940.416</v>
      </c>
      <c r="K734" s="11">
        <v>1</v>
      </c>
      <c r="L734" s="11">
        <v>1.78</v>
      </c>
      <c r="M734" s="11">
        <v>0.87</v>
      </c>
      <c r="N734" s="39">
        <f t="shared" si="449"/>
        <v>2.5486</v>
      </c>
      <c r="O734" s="11">
        <v>0.9</v>
      </c>
      <c r="P734" s="9">
        <v>0.5</v>
      </c>
      <c r="Q734" s="40">
        <f t="shared" si="450"/>
        <v>7959.75489792</v>
      </c>
      <c r="Y734" s="11">
        <f t="shared" si="451"/>
        <v>46014</v>
      </c>
      <c r="Z734" s="12">
        <v>0.168</v>
      </c>
      <c r="AA734" s="11">
        <v>1</v>
      </c>
      <c r="AB734" s="11">
        <v>0</v>
      </c>
      <c r="AC734" s="13">
        <f t="shared" si="452"/>
        <v>7730.352</v>
      </c>
      <c r="AD734" s="11">
        <v>1</v>
      </c>
      <c r="AE734" s="11">
        <v>1.78</v>
      </c>
      <c r="AF734" s="11">
        <v>0.87</v>
      </c>
      <c r="AG734" s="39">
        <f t="shared" si="453"/>
        <v>2.5486</v>
      </c>
      <c r="AH734" s="11">
        <v>0.9</v>
      </c>
      <c r="AI734" s="9">
        <v>0.5</v>
      </c>
      <c r="AJ734" s="40">
        <f t="shared" si="454"/>
        <v>8865.70879824</v>
      </c>
    </row>
    <row r="735" s="1" customFormat="1" customHeight="1" spans="6:36">
      <c r="F735" s="11">
        <f t="shared" si="447"/>
        <v>41312</v>
      </c>
      <c r="G735" s="12">
        <v>0.168</v>
      </c>
      <c r="H735" s="11">
        <v>1</v>
      </c>
      <c r="I735" s="11">
        <v>0</v>
      </c>
      <c r="J735" s="13">
        <f t="shared" si="448"/>
        <v>6940.416</v>
      </c>
      <c r="K735" s="11">
        <v>1</v>
      </c>
      <c r="L735" s="11">
        <v>1.78</v>
      </c>
      <c r="M735" s="11">
        <v>0.87</v>
      </c>
      <c r="N735" s="39">
        <f t="shared" si="449"/>
        <v>2.5486</v>
      </c>
      <c r="O735" s="11">
        <v>0.9</v>
      </c>
      <c r="P735" s="9">
        <v>0.5</v>
      </c>
      <c r="Q735" s="40">
        <f t="shared" si="450"/>
        <v>7959.75489792</v>
      </c>
      <c r="Y735" s="11">
        <f t="shared" si="451"/>
        <v>46014</v>
      </c>
      <c r="Z735" s="12">
        <v>0.168</v>
      </c>
      <c r="AA735" s="11">
        <v>1</v>
      </c>
      <c r="AB735" s="11">
        <v>0</v>
      </c>
      <c r="AC735" s="13">
        <f t="shared" si="452"/>
        <v>7730.352</v>
      </c>
      <c r="AD735" s="11">
        <v>1</v>
      </c>
      <c r="AE735" s="11">
        <v>1.78</v>
      </c>
      <c r="AF735" s="11">
        <v>0.87</v>
      </c>
      <c r="AG735" s="39">
        <f t="shared" si="453"/>
        <v>2.5486</v>
      </c>
      <c r="AH735" s="11">
        <v>0.9</v>
      </c>
      <c r="AI735" s="9">
        <v>0.5</v>
      </c>
      <c r="AJ735" s="40">
        <f t="shared" si="454"/>
        <v>8865.70879824</v>
      </c>
    </row>
    <row r="736" s="1" customFormat="1" customHeight="1" spans="6:36">
      <c r="F736" s="11">
        <f t="shared" si="447"/>
        <v>41312</v>
      </c>
      <c r="G736" s="12">
        <v>0.168</v>
      </c>
      <c r="H736" s="11">
        <v>1</v>
      </c>
      <c r="I736" s="11">
        <v>0</v>
      </c>
      <c r="J736" s="13">
        <f t="shared" si="448"/>
        <v>6940.416</v>
      </c>
      <c r="K736" s="11">
        <v>1</v>
      </c>
      <c r="L736" s="11">
        <v>1.78</v>
      </c>
      <c r="M736" s="11">
        <v>0.87</v>
      </c>
      <c r="N736" s="39">
        <f t="shared" si="449"/>
        <v>2.5486</v>
      </c>
      <c r="O736" s="11">
        <v>0.9</v>
      </c>
      <c r="P736" s="9">
        <v>0.5</v>
      </c>
      <c r="Q736" s="40">
        <f t="shared" si="450"/>
        <v>7959.75489792</v>
      </c>
      <c r="Y736" s="11">
        <f t="shared" si="451"/>
        <v>46014</v>
      </c>
      <c r="Z736" s="12">
        <v>0.168</v>
      </c>
      <c r="AA736" s="11">
        <v>1</v>
      </c>
      <c r="AB736" s="11">
        <v>0</v>
      </c>
      <c r="AC736" s="13">
        <f t="shared" si="452"/>
        <v>7730.352</v>
      </c>
      <c r="AD736" s="11">
        <v>1</v>
      </c>
      <c r="AE736" s="11">
        <v>1.78</v>
      </c>
      <c r="AF736" s="11">
        <v>0.87</v>
      </c>
      <c r="AG736" s="39">
        <f t="shared" si="453"/>
        <v>2.5486</v>
      </c>
      <c r="AH736" s="11">
        <v>0.9</v>
      </c>
      <c r="AI736" s="9">
        <v>0.5</v>
      </c>
      <c r="AJ736" s="40">
        <f t="shared" si="454"/>
        <v>8865.70879824</v>
      </c>
    </row>
    <row r="737" s="1" customFormat="1" customHeight="1" spans="1:37">
      <c r="F737" s="11">
        <f t="shared" si="447"/>
        <v>41312</v>
      </c>
      <c r="G737" s="12">
        <v>0.168</v>
      </c>
      <c r="H737" s="11">
        <v>1</v>
      </c>
      <c r="I737" s="11">
        <v>0</v>
      </c>
      <c r="J737" s="13">
        <f t="shared" si="448"/>
        <v>6940.416</v>
      </c>
      <c r="K737" s="11">
        <v>1</v>
      </c>
      <c r="L737" s="11">
        <v>1.78</v>
      </c>
      <c r="M737" s="11">
        <v>0.87</v>
      </c>
      <c r="N737" s="39">
        <f t="shared" si="449"/>
        <v>2.5486</v>
      </c>
      <c r="O737" s="11">
        <v>0.9</v>
      </c>
      <c r="P737" s="9">
        <v>0.5</v>
      </c>
      <c r="Q737" s="40">
        <f t="shared" si="450"/>
        <v>7959.75489792</v>
      </c>
      <c r="Y737" s="11">
        <f t="shared" si="451"/>
        <v>46014</v>
      </c>
      <c r="Z737" s="12">
        <v>0.168</v>
      </c>
      <c r="AA737" s="11">
        <v>1</v>
      </c>
      <c r="AB737" s="11">
        <v>0</v>
      </c>
      <c r="AC737" s="13">
        <f t="shared" si="452"/>
        <v>7730.352</v>
      </c>
      <c r="AD737" s="11">
        <v>1</v>
      </c>
      <c r="AE737" s="11">
        <v>1.78</v>
      </c>
      <c r="AF737" s="11">
        <v>0.87</v>
      </c>
      <c r="AG737" s="39">
        <f t="shared" si="453"/>
        <v>2.5486</v>
      </c>
      <c r="AH737" s="11">
        <v>0.9</v>
      </c>
      <c r="AI737" s="9">
        <v>0.5</v>
      </c>
      <c r="AJ737" s="40">
        <f t="shared" si="454"/>
        <v>8865.70879824</v>
      </c>
    </row>
    <row r="738" s="1" customFormat="1" customHeight="1" spans="1:37">
      <c r="F738" s="11">
        <f t="shared" si="447"/>
        <v>41312</v>
      </c>
      <c r="G738" s="12">
        <v>0.3</v>
      </c>
      <c r="H738" s="11">
        <v>1</v>
      </c>
      <c r="I738" s="11">
        <v>0</v>
      </c>
      <c r="J738" s="13">
        <f t="shared" si="448"/>
        <v>12393.6</v>
      </c>
      <c r="K738" s="11">
        <v>1</v>
      </c>
      <c r="L738" s="11">
        <v>1.78</v>
      </c>
      <c r="M738" s="11">
        <v>0.87</v>
      </c>
      <c r="N738" s="39">
        <f t="shared" si="449"/>
        <v>2.5486</v>
      </c>
      <c r="O738" s="11">
        <v>0.9</v>
      </c>
      <c r="P738" s="9">
        <v>0.5</v>
      </c>
      <c r="Q738" s="40">
        <f t="shared" si="450"/>
        <v>14213.848032</v>
      </c>
      <c r="Y738" s="11">
        <f t="shared" si="451"/>
        <v>46014</v>
      </c>
      <c r="Z738" s="12">
        <v>0.3</v>
      </c>
      <c r="AA738" s="11">
        <v>1</v>
      </c>
      <c r="AB738" s="11">
        <v>0</v>
      </c>
      <c r="AC738" s="13">
        <f t="shared" si="452"/>
        <v>13804.2</v>
      </c>
      <c r="AD738" s="11">
        <v>1</v>
      </c>
      <c r="AE738" s="11">
        <v>1.78</v>
      </c>
      <c r="AF738" s="11">
        <v>0.87</v>
      </c>
      <c r="AG738" s="39">
        <f t="shared" si="453"/>
        <v>2.5486</v>
      </c>
      <c r="AH738" s="11">
        <v>0.9</v>
      </c>
      <c r="AI738" s="9">
        <v>0.5</v>
      </c>
      <c r="AJ738" s="40">
        <f t="shared" si="454"/>
        <v>15831.622854</v>
      </c>
    </row>
    <row r="739" s="1" customFormat="1" customHeight="1" spans="1:37">
      <c r="F739" s="11">
        <f t="shared" si="447"/>
        <v>41312</v>
      </c>
      <c r="G739" s="12">
        <v>0.58</v>
      </c>
      <c r="H739" s="11">
        <v>1</v>
      </c>
      <c r="I739" s="11">
        <v>0</v>
      </c>
      <c r="J739" s="13">
        <f t="shared" si="448"/>
        <v>23960.96</v>
      </c>
      <c r="K739" s="11">
        <v>1</v>
      </c>
      <c r="L739" s="11">
        <v>1.78</v>
      </c>
      <c r="M739" s="11">
        <v>0.87</v>
      </c>
      <c r="N739" s="39">
        <f t="shared" si="449"/>
        <v>2.5486</v>
      </c>
      <c r="O739" s="11">
        <v>0.9</v>
      </c>
      <c r="P739" s="9">
        <v>0.5</v>
      </c>
      <c r="Q739" s="40">
        <f t="shared" si="450"/>
        <v>27480.1061952</v>
      </c>
      <c r="Y739" s="11">
        <f t="shared" si="451"/>
        <v>46014</v>
      </c>
      <c r="Z739" s="12">
        <v>0.58</v>
      </c>
      <c r="AA739" s="11">
        <v>1</v>
      </c>
      <c r="AB739" s="11">
        <v>0</v>
      </c>
      <c r="AC739" s="13">
        <f t="shared" si="452"/>
        <v>26688.12</v>
      </c>
      <c r="AD739" s="11">
        <v>1</v>
      </c>
      <c r="AE739" s="11">
        <v>1.78</v>
      </c>
      <c r="AF739" s="11">
        <v>0.87</v>
      </c>
      <c r="AG739" s="39">
        <f t="shared" si="453"/>
        <v>2.5486</v>
      </c>
      <c r="AH739" s="11">
        <v>0.9</v>
      </c>
      <c r="AI739" s="9">
        <v>0.5</v>
      </c>
      <c r="AJ739" s="40">
        <f t="shared" si="454"/>
        <v>30607.8041844</v>
      </c>
    </row>
    <row r="740" s="1" customFormat="1" customHeight="1" spans="1:37">
      <c r="F740" s="44" t="s">
        <v>26</v>
      </c>
      <c r="G740" s="45"/>
      <c r="H740" s="45"/>
      <c r="I740" s="45"/>
      <c r="J740" s="45"/>
      <c r="K740" s="45"/>
      <c r="L740" s="45"/>
      <c r="M740" s="43">
        <f>SUM(Q730:Q739)</f>
        <v>105371.99341056</v>
      </c>
      <c r="N740" s="43"/>
      <c r="O740" s="43"/>
      <c r="P740" s="43"/>
      <c r="Q740" s="43"/>
      <c r="Y740" s="44" t="s">
        <v>26</v>
      </c>
      <c r="Z740" s="45"/>
      <c r="AA740" s="45"/>
      <c r="AB740" s="45"/>
      <c r="AC740" s="45"/>
      <c r="AD740" s="45"/>
      <c r="AE740" s="45"/>
      <c r="AF740" s="43">
        <f>SUM(AJ730:AJ739)</f>
        <v>117365.09742432</v>
      </c>
      <c r="AG740" s="43"/>
      <c r="AH740" s="43"/>
      <c r="AI740" s="43"/>
      <c r="AJ740" s="43"/>
    </row>
    <row r="741" s="1" customFormat="1" customHeight="1" spans="1:37">
      <c r="F741" s="45"/>
      <c r="G741" s="45"/>
      <c r="H741" s="45"/>
      <c r="I741" s="45"/>
      <c r="J741" s="45"/>
      <c r="K741" s="45"/>
      <c r="L741" s="45"/>
      <c r="M741" s="43"/>
      <c r="N741" s="43"/>
      <c r="O741" s="43"/>
      <c r="P741" s="43"/>
      <c r="Q741" s="43"/>
      <c r="Y741" s="45"/>
      <c r="Z741" s="45"/>
      <c r="AA741" s="45"/>
      <c r="AB741" s="45"/>
      <c r="AC741" s="45"/>
      <c r="AD741" s="45"/>
      <c r="AE741" s="45"/>
      <c r="AF741" s="43"/>
      <c r="AG741" s="43"/>
      <c r="AH741" s="43"/>
      <c r="AI741" s="43"/>
      <c r="AJ741" s="43"/>
    </row>
    <row r="742" s="1" customFormat="1" customHeight="1" spans="1:37">
      <c r="F742" s="45"/>
      <c r="G742" s="45"/>
      <c r="H742" s="45"/>
      <c r="I742" s="45"/>
      <c r="J742" s="45"/>
      <c r="K742" s="45"/>
      <c r="L742" s="45"/>
      <c r="M742" s="43"/>
      <c r="N742" s="43"/>
      <c r="O742" s="43"/>
      <c r="P742" s="43"/>
      <c r="Q742" s="43"/>
      <c r="Y742" s="45"/>
      <c r="Z742" s="45"/>
      <c r="AA742" s="45"/>
      <c r="AB742" s="45"/>
      <c r="AC742" s="45"/>
      <c r="AD742" s="45"/>
      <c r="AE742" s="45"/>
      <c r="AF742" s="43"/>
      <c r="AG742" s="43"/>
      <c r="AH742" s="43"/>
      <c r="AI742" s="43"/>
      <c r="AJ742" s="43"/>
    </row>
    <row r="745" s="1" customFormat="1" customHeight="1" spans="1:37">
      <c r="A745" s="2" t="s">
        <v>65</v>
      </c>
      <c r="B745" s="2"/>
      <c r="C745" s="2"/>
      <c r="D745" s="2"/>
      <c r="E745" s="2"/>
      <c r="F745" s="3" t="s">
        <v>1</v>
      </c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T745" s="2" t="s">
        <v>66</v>
      </c>
      <c r="U745" s="2"/>
      <c r="V745" s="2"/>
      <c r="W745" s="2"/>
      <c r="X745" s="2"/>
      <c r="Y745" s="3" t="s">
        <v>1</v>
      </c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</row>
    <row r="746" s="1" customFormat="1" customHeight="1" spans="1:37">
      <c r="A746" s="2"/>
      <c r="B746" s="2"/>
      <c r="C746" s="2"/>
      <c r="D746" s="2"/>
      <c r="E746" s="2"/>
      <c r="F746" s="4" t="s">
        <v>3</v>
      </c>
      <c r="G746" s="5"/>
      <c r="H746" s="5"/>
      <c r="I746" s="6"/>
      <c r="J746" s="7" t="s">
        <v>4</v>
      </c>
      <c r="K746" s="7"/>
      <c r="L746" s="7"/>
      <c r="M746" s="7"/>
      <c r="N746" s="8" t="s">
        <v>5</v>
      </c>
      <c r="O746" s="8"/>
      <c r="P746" s="8"/>
      <c r="Q746" s="9" t="s">
        <v>6</v>
      </c>
      <c r="R746" s="10" t="s">
        <v>7</v>
      </c>
      <c r="T746" s="2"/>
      <c r="U746" s="2"/>
      <c r="V746" s="2"/>
      <c r="W746" s="2"/>
      <c r="X746" s="2"/>
      <c r="Y746" s="4" t="s">
        <v>3</v>
      </c>
      <c r="Z746" s="5"/>
      <c r="AA746" s="5"/>
      <c r="AB746" s="6"/>
      <c r="AC746" s="7" t="s">
        <v>4</v>
      </c>
      <c r="AD746" s="7"/>
      <c r="AE746" s="7"/>
      <c r="AF746" s="7"/>
      <c r="AG746" s="8" t="s">
        <v>5</v>
      </c>
      <c r="AH746" s="8"/>
      <c r="AI746" s="8"/>
      <c r="AJ746" s="9" t="s">
        <v>6</v>
      </c>
      <c r="AK746" s="10" t="s">
        <v>7</v>
      </c>
    </row>
    <row r="747" s="1" customFormat="1" customHeight="1" spans="1:37">
      <c r="A747" s="1" t="s">
        <v>8</v>
      </c>
      <c r="B747" s="1" t="s">
        <v>9</v>
      </c>
      <c r="C747" s="1" t="s">
        <v>10</v>
      </c>
      <c r="D747" s="1" t="s">
        <v>11</v>
      </c>
      <c r="E747" s="1" t="s">
        <v>12</v>
      </c>
      <c r="F747" s="11" t="s">
        <v>13</v>
      </c>
      <c r="G747" s="11" t="s">
        <v>14</v>
      </c>
      <c r="H747" s="12" t="s">
        <v>15</v>
      </c>
      <c r="I747" s="13" t="s">
        <v>3</v>
      </c>
      <c r="J747" s="11" t="s">
        <v>16</v>
      </c>
      <c r="K747" s="11" t="s">
        <v>17</v>
      </c>
      <c r="L747" s="11" t="s">
        <v>18</v>
      </c>
      <c r="M747" s="7" t="s">
        <v>19</v>
      </c>
      <c r="N747" s="11" t="s">
        <v>20</v>
      </c>
      <c r="O747" s="11" t="s">
        <v>21</v>
      </c>
      <c r="P747" s="8" t="s">
        <v>22</v>
      </c>
      <c r="Q747" s="9" t="s">
        <v>23</v>
      </c>
      <c r="R747" s="14"/>
      <c r="T747" s="1" t="s">
        <v>8</v>
      </c>
      <c r="U747" s="1" t="s">
        <v>9</v>
      </c>
      <c r="V747" s="1" t="s">
        <v>10</v>
      </c>
      <c r="W747" s="1" t="s">
        <v>11</v>
      </c>
      <c r="X747" s="1" t="s">
        <v>12</v>
      </c>
      <c r="Y747" s="11" t="s">
        <v>13</v>
      </c>
      <c r="Z747" s="11" t="s">
        <v>14</v>
      </c>
      <c r="AA747" s="12" t="s">
        <v>15</v>
      </c>
      <c r="AB747" s="13" t="s">
        <v>3</v>
      </c>
      <c r="AC747" s="11" t="s">
        <v>16</v>
      </c>
      <c r="AD747" s="11" t="s">
        <v>17</v>
      </c>
      <c r="AE747" s="11" t="s">
        <v>18</v>
      </c>
      <c r="AF747" s="7" t="s">
        <v>19</v>
      </c>
      <c r="AG747" s="11" t="s">
        <v>20</v>
      </c>
      <c r="AH747" s="11" t="s">
        <v>21</v>
      </c>
      <c r="AI747" s="8" t="s">
        <v>22</v>
      </c>
      <c r="AJ747" s="9" t="s">
        <v>23</v>
      </c>
      <c r="AK747" s="14"/>
    </row>
    <row r="748" s="1" customFormat="1" customHeight="1" spans="1:37">
      <c r="A748" s="15">
        <f>M752</f>
        <v>1277957.33961405</v>
      </c>
      <c r="B748" s="15">
        <f>S761+S770</f>
        <v>691186.32205147</v>
      </c>
      <c r="C748" s="15">
        <f>M784</f>
        <v>441038.75601586</v>
      </c>
      <c r="D748" s="15">
        <f>M794</f>
        <v>552148.389586259</v>
      </c>
      <c r="E748" s="15">
        <v>18</v>
      </c>
      <c r="F748" s="11">
        <f t="shared" ref="F748:F751" si="455">2704+417</f>
        <v>3121</v>
      </c>
      <c r="G748" s="11">
        <v>1.286</v>
      </c>
      <c r="H748" s="12">
        <v>1.35</v>
      </c>
      <c r="I748" s="13">
        <f t="shared" ref="I748:I751" si="456">F748*G748*H748</f>
        <v>5418.3681</v>
      </c>
      <c r="J748" s="11">
        <v>3</v>
      </c>
      <c r="K748" s="11">
        <v>810</v>
      </c>
      <c r="L748" s="11">
        <v>1.39</v>
      </c>
      <c r="M748" s="16">
        <f t="shared" ref="M748:M751" si="457">1+6*K748/(K748+2000)+L748</f>
        <v>4.11953736654804</v>
      </c>
      <c r="N748" s="11">
        <v>1</v>
      </c>
      <c r="O748" s="11">
        <v>2.38</v>
      </c>
      <c r="P748" s="8">
        <f t="shared" ref="P748:P751" si="458">1+N748*O748</f>
        <v>3.38</v>
      </c>
      <c r="Q748" s="9">
        <v>1.15</v>
      </c>
      <c r="R748" s="17">
        <f t="shared" ref="R748:R751" si="459">I748*J748*Q748*P748*M748</f>
        <v>260287.161663552</v>
      </c>
      <c r="T748" s="15">
        <f>AF752</f>
        <v>1277957.33961405</v>
      </c>
      <c r="U748" s="15">
        <f>AL761+AL770</f>
        <v>694567.567052358</v>
      </c>
      <c r="V748" s="15">
        <f>AF784</f>
        <v>441038.75601586</v>
      </c>
      <c r="W748" s="15">
        <f>AF794</f>
        <v>577914.310892378</v>
      </c>
      <c r="X748" s="15">
        <v>18</v>
      </c>
      <c r="Y748" s="11">
        <f t="shared" ref="Y748:Y751" si="460">2704+417</f>
        <v>3121</v>
      </c>
      <c r="Z748" s="11">
        <v>1.286</v>
      </c>
      <c r="AA748" s="12">
        <v>1.35</v>
      </c>
      <c r="AB748" s="13">
        <f t="shared" ref="AB748:AB751" si="461">Y748*Z748*AA748</f>
        <v>5418.3681</v>
      </c>
      <c r="AC748" s="11">
        <v>3</v>
      </c>
      <c r="AD748" s="11">
        <v>810</v>
      </c>
      <c r="AE748" s="11">
        <v>1.39</v>
      </c>
      <c r="AF748" s="16">
        <f t="shared" ref="AF748:AF751" si="462">1+6*AD748/(AD748+2000)+AE748</f>
        <v>4.11953736654804</v>
      </c>
      <c r="AG748" s="11">
        <v>1</v>
      </c>
      <c r="AH748" s="11">
        <v>2.38</v>
      </c>
      <c r="AI748" s="8">
        <f t="shared" ref="AI748:AI751" si="463">1+AG748*AH748</f>
        <v>3.38</v>
      </c>
      <c r="AJ748" s="9">
        <v>1.15</v>
      </c>
      <c r="AK748" s="17">
        <f t="shared" ref="AK748:AK751" si="464">AB748*AC748*AJ748*AI748*AF748</f>
        <v>260287.161663552</v>
      </c>
    </row>
    <row r="749" s="1" customFormat="1" customHeight="1" spans="1:37">
      <c r="A749" s="1" t="s">
        <v>24</v>
      </c>
      <c r="B749" s="1" t="s">
        <v>25</v>
      </c>
      <c r="C749" s="1" t="s">
        <v>26</v>
      </c>
      <c r="D749" s="1" t="s">
        <v>69</v>
      </c>
      <c r="F749" s="11">
        <f t="shared" si="455"/>
        <v>3121</v>
      </c>
      <c r="G749" s="11">
        <v>1.871</v>
      </c>
      <c r="H749" s="12">
        <v>1.35</v>
      </c>
      <c r="I749" s="13">
        <f t="shared" si="456"/>
        <v>7883.17785</v>
      </c>
      <c r="J749" s="11">
        <v>3</v>
      </c>
      <c r="K749" s="11">
        <v>810</v>
      </c>
      <c r="L749" s="11">
        <v>1.39</v>
      </c>
      <c r="M749" s="16">
        <f t="shared" si="457"/>
        <v>4.11953736654804</v>
      </c>
      <c r="N749" s="11">
        <v>1</v>
      </c>
      <c r="O749" s="11">
        <v>2.38</v>
      </c>
      <c r="P749" s="8">
        <f t="shared" si="458"/>
        <v>3.38</v>
      </c>
      <c r="Q749" s="9">
        <v>1.15</v>
      </c>
      <c r="R749" s="17">
        <f t="shared" si="459"/>
        <v>378691.508143472</v>
      </c>
      <c r="T749" s="1" t="s">
        <v>24</v>
      </c>
      <c r="U749" s="1" t="s">
        <v>25</v>
      </c>
      <c r="V749" s="1" t="s">
        <v>26</v>
      </c>
      <c r="W749" s="1" t="s">
        <v>69</v>
      </c>
      <c r="Y749" s="11">
        <f t="shared" si="460"/>
        <v>3121</v>
      </c>
      <c r="Z749" s="11">
        <v>1.871</v>
      </c>
      <c r="AA749" s="12">
        <v>1.35</v>
      </c>
      <c r="AB749" s="13">
        <f t="shared" si="461"/>
        <v>7883.17785</v>
      </c>
      <c r="AC749" s="11">
        <v>3</v>
      </c>
      <c r="AD749" s="11">
        <v>810</v>
      </c>
      <c r="AE749" s="11">
        <v>1.39</v>
      </c>
      <c r="AF749" s="16">
        <f t="shared" si="462"/>
        <v>4.11953736654804</v>
      </c>
      <c r="AG749" s="11">
        <v>1</v>
      </c>
      <c r="AH749" s="11">
        <v>2.38</v>
      </c>
      <c r="AI749" s="8">
        <f t="shared" si="463"/>
        <v>3.38</v>
      </c>
      <c r="AJ749" s="9">
        <v>1.15</v>
      </c>
      <c r="AK749" s="17">
        <f t="shared" si="464"/>
        <v>378691.508143472</v>
      </c>
    </row>
    <row r="750" s="1" customFormat="1" customHeight="1" spans="1:37">
      <c r="A750" s="15">
        <f>M814</f>
        <v>120464.07711</v>
      </c>
      <c r="B750" s="15">
        <f>M831</f>
        <v>94300.63548633</v>
      </c>
      <c r="C750" s="1">
        <f>M847</f>
        <v>91833.56332416</v>
      </c>
      <c r="D750" s="1">
        <v>1.085</v>
      </c>
      <c r="F750" s="11">
        <f t="shared" si="455"/>
        <v>3121</v>
      </c>
      <c r="G750" s="11">
        <v>1.286</v>
      </c>
      <c r="H750" s="12">
        <v>1.35</v>
      </c>
      <c r="I750" s="13">
        <f t="shared" si="456"/>
        <v>5418.3681</v>
      </c>
      <c r="J750" s="11">
        <v>3</v>
      </c>
      <c r="K750" s="11">
        <v>810</v>
      </c>
      <c r="L750" s="11">
        <v>1.39</v>
      </c>
      <c r="M750" s="16">
        <f t="shared" si="457"/>
        <v>4.11953736654804</v>
      </c>
      <c r="N750" s="11">
        <v>1</v>
      </c>
      <c r="O750" s="11">
        <v>2.38</v>
      </c>
      <c r="P750" s="8">
        <f t="shared" si="458"/>
        <v>3.38</v>
      </c>
      <c r="Q750" s="9">
        <v>1.15</v>
      </c>
      <c r="R750" s="17">
        <f t="shared" si="459"/>
        <v>260287.161663552</v>
      </c>
      <c r="T750" s="15">
        <f>AF814</f>
        <v>120464.07711</v>
      </c>
      <c r="U750" s="15">
        <f>AF831</f>
        <v>94300.63548633</v>
      </c>
      <c r="V750" s="1">
        <f>AF847</f>
        <v>96118.9627032</v>
      </c>
      <c r="W750" s="1">
        <v>1.085</v>
      </c>
      <c r="Y750" s="11">
        <f t="shared" si="460"/>
        <v>3121</v>
      </c>
      <c r="Z750" s="11">
        <v>1.286</v>
      </c>
      <c r="AA750" s="12">
        <v>1.35</v>
      </c>
      <c r="AB750" s="13">
        <f t="shared" si="461"/>
        <v>5418.3681</v>
      </c>
      <c r="AC750" s="11">
        <v>3</v>
      </c>
      <c r="AD750" s="11">
        <v>810</v>
      </c>
      <c r="AE750" s="11">
        <v>1.39</v>
      </c>
      <c r="AF750" s="16">
        <f t="shared" si="462"/>
        <v>4.11953736654804</v>
      </c>
      <c r="AG750" s="11">
        <v>1</v>
      </c>
      <c r="AH750" s="11">
        <v>2.38</v>
      </c>
      <c r="AI750" s="8">
        <f t="shared" si="463"/>
        <v>3.38</v>
      </c>
      <c r="AJ750" s="9">
        <v>1.15</v>
      </c>
      <c r="AK750" s="17">
        <f t="shared" si="464"/>
        <v>260287.161663552</v>
      </c>
    </row>
    <row r="751" s="1" customFormat="1" customHeight="1" spans="1:37">
      <c r="A751" s="18" t="s">
        <v>27</v>
      </c>
      <c r="B751" s="18"/>
      <c r="C751" s="18"/>
      <c r="D751" s="19" t="s">
        <v>28</v>
      </c>
      <c r="E751" s="19"/>
      <c r="F751" s="11">
        <f t="shared" si="455"/>
        <v>3121</v>
      </c>
      <c r="G751" s="11">
        <v>1.871</v>
      </c>
      <c r="H751" s="12">
        <v>1.35</v>
      </c>
      <c r="I751" s="13">
        <f t="shared" si="456"/>
        <v>7883.17785</v>
      </c>
      <c r="J751" s="11">
        <v>3</v>
      </c>
      <c r="K751" s="11">
        <v>810</v>
      </c>
      <c r="L751" s="11">
        <v>1.39</v>
      </c>
      <c r="M751" s="16">
        <f t="shared" si="457"/>
        <v>4.11953736654804</v>
      </c>
      <c r="N751" s="11">
        <v>1</v>
      </c>
      <c r="O751" s="11">
        <v>2.38</v>
      </c>
      <c r="P751" s="8">
        <f t="shared" si="458"/>
        <v>3.38</v>
      </c>
      <c r="Q751" s="9">
        <v>1.15</v>
      </c>
      <c r="R751" s="17">
        <f t="shared" si="459"/>
        <v>378691.508143472</v>
      </c>
      <c r="T751" s="18" t="s">
        <v>27</v>
      </c>
      <c r="U751" s="18"/>
      <c r="V751" s="18"/>
      <c r="W751" s="19" t="s">
        <v>28</v>
      </c>
      <c r="X751" s="19"/>
      <c r="Y751" s="11">
        <f t="shared" si="460"/>
        <v>3121</v>
      </c>
      <c r="Z751" s="11">
        <v>1.871</v>
      </c>
      <c r="AA751" s="12">
        <v>1.35</v>
      </c>
      <c r="AB751" s="13">
        <f t="shared" si="461"/>
        <v>7883.17785</v>
      </c>
      <c r="AC751" s="11">
        <v>3</v>
      </c>
      <c r="AD751" s="11">
        <v>810</v>
      </c>
      <c r="AE751" s="11">
        <v>1.39</v>
      </c>
      <c r="AF751" s="16">
        <f t="shared" si="462"/>
        <v>4.11953736654804</v>
      </c>
      <c r="AG751" s="11">
        <v>1</v>
      </c>
      <c r="AH751" s="11">
        <v>2.38</v>
      </c>
      <c r="AI751" s="8">
        <f t="shared" si="463"/>
        <v>3.38</v>
      </c>
      <c r="AJ751" s="9">
        <v>1.15</v>
      </c>
      <c r="AK751" s="17">
        <f t="shared" si="464"/>
        <v>378691.508143472</v>
      </c>
    </row>
    <row r="752" s="1" customFormat="1" customHeight="1" spans="1:37">
      <c r="A752" s="18"/>
      <c r="B752" s="18"/>
      <c r="C752" s="18"/>
      <c r="D752" s="19"/>
      <c r="E752" s="19"/>
      <c r="F752" s="20" t="s">
        <v>1</v>
      </c>
      <c r="G752" s="21"/>
      <c r="H752" s="21"/>
      <c r="I752" s="21"/>
      <c r="J752" s="21"/>
      <c r="K752" s="21"/>
      <c r="L752" s="21"/>
      <c r="M752" s="22">
        <f>SUM(R748:R751)</f>
        <v>1277957.33961405</v>
      </c>
      <c r="N752" s="22"/>
      <c r="O752" s="22"/>
      <c r="P752" s="22"/>
      <c r="Q752" s="22"/>
      <c r="R752" s="22"/>
      <c r="T752" s="18"/>
      <c r="U752" s="18"/>
      <c r="V752" s="18"/>
      <c r="W752" s="19"/>
      <c r="X752" s="19"/>
      <c r="Y752" s="20" t="s">
        <v>1</v>
      </c>
      <c r="Z752" s="21"/>
      <c r="AA752" s="21"/>
      <c r="AB752" s="21"/>
      <c r="AC752" s="21"/>
      <c r="AD752" s="21"/>
      <c r="AE752" s="21"/>
      <c r="AF752" s="22">
        <f>SUM(AK748:AK751)</f>
        <v>1277957.33961405</v>
      </c>
      <c r="AG752" s="22"/>
      <c r="AH752" s="22"/>
      <c r="AI752" s="22"/>
      <c r="AJ752" s="22"/>
      <c r="AK752" s="22"/>
    </row>
    <row r="753" s="1" customFormat="1" customHeight="1" spans="1:38">
      <c r="A753" s="23">
        <f>A748*D750+B748*D750+C748*D750+D748*D750+A750+B750+C750</f>
        <v>3520727.20180588</v>
      </c>
      <c r="B753" s="23"/>
      <c r="C753" s="23"/>
      <c r="D753" s="24">
        <f>A753/E748</f>
        <v>195595.955655882</v>
      </c>
      <c r="E753" s="24"/>
      <c r="F753" s="21"/>
      <c r="G753" s="21"/>
      <c r="H753" s="21"/>
      <c r="I753" s="21"/>
      <c r="J753" s="21"/>
      <c r="K753" s="21"/>
      <c r="L753" s="21"/>
      <c r="M753" s="22"/>
      <c r="N753" s="22"/>
      <c r="O753" s="22"/>
      <c r="P753" s="22"/>
      <c r="Q753" s="22"/>
      <c r="R753" s="22"/>
      <c r="T753" s="23">
        <f>T748*W750+U748*W750+V748*W750+W748*W750+T750+U750+V750</f>
        <v>3556637.27662802</v>
      </c>
      <c r="U753" s="23"/>
      <c r="V753" s="23"/>
      <c r="W753" s="24">
        <f>T753/X748</f>
        <v>197590.959812668</v>
      </c>
      <c r="X753" s="24"/>
      <c r="Y753" s="21"/>
      <c r="Z753" s="21"/>
      <c r="AA753" s="21"/>
      <c r="AB753" s="21"/>
      <c r="AC753" s="21"/>
      <c r="AD753" s="21"/>
      <c r="AE753" s="21"/>
      <c r="AF753" s="22"/>
      <c r="AG753" s="22"/>
      <c r="AH753" s="22"/>
      <c r="AI753" s="22"/>
      <c r="AJ753" s="22"/>
      <c r="AK753" s="22"/>
    </row>
    <row r="754" s="1" customFormat="1" customHeight="1" spans="1:38">
      <c r="A754" s="23"/>
      <c r="B754" s="23"/>
      <c r="C754" s="23"/>
      <c r="D754" s="24"/>
      <c r="E754" s="24"/>
      <c r="F754" s="3" t="s">
        <v>29</v>
      </c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23"/>
      <c r="U754" s="23"/>
      <c r="V754" s="23"/>
      <c r="W754" s="24"/>
      <c r="X754" s="24"/>
      <c r="Y754" s="3" t="s">
        <v>29</v>
      </c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s="1" customFormat="1" customHeight="1" spans="1:38">
      <c r="A755" s="25"/>
      <c r="B755" s="25"/>
      <c r="C755" s="26"/>
      <c r="D755" s="26"/>
      <c r="E755" s="26"/>
      <c r="F755" s="27" t="s">
        <v>30</v>
      </c>
      <c r="G755" s="13" t="s">
        <v>3</v>
      </c>
      <c r="H755" s="13"/>
      <c r="I755" s="13"/>
      <c r="J755" s="13"/>
      <c r="K755" s="7" t="s">
        <v>19</v>
      </c>
      <c r="L755" s="7"/>
      <c r="M755" s="7"/>
      <c r="N755" s="8" t="s">
        <v>5</v>
      </c>
      <c r="O755" s="8"/>
      <c r="P755" s="8"/>
      <c r="Q755" s="9" t="s">
        <v>31</v>
      </c>
      <c r="R755" s="28" t="s">
        <v>7</v>
      </c>
      <c r="S755" s="11" t="s">
        <v>32</v>
      </c>
      <c r="T755" s="25"/>
      <c r="U755" s="25"/>
      <c r="V755" s="26"/>
      <c r="W755" s="26"/>
      <c r="X755" s="26"/>
      <c r="Y755" s="27" t="s">
        <v>30</v>
      </c>
      <c r="Z755" s="13" t="s">
        <v>3</v>
      </c>
      <c r="AA755" s="13"/>
      <c r="AB755" s="13"/>
      <c r="AC755" s="13"/>
      <c r="AD755" s="7" t="s">
        <v>19</v>
      </c>
      <c r="AE755" s="7"/>
      <c r="AF755" s="7"/>
      <c r="AG755" s="8" t="s">
        <v>5</v>
      </c>
      <c r="AH755" s="8"/>
      <c r="AI755" s="8"/>
      <c r="AJ755" s="9" t="s">
        <v>31</v>
      </c>
      <c r="AK755" s="28" t="s">
        <v>7</v>
      </c>
      <c r="AL755" s="11" t="s">
        <v>32</v>
      </c>
    </row>
    <row r="756" s="1" customFormat="1" customHeight="1" spans="1:38">
      <c r="A756" s="25"/>
      <c r="B756" s="25"/>
      <c r="C756" s="26"/>
      <c r="D756" s="26"/>
      <c r="E756" s="26"/>
      <c r="F756" s="29"/>
      <c r="G756" s="11" t="s">
        <v>33</v>
      </c>
      <c r="H756" s="11" t="s">
        <v>34</v>
      </c>
      <c r="I756" s="11" t="s">
        <v>15</v>
      </c>
      <c r="J756" s="13" t="s">
        <v>3</v>
      </c>
      <c r="K756" s="11" t="s">
        <v>17</v>
      </c>
      <c r="L756" s="11" t="s">
        <v>18</v>
      </c>
      <c r="M756" s="7" t="s">
        <v>19</v>
      </c>
      <c r="N756" s="11" t="s">
        <v>20</v>
      </c>
      <c r="O756" s="11" t="s">
        <v>21</v>
      </c>
      <c r="P756" s="8" t="s">
        <v>22</v>
      </c>
      <c r="Q756" s="9" t="s">
        <v>23</v>
      </c>
      <c r="R756" s="28"/>
      <c r="S756" s="11"/>
      <c r="T756" s="25"/>
      <c r="U756" s="25"/>
      <c r="V756" s="26"/>
      <c r="W756" s="26"/>
      <c r="X756" s="26"/>
      <c r="Y756" s="29"/>
      <c r="Z756" s="11" t="s">
        <v>33</v>
      </c>
      <c r="AA756" s="11" t="s">
        <v>34</v>
      </c>
      <c r="AB756" s="11" t="s">
        <v>15</v>
      </c>
      <c r="AC756" s="13" t="s">
        <v>3</v>
      </c>
      <c r="AD756" s="11" t="s">
        <v>17</v>
      </c>
      <c r="AE756" s="11" t="s">
        <v>18</v>
      </c>
      <c r="AF756" s="7" t="s">
        <v>19</v>
      </c>
      <c r="AG756" s="11" t="s">
        <v>20</v>
      </c>
      <c r="AH756" s="11" t="s">
        <v>21</v>
      </c>
      <c r="AI756" s="8" t="s">
        <v>22</v>
      </c>
      <c r="AJ756" s="9" t="s">
        <v>23</v>
      </c>
      <c r="AK756" s="28"/>
      <c r="AL756" s="11"/>
    </row>
    <row r="757" s="1" customFormat="1" customHeight="1" spans="1:38">
      <c r="A757" s="25"/>
      <c r="B757" s="25"/>
      <c r="C757" s="26"/>
      <c r="D757" s="26"/>
      <c r="E757" s="26"/>
      <c r="F757" s="11">
        <f>_xlfn.RANK.EQ(R757,R757:R760,0)</f>
        <v>3</v>
      </c>
      <c r="G757" s="11">
        <v>0</v>
      </c>
      <c r="H757" s="11">
        <v>1.8</v>
      </c>
      <c r="I757" s="12">
        <v>1.35</v>
      </c>
      <c r="J757" s="13">
        <f t="shared" ref="J757:J760" si="465">G757*H757*I757</f>
        <v>0</v>
      </c>
      <c r="K757" s="11">
        <v>810</v>
      </c>
      <c r="L757" s="11">
        <v>0</v>
      </c>
      <c r="M757" s="30">
        <f t="shared" ref="M757:M760" si="466">1+6*K757/(K757+2000)+L757</f>
        <v>2.72953736654804</v>
      </c>
      <c r="N757" s="11">
        <v>1</v>
      </c>
      <c r="O757" s="11">
        <v>2.38</v>
      </c>
      <c r="P757" s="8">
        <f t="shared" ref="P757:P760" si="467">1+N757*O757</f>
        <v>3.38</v>
      </c>
      <c r="Q757" s="9">
        <v>0.9</v>
      </c>
      <c r="R757" s="17">
        <f t="shared" ref="R757:R760" si="468">J757*M757*Q757*P757</f>
        <v>0</v>
      </c>
      <c r="S757" s="11">
        <f t="shared" ref="S757:S760" si="469">IF(F757=1,1,(IF(F757=2,2,12)))</f>
        <v>12</v>
      </c>
      <c r="T757" s="25"/>
      <c r="U757" s="25"/>
      <c r="V757" s="26"/>
      <c r="W757" s="26"/>
      <c r="X757" s="26"/>
      <c r="Y757" s="11">
        <f>_xlfn.RANK.EQ(AK757,AK757:AK760,0)</f>
        <v>3</v>
      </c>
      <c r="Z757" s="11">
        <v>0</v>
      </c>
      <c r="AA757" s="11">
        <v>1.8</v>
      </c>
      <c r="AB757" s="12">
        <v>1.35</v>
      </c>
      <c r="AC757" s="13">
        <f t="shared" ref="AC757:AC760" si="470">Z757*AA757*AB757</f>
        <v>0</v>
      </c>
      <c r="AD757" s="11">
        <v>810</v>
      </c>
      <c r="AE757" s="11">
        <v>0</v>
      </c>
      <c r="AF757" s="30">
        <f t="shared" ref="AF757:AF760" si="471">1+6*AD757/(AD757+2000)+AE757</f>
        <v>2.72953736654804</v>
      </c>
      <c r="AG757" s="11">
        <v>1</v>
      </c>
      <c r="AH757" s="11">
        <v>2.38</v>
      </c>
      <c r="AI757" s="8">
        <f t="shared" ref="AI757:AI760" si="472">1+AG757*AH757</f>
        <v>3.38</v>
      </c>
      <c r="AJ757" s="9">
        <v>0.9</v>
      </c>
      <c r="AK757" s="17">
        <f t="shared" ref="AK757:AK760" si="473">AC757*AF757*AJ757*AI757</f>
        <v>0</v>
      </c>
      <c r="AL757" s="11">
        <f t="shared" ref="AL757:AL760" si="474">IF(Y757=1,1,(IF(Y757=2,2,12)))</f>
        <v>12</v>
      </c>
    </row>
    <row r="758" s="1" customFormat="1" customHeight="1" spans="1:38">
      <c r="F758" s="11">
        <f>_xlfn.RANK.EQ(R758,R757:R760,0)</f>
        <v>1</v>
      </c>
      <c r="G758" s="11">
        <v>1446.85</v>
      </c>
      <c r="H758" s="11">
        <v>1.8</v>
      </c>
      <c r="I758" s="12">
        <v>1.35</v>
      </c>
      <c r="J758" s="13">
        <f t="shared" si="465"/>
        <v>3515.8455</v>
      </c>
      <c r="K758" s="11">
        <v>196</v>
      </c>
      <c r="L758" s="11">
        <v>0.83</v>
      </c>
      <c r="M758" s="30">
        <f t="shared" si="466"/>
        <v>2.36551912568306</v>
      </c>
      <c r="N758" s="11">
        <v>0.97</v>
      </c>
      <c r="O758" s="11">
        <v>2.11</v>
      </c>
      <c r="P758" s="8">
        <f t="shared" si="467"/>
        <v>3.0467</v>
      </c>
      <c r="Q758" s="9">
        <v>0.9</v>
      </c>
      <c r="R758" s="17">
        <f t="shared" si="468"/>
        <v>22804.9144820986</v>
      </c>
      <c r="S758" s="11">
        <f t="shared" si="469"/>
        <v>1</v>
      </c>
      <c r="Y758" s="11">
        <f>_xlfn.RANK.EQ(AK758,AK757:AK760,0)</f>
        <v>1</v>
      </c>
      <c r="Z758" s="11">
        <v>1446.85</v>
      </c>
      <c r="AA758" s="11">
        <v>1.8</v>
      </c>
      <c r="AB758" s="12">
        <v>1.35</v>
      </c>
      <c r="AC758" s="13">
        <f t="shared" si="470"/>
        <v>3515.8455</v>
      </c>
      <c r="AD758" s="11">
        <v>196</v>
      </c>
      <c r="AE758" s="11">
        <v>0.83</v>
      </c>
      <c r="AF758" s="30">
        <f t="shared" si="471"/>
        <v>2.36551912568306</v>
      </c>
      <c r="AG758" s="11">
        <v>0.97</v>
      </c>
      <c r="AH758" s="11">
        <v>2.11</v>
      </c>
      <c r="AI758" s="8">
        <f t="shared" si="472"/>
        <v>3.0467</v>
      </c>
      <c r="AJ758" s="9">
        <v>0.9</v>
      </c>
      <c r="AK758" s="17">
        <f t="shared" si="473"/>
        <v>22804.9144820986</v>
      </c>
      <c r="AL758" s="11">
        <f t="shared" si="474"/>
        <v>1</v>
      </c>
    </row>
    <row r="759" s="1" customFormat="1" customHeight="1" spans="1:38">
      <c r="F759" s="11">
        <f>_xlfn.RANK.EQ(R759,R757:R760,0)</f>
        <v>2</v>
      </c>
      <c r="G759" s="11">
        <v>1446.85</v>
      </c>
      <c r="H759" s="11">
        <v>1.8</v>
      </c>
      <c r="I759" s="12">
        <v>1.35</v>
      </c>
      <c r="J759" s="13">
        <f t="shared" si="465"/>
        <v>3515.8455</v>
      </c>
      <c r="K759" s="11">
        <v>200</v>
      </c>
      <c r="L759" s="11">
        <v>1.43</v>
      </c>
      <c r="M759" s="30">
        <f t="shared" si="466"/>
        <v>2.97545454545455</v>
      </c>
      <c r="N759" s="11">
        <v>0.76</v>
      </c>
      <c r="O759" s="11">
        <v>1.58</v>
      </c>
      <c r="P759" s="8">
        <f t="shared" si="467"/>
        <v>2.2008</v>
      </c>
      <c r="Q759" s="9">
        <v>0.9</v>
      </c>
      <c r="R759" s="17">
        <f t="shared" si="468"/>
        <v>20720.7842704013</v>
      </c>
      <c r="S759" s="11">
        <f t="shared" si="469"/>
        <v>2</v>
      </c>
      <c r="Y759" s="11">
        <f>_xlfn.RANK.EQ(AK759,AK757:AK760,0)</f>
        <v>2</v>
      </c>
      <c r="Z759" s="11">
        <v>1446.85</v>
      </c>
      <c r="AA759" s="11">
        <v>1.8</v>
      </c>
      <c r="AB759" s="12">
        <v>1.35</v>
      </c>
      <c r="AC759" s="13">
        <f t="shared" si="470"/>
        <v>3515.8455</v>
      </c>
      <c r="AD759" s="11">
        <v>200</v>
      </c>
      <c r="AE759" s="11">
        <v>1.43</v>
      </c>
      <c r="AF759" s="30">
        <f t="shared" si="471"/>
        <v>2.97545454545455</v>
      </c>
      <c r="AG759" s="11">
        <v>0.79</v>
      </c>
      <c r="AH759" s="11">
        <v>1.65</v>
      </c>
      <c r="AI759" s="8">
        <f t="shared" si="472"/>
        <v>2.3035</v>
      </c>
      <c r="AJ759" s="9">
        <v>0.9</v>
      </c>
      <c r="AK759" s="17">
        <f t="shared" si="473"/>
        <v>21687.7165425616</v>
      </c>
      <c r="AL759" s="11">
        <f t="shared" si="474"/>
        <v>2</v>
      </c>
    </row>
    <row r="760" s="1" customFormat="1" customHeight="1" spans="1:38">
      <c r="F760" s="11">
        <f>_xlfn.RANK.EQ(R760,R757:R760,0)</f>
        <v>3</v>
      </c>
      <c r="G760" s="11">
        <v>0</v>
      </c>
      <c r="H760" s="11">
        <v>1.8</v>
      </c>
      <c r="I760" s="12">
        <v>1.35</v>
      </c>
      <c r="J760" s="13">
        <f t="shared" si="465"/>
        <v>0</v>
      </c>
      <c r="K760" s="11">
        <v>0</v>
      </c>
      <c r="L760" s="11">
        <v>0.2</v>
      </c>
      <c r="M760" s="30">
        <f t="shared" si="466"/>
        <v>1.2</v>
      </c>
      <c r="N760" s="27">
        <v>0.7</v>
      </c>
      <c r="O760" s="27">
        <v>1.5</v>
      </c>
      <c r="P760" s="8">
        <f t="shared" si="467"/>
        <v>2.05</v>
      </c>
      <c r="Q760" s="9">
        <v>0.9</v>
      </c>
      <c r="R760" s="17">
        <f t="shared" si="468"/>
        <v>0</v>
      </c>
      <c r="S760" s="27">
        <f t="shared" si="469"/>
        <v>12</v>
      </c>
      <c r="Y760" s="11">
        <f>_xlfn.RANK.EQ(AK760,AK757:AK760,0)</f>
        <v>3</v>
      </c>
      <c r="Z760" s="11">
        <v>0</v>
      </c>
      <c r="AA760" s="11">
        <v>1.8</v>
      </c>
      <c r="AB760" s="12">
        <v>1.35</v>
      </c>
      <c r="AC760" s="13">
        <f t="shared" si="470"/>
        <v>0</v>
      </c>
      <c r="AD760" s="11">
        <v>0</v>
      </c>
      <c r="AE760" s="11">
        <v>0.2</v>
      </c>
      <c r="AF760" s="30">
        <f t="shared" si="471"/>
        <v>1.2</v>
      </c>
      <c r="AG760" s="27">
        <v>0.7</v>
      </c>
      <c r="AH760" s="27">
        <v>1.5</v>
      </c>
      <c r="AI760" s="8">
        <f t="shared" si="472"/>
        <v>2.05</v>
      </c>
      <c r="AJ760" s="9">
        <v>0.9</v>
      </c>
      <c r="AK760" s="17">
        <f t="shared" si="473"/>
        <v>0</v>
      </c>
      <c r="AL760" s="27">
        <f t="shared" si="474"/>
        <v>12</v>
      </c>
    </row>
    <row r="761" s="1" customFormat="1" customHeight="1" spans="1:38">
      <c r="F761" s="31" t="s">
        <v>35</v>
      </c>
      <c r="G761" s="32">
        <f>LARGE(R757:R760,1)/1</f>
        <v>22804.9144820986</v>
      </c>
      <c r="H761" s="31" t="s">
        <v>36</v>
      </c>
      <c r="I761" s="32">
        <f>LARGE(R757:R760,2)/2</f>
        <v>10360.3921352007</v>
      </c>
      <c r="J761" s="31" t="s">
        <v>37</v>
      </c>
      <c r="K761" s="32">
        <f>LARGE(R757:R760,3)/12</f>
        <v>0</v>
      </c>
      <c r="L761" s="31" t="s">
        <v>38</v>
      </c>
      <c r="M761" s="33">
        <f>LARGE(R757:R760,4)/12</f>
        <v>0</v>
      </c>
      <c r="N761" s="34" t="s">
        <v>39</v>
      </c>
      <c r="O761" s="35">
        <f>G761+I761+K761+M761</f>
        <v>33165.3066172993</v>
      </c>
      <c r="P761" s="34" t="s">
        <v>40</v>
      </c>
      <c r="Q761" s="34">
        <v>5.3</v>
      </c>
      <c r="R761" s="34" t="s">
        <v>41</v>
      </c>
      <c r="S761" s="35">
        <f>O761*Q761</f>
        <v>175776.125071686</v>
      </c>
      <c r="Y761" s="31" t="s">
        <v>35</v>
      </c>
      <c r="Z761" s="32">
        <f>LARGE(AK757:AK760,1)/1</f>
        <v>22804.9144820986</v>
      </c>
      <c r="AA761" s="31" t="s">
        <v>36</v>
      </c>
      <c r="AB761" s="32">
        <f>LARGE(AK757:AK760,2)/2</f>
        <v>10843.8582712808</v>
      </c>
      <c r="AC761" s="31" t="s">
        <v>37</v>
      </c>
      <c r="AD761" s="32">
        <f>LARGE(AK757:AK760,3)/12</f>
        <v>0</v>
      </c>
      <c r="AE761" s="31" t="s">
        <v>38</v>
      </c>
      <c r="AF761" s="33">
        <f>LARGE(AK757:AK760,4)/12</f>
        <v>0</v>
      </c>
      <c r="AG761" s="34" t="s">
        <v>39</v>
      </c>
      <c r="AH761" s="35">
        <f>Z761+AB761+AD761+AF761</f>
        <v>33648.7727533794</v>
      </c>
      <c r="AI761" s="34" t="s">
        <v>40</v>
      </c>
      <c r="AJ761" s="34">
        <v>5.3</v>
      </c>
      <c r="AK761" s="34" t="s">
        <v>41</v>
      </c>
      <c r="AL761" s="35">
        <f>AH761*AJ761</f>
        <v>178338.495592911</v>
      </c>
    </row>
    <row r="762" s="1" customFormat="1" customHeight="1" spans="1:38">
      <c r="F762" s="31"/>
      <c r="G762" s="32"/>
      <c r="H762" s="31"/>
      <c r="I762" s="32"/>
      <c r="J762" s="31"/>
      <c r="K762" s="32"/>
      <c r="L762" s="31"/>
      <c r="M762" s="33"/>
      <c r="N762" s="34"/>
      <c r="O762" s="35"/>
      <c r="P762" s="34"/>
      <c r="Q762" s="34"/>
      <c r="R762" s="34"/>
      <c r="S762" s="35"/>
      <c r="Y762" s="31"/>
      <c r="Z762" s="32"/>
      <c r="AA762" s="31"/>
      <c r="AB762" s="32"/>
      <c r="AC762" s="31"/>
      <c r="AD762" s="32"/>
      <c r="AE762" s="31"/>
      <c r="AF762" s="33"/>
      <c r="AG762" s="34"/>
      <c r="AH762" s="35"/>
      <c r="AI762" s="34"/>
      <c r="AJ762" s="34"/>
      <c r="AK762" s="34"/>
      <c r="AL762" s="35"/>
    </row>
    <row r="763" s="1" customFormat="1" customHeight="1" spans="1:38">
      <c r="F763" s="3" t="s">
        <v>42</v>
      </c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Y763" s="3" t="s">
        <v>42</v>
      </c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s="1" customFormat="1" customHeight="1" spans="1:38">
      <c r="F764" s="27" t="s">
        <v>30</v>
      </c>
      <c r="G764" s="13" t="s">
        <v>3</v>
      </c>
      <c r="H764" s="13"/>
      <c r="I764" s="13"/>
      <c r="J764" s="13"/>
      <c r="K764" s="7" t="s">
        <v>19</v>
      </c>
      <c r="L764" s="7"/>
      <c r="M764" s="7"/>
      <c r="N764" s="8" t="s">
        <v>5</v>
      </c>
      <c r="O764" s="8"/>
      <c r="P764" s="8"/>
      <c r="Q764" s="9" t="s">
        <v>31</v>
      </c>
      <c r="R764" s="28" t="s">
        <v>7</v>
      </c>
      <c r="S764" s="11" t="s">
        <v>32</v>
      </c>
      <c r="Y764" s="27" t="s">
        <v>30</v>
      </c>
      <c r="Z764" s="13" t="s">
        <v>3</v>
      </c>
      <c r="AA764" s="13"/>
      <c r="AB764" s="13"/>
      <c r="AC764" s="13"/>
      <c r="AD764" s="7" t="s">
        <v>19</v>
      </c>
      <c r="AE764" s="7"/>
      <c r="AF764" s="7"/>
      <c r="AG764" s="8" t="s">
        <v>5</v>
      </c>
      <c r="AH764" s="8"/>
      <c r="AI764" s="8"/>
      <c r="AJ764" s="9" t="s">
        <v>31</v>
      </c>
      <c r="AK764" s="28" t="s">
        <v>7</v>
      </c>
      <c r="AL764" s="11" t="s">
        <v>32</v>
      </c>
    </row>
    <row r="765" s="1" customFormat="1" customHeight="1" spans="1:38">
      <c r="F765" s="29"/>
      <c r="G765" s="11" t="s">
        <v>33</v>
      </c>
      <c r="H765" s="11" t="s">
        <v>34</v>
      </c>
      <c r="I765" s="11" t="s">
        <v>15</v>
      </c>
      <c r="J765" s="13" t="s">
        <v>3</v>
      </c>
      <c r="K765" s="11" t="s">
        <v>17</v>
      </c>
      <c r="L765" s="11" t="s">
        <v>18</v>
      </c>
      <c r="M765" s="7" t="s">
        <v>19</v>
      </c>
      <c r="N765" s="11" t="s">
        <v>20</v>
      </c>
      <c r="O765" s="11" t="s">
        <v>21</v>
      </c>
      <c r="P765" s="8" t="s">
        <v>22</v>
      </c>
      <c r="Q765" s="9" t="s">
        <v>23</v>
      </c>
      <c r="R765" s="28"/>
      <c r="S765" s="11"/>
      <c r="Y765" s="29"/>
      <c r="Z765" s="11" t="s">
        <v>33</v>
      </c>
      <c r="AA765" s="11" t="s">
        <v>34</v>
      </c>
      <c r="AB765" s="11" t="s">
        <v>15</v>
      </c>
      <c r="AC765" s="13" t="s">
        <v>3</v>
      </c>
      <c r="AD765" s="11" t="s">
        <v>17</v>
      </c>
      <c r="AE765" s="11" t="s">
        <v>18</v>
      </c>
      <c r="AF765" s="7" t="s">
        <v>19</v>
      </c>
      <c r="AG765" s="11" t="s">
        <v>20</v>
      </c>
      <c r="AH765" s="11" t="s">
        <v>21</v>
      </c>
      <c r="AI765" s="8" t="s">
        <v>22</v>
      </c>
      <c r="AJ765" s="9" t="s">
        <v>23</v>
      </c>
      <c r="AK765" s="28"/>
      <c r="AL765" s="11"/>
    </row>
    <row r="766" s="1" customFormat="1" customHeight="1" spans="1:38">
      <c r="F766" s="11">
        <f>_xlfn.RANK.EQ(R766,R766:R769,0)</f>
        <v>1</v>
      </c>
      <c r="G766" s="11">
        <v>1446.85</v>
      </c>
      <c r="H766" s="11">
        <v>1.8</v>
      </c>
      <c r="I766" s="12">
        <v>1.35</v>
      </c>
      <c r="J766" s="13">
        <f t="shared" ref="J766:J769" si="475">G766*H766*I766</f>
        <v>3515.8455</v>
      </c>
      <c r="K766" s="11">
        <v>810</v>
      </c>
      <c r="L766" s="11">
        <v>1.39</v>
      </c>
      <c r="M766" s="30">
        <f t="shared" ref="M766:M769" si="476">1+6*K766/(K766+2000)+L766</f>
        <v>4.11953736654804</v>
      </c>
      <c r="N766" s="11">
        <v>1</v>
      </c>
      <c r="O766" s="11">
        <v>2.38</v>
      </c>
      <c r="P766" s="8">
        <f t="shared" ref="P766:P769" si="477">1+N766*O766</f>
        <v>3.38</v>
      </c>
      <c r="Q766" s="9">
        <v>1.15</v>
      </c>
      <c r="R766" s="17">
        <f t="shared" ref="R766:R769" si="478">J766*M766*Q766*P766</f>
        <v>56297.9744179538</v>
      </c>
      <c r="S766" s="11">
        <f t="shared" ref="S766:S769" si="479">IF(F766=1,1,(IF(F766=2,2,12)))</f>
        <v>1</v>
      </c>
      <c r="Y766" s="11">
        <f>_xlfn.RANK.EQ(AK766,AK766:AK769,0)</f>
        <v>1</v>
      </c>
      <c r="Z766" s="11">
        <v>1446.85</v>
      </c>
      <c r="AA766" s="11">
        <v>1.8</v>
      </c>
      <c r="AB766" s="12">
        <v>1.35</v>
      </c>
      <c r="AC766" s="13">
        <f t="shared" ref="AC766:AC769" si="480">Z766*AA766*AB766</f>
        <v>3515.8455</v>
      </c>
      <c r="AD766" s="11">
        <v>810</v>
      </c>
      <c r="AE766" s="11">
        <v>1.39</v>
      </c>
      <c r="AF766" s="30">
        <f t="shared" ref="AF766:AF769" si="481">1+6*AD766/(AD766+2000)+AE766</f>
        <v>4.11953736654804</v>
      </c>
      <c r="AG766" s="11">
        <v>1</v>
      </c>
      <c r="AH766" s="11">
        <v>2.38</v>
      </c>
      <c r="AI766" s="8">
        <f t="shared" ref="AI766:AI769" si="482">1+AG766*AH766</f>
        <v>3.38</v>
      </c>
      <c r="AJ766" s="9">
        <v>1.15</v>
      </c>
      <c r="AK766" s="17">
        <f t="shared" ref="AK766:AK769" si="483">AC766*AF766*AJ766*AI766</f>
        <v>56297.9744179538</v>
      </c>
      <c r="AL766" s="11">
        <f t="shared" ref="AL766:AL769" si="484">IF(Y766=1,1,(IF(Y766=2,2,12)))</f>
        <v>1</v>
      </c>
    </row>
    <row r="767" s="1" customFormat="1" customHeight="1" spans="1:38">
      <c r="F767" s="11">
        <f>_xlfn.RANK.EQ(R767,R766:R769,0)</f>
        <v>2</v>
      </c>
      <c r="G767" s="11">
        <v>1446.85</v>
      </c>
      <c r="H767" s="11">
        <v>1.8</v>
      </c>
      <c r="I767" s="12">
        <v>1.35</v>
      </c>
      <c r="J767" s="13">
        <f t="shared" si="475"/>
        <v>3515.8455</v>
      </c>
      <c r="K767" s="11">
        <v>446</v>
      </c>
      <c r="L767" s="11">
        <v>0.83</v>
      </c>
      <c r="M767" s="30">
        <f t="shared" si="476"/>
        <v>2.92403107113655</v>
      </c>
      <c r="N767" s="11">
        <v>0.97</v>
      </c>
      <c r="O767" s="11">
        <v>2.11</v>
      </c>
      <c r="P767" s="8">
        <f t="shared" si="477"/>
        <v>3.0467</v>
      </c>
      <c r="Q767" s="9">
        <v>1.15</v>
      </c>
      <c r="R767" s="17">
        <f t="shared" si="478"/>
        <v>36019.6342273003</v>
      </c>
      <c r="S767" s="11">
        <f t="shared" si="479"/>
        <v>2</v>
      </c>
      <c r="Y767" s="11">
        <f>_xlfn.RANK.EQ(AK767,AK766:AK769,0)</f>
        <v>2</v>
      </c>
      <c r="Z767" s="11">
        <v>1446.85</v>
      </c>
      <c r="AA767" s="11">
        <v>1.8</v>
      </c>
      <c r="AB767" s="12">
        <v>1.35</v>
      </c>
      <c r="AC767" s="13">
        <f t="shared" si="480"/>
        <v>3515.8455</v>
      </c>
      <c r="AD767" s="11">
        <v>446</v>
      </c>
      <c r="AE767" s="11">
        <v>0.83</v>
      </c>
      <c r="AF767" s="30">
        <f t="shared" si="481"/>
        <v>2.92403107113655</v>
      </c>
      <c r="AG767" s="11">
        <v>0.97</v>
      </c>
      <c r="AH767" s="11">
        <v>2.11</v>
      </c>
      <c r="AI767" s="8">
        <f t="shared" si="482"/>
        <v>3.0467</v>
      </c>
      <c r="AJ767" s="9">
        <v>1.15</v>
      </c>
      <c r="AK767" s="17">
        <f t="shared" si="483"/>
        <v>36019.6342273003</v>
      </c>
      <c r="AL767" s="11">
        <f t="shared" si="484"/>
        <v>2</v>
      </c>
    </row>
    <row r="768" s="1" customFormat="1" customHeight="1" spans="1:38">
      <c r="F768" s="11">
        <f>_xlfn.RANK.EQ(R768,R766:R769,0)</f>
        <v>3</v>
      </c>
      <c r="G768" s="11">
        <v>1446.85</v>
      </c>
      <c r="H768" s="11">
        <v>1.8</v>
      </c>
      <c r="I768" s="12">
        <v>1.35</v>
      </c>
      <c r="J768" s="13">
        <f t="shared" si="475"/>
        <v>3515.8455</v>
      </c>
      <c r="K768" s="11">
        <v>450</v>
      </c>
      <c r="L768" s="11">
        <v>1.43</v>
      </c>
      <c r="M768" s="30">
        <f t="shared" si="476"/>
        <v>3.53204081632653</v>
      </c>
      <c r="N768" s="11">
        <v>0.76</v>
      </c>
      <c r="O768" s="11">
        <v>1.58</v>
      </c>
      <c r="P768" s="8">
        <f t="shared" si="477"/>
        <v>2.2008</v>
      </c>
      <c r="Q768" s="9">
        <v>1.15</v>
      </c>
      <c r="R768" s="17">
        <f t="shared" si="478"/>
        <v>31429.2424800669</v>
      </c>
      <c r="S768" s="11">
        <f t="shared" si="479"/>
        <v>12</v>
      </c>
      <c r="Y768" s="11">
        <f>_xlfn.RANK.EQ(AK768,AK766:AK769,0)</f>
        <v>3</v>
      </c>
      <c r="Z768" s="11">
        <v>1446.85</v>
      </c>
      <c r="AA768" s="11">
        <v>1.8</v>
      </c>
      <c r="AB768" s="12">
        <v>1.35</v>
      </c>
      <c r="AC768" s="13">
        <f t="shared" si="480"/>
        <v>3515.8455</v>
      </c>
      <c r="AD768" s="11">
        <v>450</v>
      </c>
      <c r="AE768" s="11">
        <v>1.43</v>
      </c>
      <c r="AF768" s="30">
        <f t="shared" si="481"/>
        <v>3.53204081632653</v>
      </c>
      <c r="AG768" s="11">
        <v>0.79</v>
      </c>
      <c r="AH768" s="11">
        <v>1.65</v>
      </c>
      <c r="AI768" s="8">
        <f t="shared" si="482"/>
        <v>2.3035</v>
      </c>
      <c r="AJ768" s="9">
        <v>1.15</v>
      </c>
      <c r="AK768" s="17">
        <f t="shared" si="483"/>
        <v>32895.8833391649</v>
      </c>
      <c r="AL768" s="11">
        <f t="shared" si="484"/>
        <v>12</v>
      </c>
    </row>
    <row r="769" s="1" customFormat="1" customHeight="1" spans="6:38">
      <c r="F769" s="11">
        <f>_xlfn.RANK.EQ(R769,R766:R769,0)</f>
        <v>4</v>
      </c>
      <c r="G769" s="11">
        <v>0</v>
      </c>
      <c r="H769" s="11">
        <v>1.8</v>
      </c>
      <c r="I769" s="12">
        <v>1.35</v>
      </c>
      <c r="J769" s="13">
        <f t="shared" si="475"/>
        <v>0</v>
      </c>
      <c r="K769" s="11">
        <v>0</v>
      </c>
      <c r="L769" s="11">
        <v>0.2</v>
      </c>
      <c r="M769" s="30">
        <f t="shared" si="476"/>
        <v>1.2</v>
      </c>
      <c r="N769" s="27">
        <v>0.7</v>
      </c>
      <c r="O769" s="27">
        <v>1.5</v>
      </c>
      <c r="P769" s="8">
        <f t="shared" si="477"/>
        <v>2.05</v>
      </c>
      <c r="Q769" s="9">
        <v>1.15</v>
      </c>
      <c r="R769" s="17">
        <f t="shared" si="478"/>
        <v>0</v>
      </c>
      <c r="S769" s="27">
        <f t="shared" si="479"/>
        <v>12</v>
      </c>
      <c r="Y769" s="11">
        <f>_xlfn.RANK.EQ(AK769,AK766:AK769,0)</f>
        <v>4</v>
      </c>
      <c r="Z769" s="11">
        <v>0</v>
      </c>
      <c r="AA769" s="11">
        <v>1.8</v>
      </c>
      <c r="AB769" s="12">
        <v>1.35</v>
      </c>
      <c r="AC769" s="13">
        <f t="shared" si="480"/>
        <v>0</v>
      </c>
      <c r="AD769" s="11">
        <v>0</v>
      </c>
      <c r="AE769" s="11">
        <v>0.2</v>
      </c>
      <c r="AF769" s="30">
        <f t="shared" si="481"/>
        <v>1.2</v>
      </c>
      <c r="AG769" s="27">
        <v>0.7</v>
      </c>
      <c r="AH769" s="27">
        <v>1.5</v>
      </c>
      <c r="AI769" s="8">
        <f t="shared" si="482"/>
        <v>2.05</v>
      </c>
      <c r="AJ769" s="9">
        <v>1.15</v>
      </c>
      <c r="AK769" s="17">
        <f t="shared" si="483"/>
        <v>0</v>
      </c>
      <c r="AL769" s="27">
        <f t="shared" si="484"/>
        <v>12</v>
      </c>
    </row>
    <row r="770" s="1" customFormat="1" customHeight="1" spans="6:38">
      <c r="F770" s="31" t="s">
        <v>35</v>
      </c>
      <c r="G770" s="32">
        <f>LARGE(R766:R769,1)/1</f>
        <v>56297.9744179538</v>
      </c>
      <c r="H770" s="31" t="s">
        <v>36</v>
      </c>
      <c r="I770" s="32">
        <f>LARGE(R766:R769,2)/2</f>
        <v>18009.8171136502</v>
      </c>
      <c r="J770" s="31" t="s">
        <v>37</v>
      </c>
      <c r="K770" s="32">
        <f>LARGE(R766:R769,3)/12</f>
        <v>2619.10354000558</v>
      </c>
      <c r="L770" s="31" t="s">
        <v>38</v>
      </c>
      <c r="M770" s="33">
        <f>LARGE(R766:R769,4)/12</f>
        <v>0</v>
      </c>
      <c r="N770" s="34" t="s">
        <v>39</v>
      </c>
      <c r="O770" s="35">
        <f>G770+I770+K770+M770</f>
        <v>76926.8950716095</v>
      </c>
      <c r="P770" s="34" t="s">
        <v>40</v>
      </c>
      <c r="Q770" s="34">
        <v>6.7</v>
      </c>
      <c r="R770" s="34" t="s">
        <v>41</v>
      </c>
      <c r="S770" s="35">
        <f>O770*Q770</f>
        <v>515410.196979784</v>
      </c>
      <c r="Y770" s="31" t="s">
        <v>35</v>
      </c>
      <c r="Z770" s="32">
        <f>LARGE(AK766:AK769,1)/1</f>
        <v>56297.9744179538</v>
      </c>
      <c r="AA770" s="31" t="s">
        <v>36</v>
      </c>
      <c r="AB770" s="32">
        <f>LARGE(AK766:AK769,2)/2</f>
        <v>18009.8171136502</v>
      </c>
      <c r="AC770" s="31" t="s">
        <v>37</v>
      </c>
      <c r="AD770" s="32">
        <f>LARGE(AK766:AK769,3)/12</f>
        <v>2741.32361159708</v>
      </c>
      <c r="AE770" s="31" t="s">
        <v>38</v>
      </c>
      <c r="AF770" s="33">
        <f>LARGE(AK766:AK769,4)/12</f>
        <v>0</v>
      </c>
      <c r="AG770" s="34" t="s">
        <v>39</v>
      </c>
      <c r="AH770" s="35">
        <f>Z770+AB770+AD770+AF770</f>
        <v>77049.115143201</v>
      </c>
      <c r="AI770" s="34" t="s">
        <v>40</v>
      </c>
      <c r="AJ770" s="34">
        <v>6.7</v>
      </c>
      <c r="AK770" s="34" t="s">
        <v>41</v>
      </c>
      <c r="AL770" s="35">
        <f>AH770*AJ770</f>
        <v>516229.071459447</v>
      </c>
    </row>
    <row r="771" s="1" customFormat="1" customHeight="1" spans="6:38">
      <c r="F771" s="31"/>
      <c r="G771" s="32"/>
      <c r="H771" s="31"/>
      <c r="I771" s="32"/>
      <c r="J771" s="31"/>
      <c r="K771" s="32"/>
      <c r="L771" s="31"/>
      <c r="M771" s="33"/>
      <c r="N771" s="34"/>
      <c r="O771" s="35"/>
      <c r="P771" s="34"/>
      <c r="Q771" s="34"/>
      <c r="R771" s="34"/>
      <c r="S771" s="35"/>
      <c r="Y771" s="31"/>
      <c r="Z771" s="32"/>
      <c r="AA771" s="31"/>
      <c r="AB771" s="32"/>
      <c r="AC771" s="31"/>
      <c r="AD771" s="32"/>
      <c r="AE771" s="31"/>
      <c r="AF771" s="33"/>
      <c r="AG771" s="34"/>
      <c r="AH771" s="35"/>
      <c r="AI771" s="34"/>
      <c r="AJ771" s="34"/>
      <c r="AK771" s="34"/>
      <c r="AL771" s="35"/>
    </row>
    <row r="772" s="1" customFormat="1" customHeight="1" spans="6:38">
      <c r="F772" s="3" t="s">
        <v>43</v>
      </c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Y772" s="3" t="s">
        <v>43</v>
      </c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</row>
    <row r="773" s="1" customFormat="1" customHeight="1" spans="6:38">
      <c r="F773" s="4" t="s">
        <v>3</v>
      </c>
      <c r="G773" s="5"/>
      <c r="H773" s="5"/>
      <c r="I773" s="6"/>
      <c r="J773" s="7" t="s">
        <v>4</v>
      </c>
      <c r="K773" s="7"/>
      <c r="L773" s="7"/>
      <c r="M773" s="7"/>
      <c r="N773" s="8" t="s">
        <v>5</v>
      </c>
      <c r="O773" s="8"/>
      <c r="P773" s="8"/>
      <c r="Q773" s="9" t="s">
        <v>6</v>
      </c>
      <c r="R773" s="10" t="s">
        <v>7</v>
      </c>
      <c r="Y773" s="4" t="s">
        <v>3</v>
      </c>
      <c r="Z773" s="5"/>
      <c r="AA773" s="5"/>
      <c r="AB773" s="6"/>
      <c r="AC773" s="7" t="s">
        <v>4</v>
      </c>
      <c r="AD773" s="7"/>
      <c r="AE773" s="7"/>
      <c r="AF773" s="7"/>
      <c r="AG773" s="8" t="s">
        <v>5</v>
      </c>
      <c r="AH773" s="8"/>
      <c r="AI773" s="8"/>
      <c r="AJ773" s="9" t="s">
        <v>6</v>
      </c>
      <c r="AK773" s="10" t="s">
        <v>7</v>
      </c>
    </row>
    <row r="774" s="1" customFormat="1" customHeight="1" spans="6:38">
      <c r="F774" s="11" t="s">
        <v>13</v>
      </c>
      <c r="G774" s="11" t="s">
        <v>14</v>
      </c>
      <c r="H774" s="12" t="s">
        <v>15</v>
      </c>
      <c r="I774" s="13" t="s">
        <v>3</v>
      </c>
      <c r="J774" s="11" t="s">
        <v>16</v>
      </c>
      <c r="K774" s="11" t="s">
        <v>17</v>
      </c>
      <c r="L774" s="11" t="s">
        <v>18</v>
      </c>
      <c r="M774" s="7" t="s">
        <v>19</v>
      </c>
      <c r="N774" s="11" t="s">
        <v>20</v>
      </c>
      <c r="O774" s="11" t="s">
        <v>21</v>
      </c>
      <c r="P774" s="8" t="s">
        <v>22</v>
      </c>
      <c r="Q774" s="9" t="s">
        <v>23</v>
      </c>
      <c r="R774" s="14"/>
      <c r="Y774" s="11" t="s">
        <v>13</v>
      </c>
      <c r="Z774" s="11" t="s">
        <v>14</v>
      </c>
      <c r="AA774" s="12" t="s">
        <v>15</v>
      </c>
      <c r="AB774" s="13" t="s">
        <v>3</v>
      </c>
      <c r="AC774" s="11" t="s">
        <v>16</v>
      </c>
      <c r="AD774" s="11" t="s">
        <v>17</v>
      </c>
      <c r="AE774" s="11" t="s">
        <v>18</v>
      </c>
      <c r="AF774" s="7" t="s">
        <v>19</v>
      </c>
      <c r="AG774" s="11" t="s">
        <v>20</v>
      </c>
      <c r="AH774" s="11" t="s">
        <v>21</v>
      </c>
      <c r="AI774" s="8" t="s">
        <v>22</v>
      </c>
      <c r="AJ774" s="9" t="s">
        <v>23</v>
      </c>
      <c r="AK774" s="14"/>
    </row>
    <row r="775" s="1" customFormat="1" customHeight="1" spans="6:38">
      <c r="F775" s="11">
        <v>2171</v>
      </c>
      <c r="G775" s="11">
        <v>0.65</v>
      </c>
      <c r="H775" s="12">
        <v>1.35</v>
      </c>
      <c r="I775" s="13">
        <f t="shared" ref="I775:I783" si="485">F775*G775*H775</f>
        <v>1905.0525</v>
      </c>
      <c r="J775" s="11">
        <v>3</v>
      </c>
      <c r="K775" s="11">
        <v>446</v>
      </c>
      <c r="L775" s="11">
        <v>0.83</v>
      </c>
      <c r="M775" s="16">
        <f t="shared" ref="M775:M783" si="486">1+6*K775/(K775+2000)+L775</f>
        <v>2.92403107113655</v>
      </c>
      <c r="N775" s="11">
        <v>0.97</v>
      </c>
      <c r="O775" s="11">
        <v>2.11</v>
      </c>
      <c r="P775" s="8">
        <f t="shared" ref="P775:P783" si="487">1+N775*O775</f>
        <v>3.0467</v>
      </c>
      <c r="Q775" s="9">
        <v>1.15</v>
      </c>
      <c r="R775" s="17">
        <f t="shared" ref="R775:R783" si="488">I775*J775*Q775*P775*M775</f>
        <v>58551.4587320212</v>
      </c>
      <c r="Y775" s="11">
        <v>2171</v>
      </c>
      <c r="Z775" s="11">
        <v>0.65</v>
      </c>
      <c r="AA775" s="12">
        <v>1.35</v>
      </c>
      <c r="AB775" s="13">
        <f t="shared" ref="AB775:AB783" si="489">Y775*Z775*AA775</f>
        <v>1905.0525</v>
      </c>
      <c r="AC775" s="11">
        <v>3</v>
      </c>
      <c r="AD775" s="11">
        <v>446</v>
      </c>
      <c r="AE775" s="11">
        <v>0.83</v>
      </c>
      <c r="AF775" s="16">
        <f t="shared" ref="AF775:AF783" si="490">1+6*AD775/(AD775+2000)+AE775</f>
        <v>2.92403107113655</v>
      </c>
      <c r="AG775" s="11">
        <v>0.97</v>
      </c>
      <c r="AH775" s="11">
        <v>2.11</v>
      </c>
      <c r="AI775" s="8">
        <f t="shared" ref="AI775:AI783" si="491">1+AG775*AH775</f>
        <v>3.0467</v>
      </c>
      <c r="AJ775" s="9">
        <v>1.15</v>
      </c>
      <c r="AK775" s="17">
        <f t="shared" ref="AK775:AK783" si="492">AB775*AC775*AJ775*AI775*AF775</f>
        <v>58551.4587320212</v>
      </c>
    </row>
    <row r="776" s="1" customFormat="1" customHeight="1" spans="6:38">
      <c r="F776" s="11">
        <v>2171</v>
      </c>
      <c r="G776" s="11">
        <v>0.65</v>
      </c>
      <c r="H776" s="12">
        <v>1.35</v>
      </c>
      <c r="I776" s="13">
        <f t="shared" si="485"/>
        <v>1905.0525</v>
      </c>
      <c r="J776" s="11">
        <v>3</v>
      </c>
      <c r="K776" s="11">
        <v>446</v>
      </c>
      <c r="L776" s="11">
        <v>0.83</v>
      </c>
      <c r="M776" s="16">
        <f t="shared" si="486"/>
        <v>2.92403107113655</v>
      </c>
      <c r="N776" s="11">
        <v>0.97</v>
      </c>
      <c r="O776" s="11">
        <v>2.11</v>
      </c>
      <c r="P776" s="8">
        <f t="shared" si="487"/>
        <v>3.0467</v>
      </c>
      <c r="Q776" s="9">
        <v>1.15</v>
      </c>
      <c r="R776" s="17">
        <f t="shared" si="488"/>
        <v>58551.4587320212</v>
      </c>
      <c r="Y776" s="11">
        <v>2171</v>
      </c>
      <c r="Z776" s="11">
        <v>0.65</v>
      </c>
      <c r="AA776" s="12">
        <v>1.35</v>
      </c>
      <c r="AB776" s="13">
        <f t="shared" si="489"/>
        <v>1905.0525</v>
      </c>
      <c r="AC776" s="11">
        <v>3</v>
      </c>
      <c r="AD776" s="11">
        <v>446</v>
      </c>
      <c r="AE776" s="11">
        <v>0.83</v>
      </c>
      <c r="AF776" s="16">
        <f t="shared" si="490"/>
        <v>2.92403107113655</v>
      </c>
      <c r="AG776" s="11">
        <v>0.97</v>
      </c>
      <c r="AH776" s="11">
        <v>2.11</v>
      </c>
      <c r="AI776" s="8">
        <f t="shared" si="491"/>
        <v>3.0467</v>
      </c>
      <c r="AJ776" s="9">
        <v>1.15</v>
      </c>
      <c r="AK776" s="17">
        <f t="shared" si="492"/>
        <v>58551.4587320212</v>
      </c>
    </row>
    <row r="777" s="1" customFormat="1" customHeight="1" spans="6:38">
      <c r="F777" s="11">
        <v>2171</v>
      </c>
      <c r="G777" s="11">
        <v>0.65</v>
      </c>
      <c r="H777" s="12">
        <v>1.35</v>
      </c>
      <c r="I777" s="13">
        <f t="shared" si="485"/>
        <v>1905.0525</v>
      </c>
      <c r="J777" s="11">
        <v>3</v>
      </c>
      <c r="K777" s="11">
        <v>446</v>
      </c>
      <c r="L777" s="11">
        <v>0.83</v>
      </c>
      <c r="M777" s="16">
        <f t="shared" si="486"/>
        <v>2.92403107113655</v>
      </c>
      <c r="N777" s="11">
        <v>0.97</v>
      </c>
      <c r="O777" s="11">
        <v>2.11</v>
      </c>
      <c r="P777" s="8">
        <f t="shared" si="487"/>
        <v>3.0467</v>
      </c>
      <c r="Q777" s="9">
        <v>1.15</v>
      </c>
      <c r="R777" s="17">
        <f t="shared" si="488"/>
        <v>58551.4587320212</v>
      </c>
      <c r="Y777" s="11">
        <v>2171</v>
      </c>
      <c r="Z777" s="11">
        <v>0.65</v>
      </c>
      <c r="AA777" s="12">
        <v>1.35</v>
      </c>
      <c r="AB777" s="13">
        <f t="shared" si="489"/>
        <v>1905.0525</v>
      </c>
      <c r="AC777" s="11">
        <v>3</v>
      </c>
      <c r="AD777" s="11">
        <v>446</v>
      </c>
      <c r="AE777" s="11">
        <v>0.83</v>
      </c>
      <c r="AF777" s="16">
        <f t="shared" si="490"/>
        <v>2.92403107113655</v>
      </c>
      <c r="AG777" s="11">
        <v>0.97</v>
      </c>
      <c r="AH777" s="11">
        <v>2.11</v>
      </c>
      <c r="AI777" s="8">
        <f t="shared" si="491"/>
        <v>3.0467</v>
      </c>
      <c r="AJ777" s="9">
        <v>1.15</v>
      </c>
      <c r="AK777" s="17">
        <f t="shared" si="492"/>
        <v>58551.4587320212</v>
      </c>
    </row>
    <row r="778" s="1" customFormat="1" customHeight="1" spans="6:38">
      <c r="F778" s="11">
        <v>2171</v>
      </c>
      <c r="G778" s="11">
        <v>0.65</v>
      </c>
      <c r="H778" s="12">
        <v>1.35</v>
      </c>
      <c r="I778" s="13">
        <f t="shared" si="485"/>
        <v>1905.0525</v>
      </c>
      <c r="J778" s="11">
        <v>3</v>
      </c>
      <c r="K778" s="11">
        <v>446</v>
      </c>
      <c r="L778" s="11">
        <v>0.83</v>
      </c>
      <c r="M778" s="16">
        <f t="shared" si="486"/>
        <v>2.92403107113655</v>
      </c>
      <c r="N778" s="11">
        <v>0.97</v>
      </c>
      <c r="O778" s="11">
        <v>2.11</v>
      </c>
      <c r="P778" s="8">
        <f t="shared" si="487"/>
        <v>3.0467</v>
      </c>
      <c r="Q778" s="9">
        <v>1.15</v>
      </c>
      <c r="R778" s="17">
        <f t="shared" si="488"/>
        <v>58551.4587320212</v>
      </c>
      <c r="Y778" s="11">
        <v>2171</v>
      </c>
      <c r="Z778" s="11">
        <v>0.65</v>
      </c>
      <c r="AA778" s="12">
        <v>1.35</v>
      </c>
      <c r="AB778" s="13">
        <f t="shared" si="489"/>
        <v>1905.0525</v>
      </c>
      <c r="AC778" s="11">
        <v>3</v>
      </c>
      <c r="AD778" s="11">
        <v>446</v>
      </c>
      <c r="AE778" s="11">
        <v>0.83</v>
      </c>
      <c r="AF778" s="16">
        <f t="shared" si="490"/>
        <v>2.92403107113655</v>
      </c>
      <c r="AG778" s="11">
        <v>0.97</v>
      </c>
      <c r="AH778" s="11">
        <v>2.11</v>
      </c>
      <c r="AI778" s="8">
        <f t="shared" si="491"/>
        <v>3.0467</v>
      </c>
      <c r="AJ778" s="9">
        <v>1.15</v>
      </c>
      <c r="AK778" s="17">
        <f t="shared" si="492"/>
        <v>58551.4587320212</v>
      </c>
    </row>
    <row r="779" s="1" customFormat="1" customHeight="1" spans="6:38">
      <c r="F779" s="11">
        <v>2171</v>
      </c>
      <c r="G779" s="11">
        <v>0.65</v>
      </c>
      <c r="H779" s="12">
        <v>1.35</v>
      </c>
      <c r="I779" s="13">
        <f t="shared" si="485"/>
        <v>1905.0525</v>
      </c>
      <c r="J779" s="11">
        <v>3</v>
      </c>
      <c r="K779" s="11">
        <v>446</v>
      </c>
      <c r="L779" s="11">
        <v>0.83</v>
      </c>
      <c r="M779" s="16">
        <f t="shared" si="486"/>
        <v>2.92403107113655</v>
      </c>
      <c r="N779" s="11">
        <v>0.97</v>
      </c>
      <c r="O779" s="11">
        <v>2.11</v>
      </c>
      <c r="P779" s="8">
        <f t="shared" si="487"/>
        <v>3.0467</v>
      </c>
      <c r="Q779" s="9">
        <v>1.15</v>
      </c>
      <c r="R779" s="17">
        <f t="shared" si="488"/>
        <v>58551.4587320212</v>
      </c>
      <c r="Y779" s="11">
        <v>2171</v>
      </c>
      <c r="Z779" s="11">
        <v>0.65</v>
      </c>
      <c r="AA779" s="12">
        <v>1.35</v>
      </c>
      <c r="AB779" s="13">
        <f t="shared" si="489"/>
        <v>1905.0525</v>
      </c>
      <c r="AC779" s="11">
        <v>3</v>
      </c>
      <c r="AD779" s="11">
        <v>446</v>
      </c>
      <c r="AE779" s="11">
        <v>0.83</v>
      </c>
      <c r="AF779" s="16">
        <f t="shared" si="490"/>
        <v>2.92403107113655</v>
      </c>
      <c r="AG779" s="11">
        <v>0.97</v>
      </c>
      <c r="AH779" s="11">
        <v>2.11</v>
      </c>
      <c r="AI779" s="8">
        <f t="shared" si="491"/>
        <v>3.0467</v>
      </c>
      <c r="AJ779" s="9">
        <v>1.15</v>
      </c>
      <c r="AK779" s="17">
        <f t="shared" si="492"/>
        <v>58551.4587320212</v>
      </c>
    </row>
    <row r="780" s="1" customFormat="1" customHeight="1" spans="6:38">
      <c r="F780" s="11">
        <v>2171</v>
      </c>
      <c r="G780" s="11">
        <v>0.65</v>
      </c>
      <c r="H780" s="12">
        <v>1.35</v>
      </c>
      <c r="I780" s="13">
        <f t="shared" si="485"/>
        <v>1905.0525</v>
      </c>
      <c r="J780" s="11">
        <v>3</v>
      </c>
      <c r="K780" s="11">
        <v>196</v>
      </c>
      <c r="L780" s="11">
        <v>0.83</v>
      </c>
      <c r="M780" s="16">
        <f t="shared" si="486"/>
        <v>2.36551912568306</v>
      </c>
      <c r="N780" s="11">
        <v>0.97</v>
      </c>
      <c r="O780" s="11">
        <v>2.11</v>
      </c>
      <c r="P780" s="8">
        <f t="shared" si="487"/>
        <v>3.0467</v>
      </c>
      <c r="Q780" s="9">
        <v>0.9</v>
      </c>
      <c r="R780" s="17">
        <f t="shared" si="488"/>
        <v>37070.3655889386</v>
      </c>
      <c r="Y780" s="11">
        <v>2171</v>
      </c>
      <c r="Z780" s="11">
        <v>0.65</v>
      </c>
      <c r="AA780" s="12">
        <v>1.35</v>
      </c>
      <c r="AB780" s="13">
        <f t="shared" si="489"/>
        <v>1905.0525</v>
      </c>
      <c r="AC780" s="11">
        <v>3</v>
      </c>
      <c r="AD780" s="11">
        <v>196</v>
      </c>
      <c r="AE780" s="11">
        <v>0.83</v>
      </c>
      <c r="AF780" s="16">
        <f t="shared" si="490"/>
        <v>2.36551912568306</v>
      </c>
      <c r="AG780" s="11">
        <v>0.97</v>
      </c>
      <c r="AH780" s="11">
        <v>2.11</v>
      </c>
      <c r="AI780" s="8">
        <f t="shared" si="491"/>
        <v>3.0467</v>
      </c>
      <c r="AJ780" s="9">
        <v>0.9</v>
      </c>
      <c r="AK780" s="17">
        <f t="shared" si="492"/>
        <v>37070.3655889386</v>
      </c>
    </row>
    <row r="781" s="1" customFormat="1" customHeight="1" spans="6:38">
      <c r="F781" s="11">
        <v>2171</v>
      </c>
      <c r="G781" s="11">
        <v>0.65</v>
      </c>
      <c r="H781" s="12">
        <v>1.35</v>
      </c>
      <c r="I781" s="13">
        <f t="shared" si="485"/>
        <v>1905.0525</v>
      </c>
      <c r="J781" s="11">
        <v>3</v>
      </c>
      <c r="K781" s="11">
        <v>196</v>
      </c>
      <c r="L781" s="11">
        <v>0.83</v>
      </c>
      <c r="M781" s="16">
        <f t="shared" si="486"/>
        <v>2.36551912568306</v>
      </c>
      <c r="N781" s="11">
        <v>0.97</v>
      </c>
      <c r="O781" s="11">
        <v>2.11</v>
      </c>
      <c r="P781" s="8">
        <f t="shared" si="487"/>
        <v>3.0467</v>
      </c>
      <c r="Q781" s="9">
        <v>0.9</v>
      </c>
      <c r="R781" s="17">
        <f t="shared" si="488"/>
        <v>37070.3655889386</v>
      </c>
      <c r="Y781" s="11">
        <v>2171</v>
      </c>
      <c r="Z781" s="11">
        <v>0.65</v>
      </c>
      <c r="AA781" s="12">
        <v>1.35</v>
      </c>
      <c r="AB781" s="13">
        <f t="shared" si="489"/>
        <v>1905.0525</v>
      </c>
      <c r="AC781" s="11">
        <v>3</v>
      </c>
      <c r="AD781" s="11">
        <v>196</v>
      </c>
      <c r="AE781" s="11">
        <v>0.83</v>
      </c>
      <c r="AF781" s="16">
        <f t="shared" si="490"/>
        <v>2.36551912568306</v>
      </c>
      <c r="AG781" s="11">
        <v>0.97</v>
      </c>
      <c r="AH781" s="11">
        <v>2.11</v>
      </c>
      <c r="AI781" s="8">
        <f t="shared" si="491"/>
        <v>3.0467</v>
      </c>
      <c r="AJ781" s="9">
        <v>0.9</v>
      </c>
      <c r="AK781" s="17">
        <f t="shared" si="492"/>
        <v>37070.3655889386</v>
      </c>
    </row>
    <row r="782" s="1" customFormat="1" customHeight="1" spans="6:38">
      <c r="F782" s="11">
        <v>2171</v>
      </c>
      <c r="G782" s="11">
        <v>0.65</v>
      </c>
      <c r="H782" s="12">
        <v>1.35</v>
      </c>
      <c r="I782" s="13">
        <f t="shared" si="485"/>
        <v>1905.0525</v>
      </c>
      <c r="J782" s="11">
        <v>3</v>
      </c>
      <c r="K782" s="11">
        <v>196</v>
      </c>
      <c r="L782" s="11">
        <v>0.83</v>
      </c>
      <c r="M782" s="16">
        <f t="shared" si="486"/>
        <v>2.36551912568306</v>
      </c>
      <c r="N782" s="11">
        <v>0.97</v>
      </c>
      <c r="O782" s="11">
        <v>2.11</v>
      </c>
      <c r="P782" s="8">
        <f t="shared" si="487"/>
        <v>3.0467</v>
      </c>
      <c r="Q782" s="9">
        <v>0.9</v>
      </c>
      <c r="R782" s="17">
        <f t="shared" si="488"/>
        <v>37070.3655889386</v>
      </c>
      <c r="Y782" s="11">
        <v>2171</v>
      </c>
      <c r="Z782" s="11">
        <v>0.65</v>
      </c>
      <c r="AA782" s="12">
        <v>1.35</v>
      </c>
      <c r="AB782" s="13">
        <f t="shared" si="489"/>
        <v>1905.0525</v>
      </c>
      <c r="AC782" s="11">
        <v>3</v>
      </c>
      <c r="AD782" s="11">
        <v>196</v>
      </c>
      <c r="AE782" s="11">
        <v>0.83</v>
      </c>
      <c r="AF782" s="16">
        <f t="shared" si="490"/>
        <v>2.36551912568306</v>
      </c>
      <c r="AG782" s="11">
        <v>0.97</v>
      </c>
      <c r="AH782" s="11">
        <v>2.11</v>
      </c>
      <c r="AI782" s="8">
        <f t="shared" si="491"/>
        <v>3.0467</v>
      </c>
      <c r="AJ782" s="9">
        <v>0.9</v>
      </c>
      <c r="AK782" s="17">
        <f t="shared" si="492"/>
        <v>37070.3655889386</v>
      </c>
    </row>
    <row r="783" s="1" customFormat="1" customHeight="1" spans="6:38">
      <c r="F783" s="11">
        <v>2171</v>
      </c>
      <c r="G783" s="11">
        <v>0.65</v>
      </c>
      <c r="H783" s="12">
        <v>1.35</v>
      </c>
      <c r="I783" s="13">
        <f t="shared" si="485"/>
        <v>1905.0525</v>
      </c>
      <c r="J783" s="11">
        <v>3</v>
      </c>
      <c r="K783" s="11">
        <v>196</v>
      </c>
      <c r="L783" s="11">
        <v>0.83</v>
      </c>
      <c r="M783" s="16">
        <f t="shared" si="486"/>
        <v>2.36551912568306</v>
      </c>
      <c r="N783" s="11">
        <v>0.97</v>
      </c>
      <c r="O783" s="11">
        <v>2.11</v>
      </c>
      <c r="P783" s="8">
        <f t="shared" si="487"/>
        <v>3.0467</v>
      </c>
      <c r="Q783" s="9">
        <v>0.9</v>
      </c>
      <c r="R783" s="17">
        <f t="shared" si="488"/>
        <v>37070.3655889386</v>
      </c>
      <c r="Y783" s="11">
        <v>2171</v>
      </c>
      <c r="Z783" s="11">
        <v>0.65</v>
      </c>
      <c r="AA783" s="12">
        <v>1.35</v>
      </c>
      <c r="AB783" s="13">
        <f t="shared" si="489"/>
        <v>1905.0525</v>
      </c>
      <c r="AC783" s="11">
        <v>3</v>
      </c>
      <c r="AD783" s="11">
        <v>196</v>
      </c>
      <c r="AE783" s="11">
        <v>0.83</v>
      </c>
      <c r="AF783" s="16">
        <f t="shared" si="490"/>
        <v>2.36551912568306</v>
      </c>
      <c r="AG783" s="11">
        <v>0.97</v>
      </c>
      <c r="AH783" s="11">
        <v>2.11</v>
      </c>
      <c r="AI783" s="8">
        <f t="shared" si="491"/>
        <v>3.0467</v>
      </c>
      <c r="AJ783" s="9">
        <v>0.9</v>
      </c>
      <c r="AK783" s="17">
        <f t="shared" si="492"/>
        <v>37070.3655889386</v>
      </c>
    </row>
    <row r="784" s="1" customFormat="1" customHeight="1" spans="6:38">
      <c r="F784" s="20" t="s">
        <v>43</v>
      </c>
      <c r="G784" s="21"/>
      <c r="H784" s="21"/>
      <c r="I784" s="21"/>
      <c r="J784" s="21"/>
      <c r="K784" s="21"/>
      <c r="L784" s="21"/>
      <c r="M784" s="22">
        <f>SUM(R775:R783)</f>
        <v>441038.75601586</v>
      </c>
      <c r="N784" s="22"/>
      <c r="O784" s="22"/>
      <c r="P784" s="22"/>
      <c r="Q784" s="22"/>
      <c r="R784" s="22"/>
      <c r="Y784" s="20" t="s">
        <v>43</v>
      </c>
      <c r="Z784" s="21"/>
      <c r="AA784" s="21"/>
      <c r="AB784" s="21"/>
      <c r="AC784" s="21"/>
      <c r="AD784" s="21"/>
      <c r="AE784" s="21"/>
      <c r="AF784" s="22">
        <f>SUM(AK775:AK783)</f>
        <v>441038.75601586</v>
      </c>
      <c r="AG784" s="22"/>
      <c r="AH784" s="22"/>
      <c r="AI784" s="22"/>
      <c r="AJ784" s="22"/>
      <c r="AK784" s="22"/>
    </row>
    <row r="785" s="1" customFormat="1" customHeight="1" spans="6:37">
      <c r="F785" s="21"/>
      <c r="G785" s="21"/>
      <c r="H785" s="21"/>
      <c r="I785" s="21"/>
      <c r="J785" s="21"/>
      <c r="K785" s="21"/>
      <c r="L785" s="21"/>
      <c r="M785" s="22"/>
      <c r="N785" s="22"/>
      <c r="O785" s="22"/>
      <c r="P785" s="22"/>
      <c r="Q785" s="22"/>
      <c r="R785" s="22"/>
      <c r="Y785" s="21"/>
      <c r="Z785" s="21"/>
      <c r="AA785" s="21"/>
      <c r="AB785" s="21"/>
      <c r="AC785" s="21"/>
      <c r="AD785" s="21"/>
      <c r="AE785" s="21"/>
      <c r="AF785" s="22"/>
      <c r="AG785" s="22"/>
      <c r="AH785" s="22"/>
      <c r="AI785" s="22"/>
      <c r="AJ785" s="22"/>
      <c r="AK785" s="22"/>
    </row>
    <row r="786" s="1" customFormat="1" customHeight="1" spans="6:37">
      <c r="F786" s="3" t="s">
        <v>44</v>
      </c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Y786" s="3" t="s">
        <v>44</v>
      </c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</row>
    <row r="787" s="1" customFormat="1" customHeight="1" spans="6:37">
      <c r="F787" s="4" t="s">
        <v>3</v>
      </c>
      <c r="G787" s="5"/>
      <c r="H787" s="5"/>
      <c r="I787" s="6"/>
      <c r="J787" s="7" t="s">
        <v>4</v>
      </c>
      <c r="K787" s="7"/>
      <c r="L787" s="7"/>
      <c r="M787" s="7"/>
      <c r="N787" s="8" t="s">
        <v>5</v>
      </c>
      <c r="O787" s="8"/>
      <c r="P787" s="8"/>
      <c r="Q787" s="9" t="s">
        <v>6</v>
      </c>
      <c r="R787" s="10" t="s">
        <v>7</v>
      </c>
      <c r="Y787" s="4" t="s">
        <v>3</v>
      </c>
      <c r="Z787" s="5"/>
      <c r="AA787" s="5"/>
      <c r="AB787" s="6"/>
      <c r="AC787" s="7" t="s">
        <v>4</v>
      </c>
      <c r="AD787" s="7"/>
      <c r="AE787" s="7"/>
      <c r="AF787" s="7"/>
      <c r="AG787" s="8" t="s">
        <v>5</v>
      </c>
      <c r="AH787" s="8"/>
      <c r="AI787" s="8"/>
      <c r="AJ787" s="9" t="s">
        <v>6</v>
      </c>
      <c r="AK787" s="10" t="s">
        <v>7</v>
      </c>
    </row>
    <row r="788" s="1" customFormat="1" customHeight="1" spans="6:37">
      <c r="F788" s="11" t="s">
        <v>45</v>
      </c>
      <c r="G788" s="11" t="s">
        <v>14</v>
      </c>
      <c r="H788" s="12" t="s">
        <v>15</v>
      </c>
      <c r="I788" s="13" t="s">
        <v>3</v>
      </c>
      <c r="J788" s="11" t="s">
        <v>16</v>
      </c>
      <c r="K788" s="11" t="s">
        <v>17</v>
      </c>
      <c r="L788" s="11" t="s">
        <v>18</v>
      </c>
      <c r="M788" s="7" t="s">
        <v>19</v>
      </c>
      <c r="N788" s="11" t="s">
        <v>20</v>
      </c>
      <c r="O788" s="11" t="s">
        <v>21</v>
      </c>
      <c r="P788" s="8" t="s">
        <v>22</v>
      </c>
      <c r="Q788" s="9" t="s">
        <v>23</v>
      </c>
      <c r="R788" s="14"/>
      <c r="Y788" s="11" t="s">
        <v>45</v>
      </c>
      <c r="Z788" s="11" t="s">
        <v>14</v>
      </c>
      <c r="AA788" s="12" t="s">
        <v>15</v>
      </c>
      <c r="AB788" s="13" t="s">
        <v>3</v>
      </c>
      <c r="AC788" s="11" t="s">
        <v>16</v>
      </c>
      <c r="AD788" s="11" t="s">
        <v>17</v>
      </c>
      <c r="AE788" s="11" t="s">
        <v>18</v>
      </c>
      <c r="AF788" s="7" t="s">
        <v>19</v>
      </c>
      <c r="AG788" s="11" t="s">
        <v>20</v>
      </c>
      <c r="AH788" s="11" t="s">
        <v>21</v>
      </c>
      <c r="AI788" s="8" t="s">
        <v>22</v>
      </c>
      <c r="AJ788" s="9" t="s">
        <v>23</v>
      </c>
      <c r="AK788" s="14"/>
    </row>
    <row r="789" s="1" customFormat="1" customHeight="1" spans="6:37">
      <c r="F789" s="11">
        <f t="shared" ref="F789:F793" si="493">35816+5878</f>
        <v>41694</v>
      </c>
      <c r="G789" s="11">
        <v>0.0847</v>
      </c>
      <c r="H789" s="12">
        <v>1.35</v>
      </c>
      <c r="I789" s="13">
        <f t="shared" ref="I789:I793" si="494">F789*G789*H789</f>
        <v>4767.50043</v>
      </c>
      <c r="J789" s="11">
        <v>3</v>
      </c>
      <c r="K789" s="11">
        <v>450</v>
      </c>
      <c r="L789" s="11">
        <v>1.43</v>
      </c>
      <c r="M789" s="16">
        <f t="shared" ref="M789:M793" si="495">1+6*K789/(K789+2000)+L789</f>
        <v>3.53204081632653</v>
      </c>
      <c r="N789" s="11">
        <v>0.76</v>
      </c>
      <c r="O789" s="11">
        <v>1.58</v>
      </c>
      <c r="P789" s="8">
        <f t="shared" ref="P789:P793" si="496">1+N789*O789</f>
        <v>2.2008</v>
      </c>
      <c r="Q789" s="9">
        <v>1.15</v>
      </c>
      <c r="R789" s="17">
        <f t="shared" ref="R789:R793" si="497">I789*J789*Q789*P789*M789</f>
        <v>127854.532036428</v>
      </c>
      <c r="Y789" s="11">
        <f t="shared" ref="Y789:Y793" si="498">35816+5878</f>
        <v>41694</v>
      </c>
      <c r="Z789" s="11">
        <v>0.0847</v>
      </c>
      <c r="AA789" s="12">
        <v>1.35</v>
      </c>
      <c r="AB789" s="13">
        <f t="shared" ref="AB789:AB793" si="499">Y789*Z789*AA789</f>
        <v>4767.50043</v>
      </c>
      <c r="AC789" s="11">
        <v>3</v>
      </c>
      <c r="AD789" s="11">
        <v>450</v>
      </c>
      <c r="AE789" s="11">
        <v>1.43</v>
      </c>
      <c r="AF789" s="16">
        <f t="shared" ref="AF789:AF793" si="500">1+6*AD789/(AD789+2000)+AE789</f>
        <v>3.53204081632653</v>
      </c>
      <c r="AG789" s="11">
        <v>0.79</v>
      </c>
      <c r="AH789" s="11">
        <v>1.65</v>
      </c>
      <c r="AI789" s="8">
        <f t="shared" ref="AI789:AI793" si="501">1+AG789*AH789</f>
        <v>2.3035</v>
      </c>
      <c r="AJ789" s="9">
        <v>1.15</v>
      </c>
      <c r="AK789" s="17">
        <f t="shared" ref="AK789:AK793" si="502">AB789*AC789*AJ789*AI789*AF789</f>
        <v>133820.84448651</v>
      </c>
    </row>
    <row r="790" s="1" customFormat="1" customHeight="1" spans="6:37">
      <c r="F790" s="11">
        <f t="shared" si="493"/>
        <v>41694</v>
      </c>
      <c r="G790" s="11">
        <v>0.0847</v>
      </c>
      <c r="H790" s="12">
        <v>1.35</v>
      </c>
      <c r="I790" s="13">
        <f t="shared" si="494"/>
        <v>4767.50043</v>
      </c>
      <c r="J790" s="11">
        <v>3</v>
      </c>
      <c r="K790" s="11">
        <v>450</v>
      </c>
      <c r="L790" s="11">
        <v>1.43</v>
      </c>
      <c r="M790" s="16">
        <f t="shared" si="495"/>
        <v>3.53204081632653</v>
      </c>
      <c r="N790" s="11">
        <v>0.76</v>
      </c>
      <c r="O790" s="11">
        <v>1.58</v>
      </c>
      <c r="P790" s="8">
        <f t="shared" si="496"/>
        <v>2.2008</v>
      </c>
      <c r="Q790" s="9">
        <v>1.15</v>
      </c>
      <c r="R790" s="17">
        <f t="shared" si="497"/>
        <v>127854.532036428</v>
      </c>
      <c r="Y790" s="11">
        <f t="shared" si="498"/>
        <v>41694</v>
      </c>
      <c r="Z790" s="11">
        <v>0.0847</v>
      </c>
      <c r="AA790" s="12">
        <v>1.35</v>
      </c>
      <c r="AB790" s="13">
        <f t="shared" si="499"/>
        <v>4767.50043</v>
      </c>
      <c r="AC790" s="11">
        <v>3</v>
      </c>
      <c r="AD790" s="11">
        <v>450</v>
      </c>
      <c r="AE790" s="11">
        <v>1.43</v>
      </c>
      <c r="AF790" s="16">
        <f t="shared" si="500"/>
        <v>3.53204081632653</v>
      </c>
      <c r="AG790" s="11">
        <v>0.79</v>
      </c>
      <c r="AH790" s="11">
        <v>1.65</v>
      </c>
      <c r="AI790" s="8">
        <f t="shared" si="501"/>
        <v>2.3035</v>
      </c>
      <c r="AJ790" s="9">
        <v>1.15</v>
      </c>
      <c r="AK790" s="17">
        <f t="shared" si="502"/>
        <v>133820.84448651</v>
      </c>
    </row>
    <row r="791" s="1" customFormat="1" customHeight="1" spans="6:37">
      <c r="F791" s="11">
        <f t="shared" si="493"/>
        <v>41694</v>
      </c>
      <c r="G791" s="11">
        <v>0.0847</v>
      </c>
      <c r="H791" s="12">
        <v>1.35</v>
      </c>
      <c r="I791" s="13">
        <f t="shared" si="494"/>
        <v>4767.50043</v>
      </c>
      <c r="J791" s="11">
        <v>3</v>
      </c>
      <c r="K791" s="11">
        <v>450</v>
      </c>
      <c r="L791" s="11">
        <v>1.43</v>
      </c>
      <c r="M791" s="16">
        <f t="shared" si="495"/>
        <v>3.53204081632653</v>
      </c>
      <c r="N791" s="11">
        <v>0.76</v>
      </c>
      <c r="O791" s="11">
        <v>1.58</v>
      </c>
      <c r="P791" s="8">
        <f t="shared" si="496"/>
        <v>2.2008</v>
      </c>
      <c r="Q791" s="9">
        <v>1.15</v>
      </c>
      <c r="R791" s="17">
        <f t="shared" si="497"/>
        <v>127854.532036428</v>
      </c>
      <c r="Y791" s="11">
        <f t="shared" si="498"/>
        <v>41694</v>
      </c>
      <c r="Z791" s="11">
        <v>0.0847</v>
      </c>
      <c r="AA791" s="12">
        <v>1.35</v>
      </c>
      <c r="AB791" s="13">
        <f t="shared" si="499"/>
        <v>4767.50043</v>
      </c>
      <c r="AC791" s="11">
        <v>3</v>
      </c>
      <c r="AD791" s="11">
        <v>450</v>
      </c>
      <c r="AE791" s="11">
        <v>1.43</v>
      </c>
      <c r="AF791" s="16">
        <f t="shared" si="500"/>
        <v>3.53204081632653</v>
      </c>
      <c r="AG791" s="11">
        <v>0.79</v>
      </c>
      <c r="AH791" s="11">
        <v>1.65</v>
      </c>
      <c r="AI791" s="8">
        <f t="shared" si="501"/>
        <v>2.3035</v>
      </c>
      <c r="AJ791" s="9">
        <v>1.15</v>
      </c>
      <c r="AK791" s="17">
        <f t="shared" si="502"/>
        <v>133820.84448651</v>
      </c>
    </row>
    <row r="792" s="1" customFormat="1" customHeight="1" spans="6:37">
      <c r="F792" s="11">
        <f t="shared" si="493"/>
        <v>41694</v>
      </c>
      <c r="G792" s="11">
        <v>0.0847</v>
      </c>
      <c r="H792" s="12">
        <v>1.35</v>
      </c>
      <c r="I792" s="13">
        <f t="shared" si="494"/>
        <v>4767.50043</v>
      </c>
      <c r="J792" s="11">
        <v>3</v>
      </c>
      <c r="K792" s="11">
        <v>200</v>
      </c>
      <c r="L792" s="11">
        <v>1.43</v>
      </c>
      <c r="M792" s="16">
        <f t="shared" si="495"/>
        <v>2.97545454545455</v>
      </c>
      <c r="N792" s="11">
        <v>0.76</v>
      </c>
      <c r="O792" s="11">
        <v>1.58</v>
      </c>
      <c r="P792" s="8">
        <f t="shared" si="496"/>
        <v>2.2008</v>
      </c>
      <c r="Q792" s="9">
        <v>0.9</v>
      </c>
      <c r="R792" s="17">
        <f t="shared" si="497"/>
        <v>84292.3967384878</v>
      </c>
      <c r="Y792" s="11">
        <f t="shared" si="498"/>
        <v>41694</v>
      </c>
      <c r="Z792" s="11">
        <v>0.0847</v>
      </c>
      <c r="AA792" s="12">
        <v>1.35</v>
      </c>
      <c r="AB792" s="13">
        <f t="shared" si="499"/>
        <v>4767.50043</v>
      </c>
      <c r="AC792" s="11">
        <v>3</v>
      </c>
      <c r="AD792" s="11">
        <v>200</v>
      </c>
      <c r="AE792" s="11">
        <v>1.43</v>
      </c>
      <c r="AF792" s="16">
        <f t="shared" si="500"/>
        <v>2.97545454545455</v>
      </c>
      <c r="AG792" s="11">
        <v>0.79</v>
      </c>
      <c r="AH792" s="11">
        <v>1.65</v>
      </c>
      <c r="AI792" s="8">
        <f t="shared" si="501"/>
        <v>2.3035</v>
      </c>
      <c r="AJ792" s="9">
        <v>0.9</v>
      </c>
      <c r="AK792" s="17">
        <f t="shared" si="502"/>
        <v>88225.8887164243</v>
      </c>
    </row>
    <row r="793" s="1" customFormat="1" customHeight="1" spans="6:37">
      <c r="F793" s="11">
        <f t="shared" si="493"/>
        <v>41694</v>
      </c>
      <c r="G793" s="11">
        <v>0.0847</v>
      </c>
      <c r="H793" s="12">
        <v>1.35</v>
      </c>
      <c r="I793" s="13">
        <f t="shared" si="494"/>
        <v>4767.50043</v>
      </c>
      <c r="J793" s="11">
        <v>3</v>
      </c>
      <c r="K793" s="11">
        <v>200</v>
      </c>
      <c r="L793" s="11">
        <v>1.43</v>
      </c>
      <c r="M793" s="16">
        <f t="shared" si="495"/>
        <v>2.97545454545455</v>
      </c>
      <c r="N793" s="11">
        <v>0.76</v>
      </c>
      <c r="O793" s="11">
        <v>1.58</v>
      </c>
      <c r="P793" s="8">
        <f t="shared" si="496"/>
        <v>2.2008</v>
      </c>
      <c r="Q793" s="9">
        <v>0.9</v>
      </c>
      <c r="R793" s="17">
        <f t="shared" si="497"/>
        <v>84292.3967384878</v>
      </c>
      <c r="Y793" s="11">
        <f t="shared" si="498"/>
        <v>41694</v>
      </c>
      <c r="Z793" s="11">
        <v>0.0847</v>
      </c>
      <c r="AA793" s="12">
        <v>1.35</v>
      </c>
      <c r="AB793" s="13">
        <f t="shared" si="499"/>
        <v>4767.50043</v>
      </c>
      <c r="AC793" s="11">
        <v>3</v>
      </c>
      <c r="AD793" s="11">
        <v>200</v>
      </c>
      <c r="AE793" s="11">
        <v>1.43</v>
      </c>
      <c r="AF793" s="16">
        <f t="shared" si="500"/>
        <v>2.97545454545455</v>
      </c>
      <c r="AG793" s="11">
        <v>0.79</v>
      </c>
      <c r="AH793" s="11">
        <v>1.65</v>
      </c>
      <c r="AI793" s="8">
        <f t="shared" si="501"/>
        <v>2.3035</v>
      </c>
      <c r="AJ793" s="9">
        <v>0.9</v>
      </c>
      <c r="AK793" s="17">
        <f t="shared" si="502"/>
        <v>88225.8887164243</v>
      </c>
    </row>
    <row r="794" s="1" customFormat="1" customHeight="1" spans="6:37">
      <c r="F794" s="36" t="s">
        <v>44</v>
      </c>
      <c r="G794" s="37"/>
      <c r="H794" s="37"/>
      <c r="I794" s="37"/>
      <c r="J794" s="37"/>
      <c r="K794" s="37"/>
      <c r="L794" s="37"/>
      <c r="M794" s="22">
        <f>SUM(R789:R793)</f>
        <v>552148.389586259</v>
      </c>
      <c r="N794" s="22"/>
      <c r="O794" s="22"/>
      <c r="P794" s="22"/>
      <c r="Q794" s="22"/>
      <c r="R794" s="22"/>
      <c r="Y794" s="36" t="s">
        <v>44</v>
      </c>
      <c r="Z794" s="37"/>
      <c r="AA794" s="37"/>
      <c r="AB794" s="37"/>
      <c r="AC794" s="37"/>
      <c r="AD794" s="37"/>
      <c r="AE794" s="37"/>
      <c r="AF794" s="22">
        <f>SUM(AK789:AK793)</f>
        <v>577914.310892378</v>
      </c>
      <c r="AG794" s="22"/>
      <c r="AH794" s="22"/>
      <c r="AI794" s="22"/>
      <c r="AJ794" s="22"/>
      <c r="AK794" s="22"/>
    </row>
    <row r="795" s="1" customFormat="1" customHeight="1" spans="6:37">
      <c r="F795" s="37"/>
      <c r="G795" s="37"/>
      <c r="H795" s="37"/>
      <c r="I795" s="37"/>
      <c r="J795" s="37"/>
      <c r="K795" s="37"/>
      <c r="L795" s="37"/>
      <c r="M795" s="22"/>
      <c r="N795" s="22"/>
      <c r="O795" s="22"/>
      <c r="P795" s="22"/>
      <c r="Q795" s="22"/>
      <c r="R795" s="22"/>
      <c r="Y795" s="37"/>
      <c r="Z795" s="37"/>
      <c r="AA795" s="37"/>
      <c r="AB795" s="37"/>
      <c r="AC795" s="37"/>
      <c r="AD795" s="37"/>
      <c r="AE795" s="37"/>
      <c r="AF795" s="22"/>
      <c r="AG795" s="22"/>
      <c r="AH795" s="22"/>
      <c r="AI795" s="22"/>
      <c r="AJ795" s="22"/>
      <c r="AK795" s="22"/>
    </row>
    <row r="796" s="1" customFormat="1" customHeight="1" spans="6:37">
      <c r="F796" s="34" t="s">
        <v>24</v>
      </c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Y796" s="34" t="s">
        <v>24</v>
      </c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</row>
    <row r="797" s="1" customFormat="1" customHeight="1" spans="6:37">
      <c r="F797" s="13" t="s">
        <v>3</v>
      </c>
      <c r="G797" s="13"/>
      <c r="H797" s="13"/>
      <c r="I797" s="13"/>
      <c r="J797" s="13"/>
      <c r="K797" s="8" t="s">
        <v>46</v>
      </c>
      <c r="L797" s="8"/>
      <c r="M797" s="8"/>
      <c r="N797" s="8"/>
      <c r="O797" s="9" t="s">
        <v>31</v>
      </c>
      <c r="P797" s="9"/>
      <c r="Q797" s="38" t="s">
        <v>7</v>
      </c>
      <c r="Y797" s="13" t="s">
        <v>3</v>
      </c>
      <c r="Z797" s="13"/>
      <c r="AA797" s="13"/>
      <c r="AB797" s="13"/>
      <c r="AC797" s="13"/>
      <c r="AD797" s="8" t="s">
        <v>46</v>
      </c>
      <c r="AE797" s="8"/>
      <c r="AF797" s="8"/>
      <c r="AG797" s="8"/>
      <c r="AH797" s="9" t="s">
        <v>31</v>
      </c>
      <c r="AI797" s="9"/>
      <c r="AJ797" s="38" t="s">
        <v>7</v>
      </c>
    </row>
    <row r="798" s="1" customFormat="1" customHeight="1" spans="6:37">
      <c r="F798" s="13" t="s">
        <v>47</v>
      </c>
      <c r="G798" s="13" t="s">
        <v>48</v>
      </c>
      <c r="H798" s="13" t="s">
        <v>49</v>
      </c>
      <c r="I798" s="13" t="s">
        <v>50</v>
      </c>
      <c r="J798" s="13" t="s">
        <v>3</v>
      </c>
      <c r="K798" s="8" t="s">
        <v>51</v>
      </c>
      <c r="L798" s="8" t="s">
        <v>21</v>
      </c>
      <c r="M798" s="8" t="s">
        <v>20</v>
      </c>
      <c r="N798" s="39" t="s">
        <v>22</v>
      </c>
      <c r="O798" s="9" t="s">
        <v>52</v>
      </c>
      <c r="P798" s="9" t="s">
        <v>53</v>
      </c>
      <c r="Q798" s="38"/>
      <c r="Y798" s="13" t="s">
        <v>47</v>
      </c>
      <c r="Z798" s="13" t="s">
        <v>48</v>
      </c>
      <c r="AA798" s="13" t="s">
        <v>49</v>
      </c>
      <c r="AB798" s="13" t="s">
        <v>50</v>
      </c>
      <c r="AC798" s="13" t="s">
        <v>3</v>
      </c>
      <c r="AD798" s="8" t="s">
        <v>51</v>
      </c>
      <c r="AE798" s="8" t="s">
        <v>21</v>
      </c>
      <c r="AF798" s="8" t="s">
        <v>20</v>
      </c>
      <c r="AG798" s="39" t="s">
        <v>22</v>
      </c>
      <c r="AH798" s="9" t="s">
        <v>52</v>
      </c>
      <c r="AI798" s="9" t="s">
        <v>53</v>
      </c>
      <c r="AJ798" s="38"/>
    </row>
    <row r="799" s="1" customFormat="1" customHeight="1" spans="6:37">
      <c r="F799" s="11">
        <f t="shared" ref="F799:F813" si="503">2704+417</f>
        <v>3121</v>
      </c>
      <c r="G799" s="12">
        <v>1.05</v>
      </c>
      <c r="H799" s="11">
        <v>1</v>
      </c>
      <c r="I799" s="11">
        <v>0</v>
      </c>
      <c r="J799" s="13">
        <f t="shared" ref="J799:J813" si="504">F799*G799*H799+I799</f>
        <v>3277.05</v>
      </c>
      <c r="K799" s="11">
        <v>1</v>
      </c>
      <c r="L799" s="11">
        <v>2.38</v>
      </c>
      <c r="M799" s="11">
        <v>1</v>
      </c>
      <c r="N799" s="39">
        <f t="shared" ref="N799:N813" si="505">L799*M799+1</f>
        <v>3.38</v>
      </c>
      <c r="O799" s="11">
        <v>1.15</v>
      </c>
      <c r="P799" s="9">
        <v>0.5</v>
      </c>
      <c r="Q799" s="40">
        <f t="shared" ref="Q799:Q813" si="506">J799*K799*N799*O799*P799</f>
        <v>6368.946675</v>
      </c>
      <c r="Y799" s="11">
        <f t="shared" ref="Y799:Y813" si="507">2704+417</f>
        <v>3121</v>
      </c>
      <c r="Z799" s="12">
        <v>1.05</v>
      </c>
      <c r="AA799" s="11">
        <v>1</v>
      </c>
      <c r="AB799" s="11">
        <v>0</v>
      </c>
      <c r="AC799" s="13">
        <f t="shared" ref="AC799:AC813" si="508">Y799*Z799*AA799+AB799</f>
        <v>3277.05</v>
      </c>
      <c r="AD799" s="11">
        <v>1</v>
      </c>
      <c r="AE799" s="11">
        <v>2.38</v>
      </c>
      <c r="AF799" s="11">
        <v>1</v>
      </c>
      <c r="AG799" s="39">
        <f t="shared" ref="AG799:AG813" si="509">AE799*AF799+1</f>
        <v>3.38</v>
      </c>
      <c r="AH799" s="11">
        <v>1.15</v>
      </c>
      <c r="AI799" s="9">
        <v>0.5</v>
      </c>
      <c r="AJ799" s="40">
        <f t="shared" ref="AJ799:AJ813" si="510">AC799*AD799*AG799*AH799*AI799</f>
        <v>6368.946675</v>
      </c>
    </row>
    <row r="800" s="1" customFormat="1" customHeight="1" spans="6:37">
      <c r="F800" s="11">
        <f t="shared" si="503"/>
        <v>3121</v>
      </c>
      <c r="G800" s="12">
        <v>1.06</v>
      </c>
      <c r="H800" s="11">
        <v>1</v>
      </c>
      <c r="I800" s="11">
        <v>0</v>
      </c>
      <c r="J800" s="13">
        <f t="shared" si="504"/>
        <v>3308.26</v>
      </c>
      <c r="K800" s="11">
        <v>1</v>
      </c>
      <c r="L800" s="11">
        <v>2.38</v>
      </c>
      <c r="M800" s="11">
        <v>1</v>
      </c>
      <c r="N800" s="39">
        <f t="shared" si="505"/>
        <v>3.38</v>
      </c>
      <c r="O800" s="11">
        <v>1.15</v>
      </c>
      <c r="P800" s="9">
        <v>0.5</v>
      </c>
      <c r="Q800" s="40">
        <f t="shared" si="506"/>
        <v>6429.60331</v>
      </c>
      <c r="Y800" s="11">
        <f t="shared" si="507"/>
        <v>3121</v>
      </c>
      <c r="Z800" s="12">
        <v>1.06</v>
      </c>
      <c r="AA800" s="11">
        <v>1</v>
      </c>
      <c r="AB800" s="11">
        <v>0</v>
      </c>
      <c r="AC800" s="13">
        <f t="shared" si="508"/>
        <v>3308.26</v>
      </c>
      <c r="AD800" s="11">
        <v>1</v>
      </c>
      <c r="AE800" s="11">
        <v>2.38</v>
      </c>
      <c r="AF800" s="11">
        <v>1</v>
      </c>
      <c r="AG800" s="39">
        <f t="shared" si="509"/>
        <v>3.38</v>
      </c>
      <c r="AH800" s="11">
        <v>1.15</v>
      </c>
      <c r="AI800" s="9">
        <v>0.5</v>
      </c>
      <c r="AJ800" s="40">
        <f t="shared" si="510"/>
        <v>6429.60331</v>
      </c>
    </row>
    <row r="801" s="1" customFormat="1" customHeight="1" spans="6:36">
      <c r="F801" s="11">
        <f t="shared" si="503"/>
        <v>3121</v>
      </c>
      <c r="G801" s="12">
        <v>1.31</v>
      </c>
      <c r="H801" s="11">
        <v>1</v>
      </c>
      <c r="I801" s="11">
        <v>0</v>
      </c>
      <c r="J801" s="13">
        <f t="shared" si="504"/>
        <v>4088.51</v>
      </c>
      <c r="K801" s="11">
        <v>1</v>
      </c>
      <c r="L801" s="11">
        <v>2.38</v>
      </c>
      <c r="M801" s="11">
        <v>1</v>
      </c>
      <c r="N801" s="39">
        <f t="shared" si="505"/>
        <v>3.38</v>
      </c>
      <c r="O801" s="11">
        <v>1.15</v>
      </c>
      <c r="P801" s="9">
        <v>0.5</v>
      </c>
      <c r="Q801" s="40">
        <f t="shared" si="506"/>
        <v>7946.019185</v>
      </c>
      <c r="Y801" s="11">
        <f t="shared" si="507"/>
        <v>3121</v>
      </c>
      <c r="Z801" s="12">
        <v>1.31</v>
      </c>
      <c r="AA801" s="11">
        <v>1</v>
      </c>
      <c r="AB801" s="11">
        <v>0</v>
      </c>
      <c r="AC801" s="13">
        <f t="shared" si="508"/>
        <v>4088.51</v>
      </c>
      <c r="AD801" s="11">
        <v>1</v>
      </c>
      <c r="AE801" s="11">
        <v>2.38</v>
      </c>
      <c r="AF801" s="11">
        <v>1</v>
      </c>
      <c r="AG801" s="39">
        <f t="shared" si="509"/>
        <v>3.38</v>
      </c>
      <c r="AH801" s="11">
        <v>1.15</v>
      </c>
      <c r="AI801" s="9">
        <v>0.5</v>
      </c>
      <c r="AJ801" s="40">
        <f t="shared" si="510"/>
        <v>7946.019185</v>
      </c>
    </row>
    <row r="802" s="1" customFormat="1" customHeight="1" spans="6:36">
      <c r="F802" s="11">
        <f t="shared" si="503"/>
        <v>3121</v>
      </c>
      <c r="G802" s="12">
        <v>0.75</v>
      </c>
      <c r="H802" s="11">
        <v>1</v>
      </c>
      <c r="I802" s="11">
        <v>0</v>
      </c>
      <c r="J802" s="13">
        <f t="shared" si="504"/>
        <v>2340.75</v>
      </c>
      <c r="K802" s="11">
        <v>1</v>
      </c>
      <c r="L802" s="11">
        <v>2.38</v>
      </c>
      <c r="M802" s="11">
        <v>1</v>
      </c>
      <c r="N802" s="39">
        <f t="shared" si="505"/>
        <v>3.38</v>
      </c>
      <c r="O802" s="11">
        <v>1.15</v>
      </c>
      <c r="P802" s="9">
        <v>0.5</v>
      </c>
      <c r="Q802" s="40">
        <f t="shared" si="506"/>
        <v>4549.247625</v>
      </c>
      <c r="Y802" s="11">
        <f t="shared" si="507"/>
        <v>3121</v>
      </c>
      <c r="Z802" s="12">
        <v>0.75</v>
      </c>
      <c r="AA802" s="11">
        <v>1</v>
      </c>
      <c r="AB802" s="11">
        <v>0</v>
      </c>
      <c r="AC802" s="13">
        <f t="shared" si="508"/>
        <v>2340.75</v>
      </c>
      <c r="AD802" s="11">
        <v>1</v>
      </c>
      <c r="AE802" s="11">
        <v>2.38</v>
      </c>
      <c r="AF802" s="11">
        <v>1</v>
      </c>
      <c r="AG802" s="39">
        <f t="shared" si="509"/>
        <v>3.38</v>
      </c>
      <c r="AH802" s="11">
        <v>1.15</v>
      </c>
      <c r="AI802" s="9">
        <v>0.5</v>
      </c>
      <c r="AJ802" s="40">
        <f t="shared" si="510"/>
        <v>4549.247625</v>
      </c>
    </row>
    <row r="803" s="1" customFormat="1" customHeight="1" spans="6:36">
      <c r="F803" s="11">
        <f t="shared" si="503"/>
        <v>3121</v>
      </c>
      <c r="G803" s="12">
        <v>0.75</v>
      </c>
      <c r="H803" s="11">
        <v>1</v>
      </c>
      <c r="I803" s="11">
        <v>0</v>
      </c>
      <c r="J803" s="13">
        <f t="shared" si="504"/>
        <v>2340.75</v>
      </c>
      <c r="K803" s="11">
        <v>1</v>
      </c>
      <c r="L803" s="11">
        <v>2.38</v>
      </c>
      <c r="M803" s="11">
        <v>1</v>
      </c>
      <c r="N803" s="39">
        <f t="shared" si="505"/>
        <v>3.38</v>
      </c>
      <c r="O803" s="11">
        <v>1.15</v>
      </c>
      <c r="P803" s="9">
        <v>0.5</v>
      </c>
      <c r="Q803" s="40">
        <f t="shared" si="506"/>
        <v>4549.247625</v>
      </c>
      <c r="Y803" s="11">
        <f t="shared" si="507"/>
        <v>3121</v>
      </c>
      <c r="Z803" s="12">
        <v>0.75</v>
      </c>
      <c r="AA803" s="11">
        <v>1</v>
      </c>
      <c r="AB803" s="11">
        <v>0</v>
      </c>
      <c r="AC803" s="13">
        <f t="shared" si="508"/>
        <v>2340.75</v>
      </c>
      <c r="AD803" s="11">
        <v>1</v>
      </c>
      <c r="AE803" s="11">
        <v>2.38</v>
      </c>
      <c r="AF803" s="11">
        <v>1</v>
      </c>
      <c r="AG803" s="39">
        <f t="shared" si="509"/>
        <v>3.38</v>
      </c>
      <c r="AH803" s="11">
        <v>1.15</v>
      </c>
      <c r="AI803" s="9">
        <v>0.5</v>
      </c>
      <c r="AJ803" s="40">
        <f t="shared" si="510"/>
        <v>4549.247625</v>
      </c>
    </row>
    <row r="804" s="1" customFormat="1" customHeight="1" spans="6:36">
      <c r="F804" s="11">
        <f t="shared" si="503"/>
        <v>3121</v>
      </c>
      <c r="G804" s="12">
        <v>1.8</v>
      </c>
      <c r="H804" s="11">
        <v>1</v>
      </c>
      <c r="I804" s="11">
        <v>0</v>
      </c>
      <c r="J804" s="13">
        <f t="shared" si="504"/>
        <v>5617.8</v>
      </c>
      <c r="K804" s="11">
        <v>1</v>
      </c>
      <c r="L804" s="11">
        <v>2.38</v>
      </c>
      <c r="M804" s="11">
        <v>1</v>
      </c>
      <c r="N804" s="39">
        <f t="shared" si="505"/>
        <v>3.38</v>
      </c>
      <c r="O804" s="11">
        <v>1.15</v>
      </c>
      <c r="P804" s="9">
        <v>0.5</v>
      </c>
      <c r="Q804" s="40">
        <f t="shared" si="506"/>
        <v>10918.1943</v>
      </c>
      <c r="Y804" s="11">
        <f t="shared" si="507"/>
        <v>3121</v>
      </c>
      <c r="Z804" s="12">
        <v>1.8</v>
      </c>
      <c r="AA804" s="11">
        <v>1</v>
      </c>
      <c r="AB804" s="11">
        <v>0</v>
      </c>
      <c r="AC804" s="13">
        <f t="shared" si="508"/>
        <v>5617.8</v>
      </c>
      <c r="AD804" s="11">
        <v>1</v>
      </c>
      <c r="AE804" s="11">
        <v>2.38</v>
      </c>
      <c r="AF804" s="11">
        <v>1</v>
      </c>
      <c r="AG804" s="39">
        <f t="shared" si="509"/>
        <v>3.38</v>
      </c>
      <c r="AH804" s="11">
        <v>1.15</v>
      </c>
      <c r="AI804" s="9">
        <v>0.5</v>
      </c>
      <c r="AJ804" s="40">
        <f t="shared" si="510"/>
        <v>10918.1943</v>
      </c>
    </row>
    <row r="805" s="1" customFormat="1" customHeight="1" spans="6:36">
      <c r="F805" s="11">
        <f t="shared" si="503"/>
        <v>3121</v>
      </c>
      <c r="G805" s="12">
        <v>1.05</v>
      </c>
      <c r="H805" s="11">
        <v>1</v>
      </c>
      <c r="I805" s="11">
        <v>0</v>
      </c>
      <c r="J805" s="13">
        <f t="shared" si="504"/>
        <v>3277.05</v>
      </c>
      <c r="K805" s="11">
        <v>1</v>
      </c>
      <c r="L805" s="11">
        <v>2.38</v>
      </c>
      <c r="M805" s="11">
        <v>1</v>
      </c>
      <c r="N805" s="39">
        <f t="shared" si="505"/>
        <v>3.38</v>
      </c>
      <c r="O805" s="11">
        <v>1.15</v>
      </c>
      <c r="P805" s="9">
        <v>0.5</v>
      </c>
      <c r="Q805" s="40">
        <f t="shared" si="506"/>
        <v>6368.946675</v>
      </c>
      <c r="Y805" s="11">
        <f t="shared" si="507"/>
        <v>3121</v>
      </c>
      <c r="Z805" s="12">
        <v>1.05</v>
      </c>
      <c r="AA805" s="11">
        <v>1</v>
      </c>
      <c r="AB805" s="11">
        <v>0</v>
      </c>
      <c r="AC805" s="13">
        <f t="shared" si="508"/>
        <v>3277.05</v>
      </c>
      <c r="AD805" s="11">
        <v>1</v>
      </c>
      <c r="AE805" s="11">
        <v>2.38</v>
      </c>
      <c r="AF805" s="11">
        <v>1</v>
      </c>
      <c r="AG805" s="39">
        <f t="shared" si="509"/>
        <v>3.38</v>
      </c>
      <c r="AH805" s="11">
        <v>1.15</v>
      </c>
      <c r="AI805" s="9">
        <v>0.5</v>
      </c>
      <c r="AJ805" s="40">
        <f t="shared" si="510"/>
        <v>6368.946675</v>
      </c>
    </row>
    <row r="806" s="1" customFormat="1" customHeight="1" spans="6:36">
      <c r="F806" s="11">
        <f t="shared" si="503"/>
        <v>3121</v>
      </c>
      <c r="G806" s="12">
        <v>1.06</v>
      </c>
      <c r="H806" s="11">
        <v>1</v>
      </c>
      <c r="I806" s="11">
        <v>0</v>
      </c>
      <c r="J806" s="13">
        <f t="shared" si="504"/>
        <v>3308.26</v>
      </c>
      <c r="K806" s="11">
        <v>1</v>
      </c>
      <c r="L806" s="11">
        <v>2.38</v>
      </c>
      <c r="M806" s="11">
        <v>1</v>
      </c>
      <c r="N806" s="39">
        <f t="shared" si="505"/>
        <v>3.38</v>
      </c>
      <c r="O806" s="11">
        <v>1.15</v>
      </c>
      <c r="P806" s="9">
        <v>0.5</v>
      </c>
      <c r="Q806" s="40">
        <f t="shared" si="506"/>
        <v>6429.60331</v>
      </c>
      <c r="Y806" s="11">
        <f t="shared" si="507"/>
        <v>3121</v>
      </c>
      <c r="Z806" s="12">
        <v>1.06</v>
      </c>
      <c r="AA806" s="11">
        <v>1</v>
      </c>
      <c r="AB806" s="11">
        <v>0</v>
      </c>
      <c r="AC806" s="13">
        <f t="shared" si="508"/>
        <v>3308.26</v>
      </c>
      <c r="AD806" s="11">
        <v>1</v>
      </c>
      <c r="AE806" s="11">
        <v>2.38</v>
      </c>
      <c r="AF806" s="11">
        <v>1</v>
      </c>
      <c r="AG806" s="39">
        <f t="shared" si="509"/>
        <v>3.38</v>
      </c>
      <c r="AH806" s="11">
        <v>1.15</v>
      </c>
      <c r="AI806" s="9">
        <v>0.5</v>
      </c>
      <c r="AJ806" s="40">
        <f t="shared" si="510"/>
        <v>6429.60331</v>
      </c>
    </row>
    <row r="807" s="1" customFormat="1" customHeight="1" spans="6:36">
      <c r="F807" s="11">
        <f t="shared" si="503"/>
        <v>3121</v>
      </c>
      <c r="G807" s="12">
        <v>1.31</v>
      </c>
      <c r="H807" s="11">
        <v>1</v>
      </c>
      <c r="I807" s="11">
        <v>0</v>
      </c>
      <c r="J807" s="13">
        <f t="shared" si="504"/>
        <v>4088.51</v>
      </c>
      <c r="K807" s="11">
        <v>1</v>
      </c>
      <c r="L807" s="11">
        <v>2.38</v>
      </c>
      <c r="M807" s="11">
        <v>1</v>
      </c>
      <c r="N807" s="39">
        <f t="shared" si="505"/>
        <v>3.38</v>
      </c>
      <c r="O807" s="11">
        <v>1.15</v>
      </c>
      <c r="P807" s="9">
        <v>0.5</v>
      </c>
      <c r="Q807" s="40">
        <f t="shared" si="506"/>
        <v>7946.019185</v>
      </c>
      <c r="Y807" s="11">
        <f t="shared" si="507"/>
        <v>3121</v>
      </c>
      <c r="Z807" s="12">
        <v>1.31</v>
      </c>
      <c r="AA807" s="11">
        <v>1</v>
      </c>
      <c r="AB807" s="11">
        <v>0</v>
      </c>
      <c r="AC807" s="13">
        <f t="shared" si="508"/>
        <v>4088.51</v>
      </c>
      <c r="AD807" s="11">
        <v>1</v>
      </c>
      <c r="AE807" s="11">
        <v>2.38</v>
      </c>
      <c r="AF807" s="11">
        <v>1</v>
      </c>
      <c r="AG807" s="39">
        <f t="shared" si="509"/>
        <v>3.38</v>
      </c>
      <c r="AH807" s="11">
        <v>1.15</v>
      </c>
      <c r="AI807" s="9">
        <v>0.5</v>
      </c>
      <c r="AJ807" s="40">
        <f t="shared" si="510"/>
        <v>7946.019185</v>
      </c>
    </row>
    <row r="808" s="1" customFormat="1" customHeight="1" spans="6:36">
      <c r="F808" s="11">
        <f t="shared" si="503"/>
        <v>3121</v>
      </c>
      <c r="G808" s="12">
        <v>0.75</v>
      </c>
      <c r="H808" s="11">
        <v>1</v>
      </c>
      <c r="I808" s="11">
        <v>0</v>
      </c>
      <c r="J808" s="13">
        <f t="shared" si="504"/>
        <v>2340.75</v>
      </c>
      <c r="K808" s="11">
        <v>1</v>
      </c>
      <c r="L808" s="11">
        <v>2.38</v>
      </c>
      <c r="M808" s="11">
        <v>1</v>
      </c>
      <c r="N808" s="39">
        <f t="shared" si="505"/>
        <v>3.38</v>
      </c>
      <c r="O808" s="11">
        <v>1.15</v>
      </c>
      <c r="P808" s="9">
        <v>0.5</v>
      </c>
      <c r="Q808" s="40">
        <f t="shared" si="506"/>
        <v>4549.247625</v>
      </c>
      <c r="Y808" s="11">
        <f t="shared" si="507"/>
        <v>3121</v>
      </c>
      <c r="Z808" s="12">
        <v>0.75</v>
      </c>
      <c r="AA808" s="11">
        <v>1</v>
      </c>
      <c r="AB808" s="11">
        <v>0</v>
      </c>
      <c r="AC808" s="13">
        <f t="shared" si="508"/>
        <v>2340.75</v>
      </c>
      <c r="AD808" s="11">
        <v>1</v>
      </c>
      <c r="AE808" s="11">
        <v>2.38</v>
      </c>
      <c r="AF808" s="11">
        <v>1</v>
      </c>
      <c r="AG808" s="39">
        <f t="shared" si="509"/>
        <v>3.38</v>
      </c>
      <c r="AH808" s="11">
        <v>1.15</v>
      </c>
      <c r="AI808" s="9">
        <v>0.5</v>
      </c>
      <c r="AJ808" s="40">
        <f t="shared" si="510"/>
        <v>4549.247625</v>
      </c>
    </row>
    <row r="809" s="1" customFormat="1" customHeight="1" spans="6:36">
      <c r="F809" s="11">
        <f t="shared" si="503"/>
        <v>3121</v>
      </c>
      <c r="G809" s="12">
        <v>0.75</v>
      </c>
      <c r="H809" s="11">
        <v>1</v>
      </c>
      <c r="I809" s="11">
        <v>0</v>
      </c>
      <c r="J809" s="13">
        <f t="shared" si="504"/>
        <v>2340.75</v>
      </c>
      <c r="K809" s="11">
        <v>1</v>
      </c>
      <c r="L809" s="11">
        <v>2.38</v>
      </c>
      <c r="M809" s="11">
        <v>1</v>
      </c>
      <c r="N809" s="39">
        <f t="shared" si="505"/>
        <v>3.38</v>
      </c>
      <c r="O809" s="11">
        <v>1.15</v>
      </c>
      <c r="P809" s="9">
        <v>0.5</v>
      </c>
      <c r="Q809" s="40">
        <f t="shared" si="506"/>
        <v>4549.247625</v>
      </c>
      <c r="Y809" s="11">
        <f t="shared" si="507"/>
        <v>3121</v>
      </c>
      <c r="Z809" s="12">
        <v>0.75</v>
      </c>
      <c r="AA809" s="11">
        <v>1</v>
      </c>
      <c r="AB809" s="11">
        <v>0</v>
      </c>
      <c r="AC809" s="13">
        <f t="shared" si="508"/>
        <v>2340.75</v>
      </c>
      <c r="AD809" s="11">
        <v>1</v>
      </c>
      <c r="AE809" s="11">
        <v>2.38</v>
      </c>
      <c r="AF809" s="11">
        <v>1</v>
      </c>
      <c r="AG809" s="39">
        <f t="shared" si="509"/>
        <v>3.38</v>
      </c>
      <c r="AH809" s="11">
        <v>1.15</v>
      </c>
      <c r="AI809" s="9">
        <v>0.5</v>
      </c>
      <c r="AJ809" s="40">
        <f t="shared" si="510"/>
        <v>4549.247625</v>
      </c>
    </row>
    <row r="810" s="1" customFormat="1" customHeight="1" spans="6:36">
      <c r="F810" s="11">
        <f t="shared" si="503"/>
        <v>3121</v>
      </c>
      <c r="G810" s="12">
        <v>1.8</v>
      </c>
      <c r="H810" s="11">
        <v>1</v>
      </c>
      <c r="I810" s="11">
        <v>0</v>
      </c>
      <c r="J810" s="13">
        <f t="shared" si="504"/>
        <v>5617.8</v>
      </c>
      <c r="K810" s="11">
        <v>1</v>
      </c>
      <c r="L810" s="11">
        <v>2.38</v>
      </c>
      <c r="M810" s="11">
        <v>1</v>
      </c>
      <c r="N810" s="39">
        <f t="shared" si="505"/>
        <v>3.38</v>
      </c>
      <c r="O810" s="11">
        <v>1.15</v>
      </c>
      <c r="P810" s="9">
        <v>0.5</v>
      </c>
      <c r="Q810" s="40">
        <f t="shared" si="506"/>
        <v>10918.1943</v>
      </c>
      <c r="Y810" s="11">
        <f t="shared" si="507"/>
        <v>3121</v>
      </c>
      <c r="Z810" s="12">
        <v>1.8</v>
      </c>
      <c r="AA810" s="11">
        <v>1</v>
      </c>
      <c r="AB810" s="11">
        <v>0</v>
      </c>
      <c r="AC810" s="13">
        <f t="shared" si="508"/>
        <v>5617.8</v>
      </c>
      <c r="AD810" s="11">
        <v>1</v>
      </c>
      <c r="AE810" s="11">
        <v>2.38</v>
      </c>
      <c r="AF810" s="11">
        <v>1</v>
      </c>
      <c r="AG810" s="39">
        <f t="shared" si="509"/>
        <v>3.38</v>
      </c>
      <c r="AH810" s="11">
        <v>1.15</v>
      </c>
      <c r="AI810" s="9">
        <v>0.5</v>
      </c>
      <c r="AJ810" s="40">
        <f t="shared" si="510"/>
        <v>10918.1943</v>
      </c>
    </row>
    <row r="811" s="1" customFormat="1" customHeight="1" spans="6:36">
      <c r="F811" s="11">
        <f t="shared" si="503"/>
        <v>3121</v>
      </c>
      <c r="G811" s="12">
        <v>3.21</v>
      </c>
      <c r="H811" s="11">
        <v>1</v>
      </c>
      <c r="I811" s="11">
        <v>0</v>
      </c>
      <c r="J811" s="13">
        <f t="shared" si="504"/>
        <v>10018.41</v>
      </c>
      <c r="K811" s="11">
        <v>1</v>
      </c>
      <c r="L811" s="11">
        <v>2.38</v>
      </c>
      <c r="M811" s="11">
        <v>1</v>
      </c>
      <c r="N811" s="39">
        <f t="shared" si="505"/>
        <v>3.38</v>
      </c>
      <c r="O811" s="11">
        <v>1.15</v>
      </c>
      <c r="P811" s="9">
        <v>0.5</v>
      </c>
      <c r="Q811" s="40">
        <f t="shared" si="506"/>
        <v>19470.779835</v>
      </c>
      <c r="Y811" s="11">
        <f t="shared" si="507"/>
        <v>3121</v>
      </c>
      <c r="Z811" s="12">
        <v>3.21</v>
      </c>
      <c r="AA811" s="11">
        <v>1</v>
      </c>
      <c r="AB811" s="11">
        <v>0</v>
      </c>
      <c r="AC811" s="13">
        <f t="shared" si="508"/>
        <v>10018.41</v>
      </c>
      <c r="AD811" s="11">
        <v>1</v>
      </c>
      <c r="AE811" s="11">
        <v>2.38</v>
      </c>
      <c r="AF811" s="11">
        <v>1</v>
      </c>
      <c r="AG811" s="39">
        <f t="shared" si="509"/>
        <v>3.38</v>
      </c>
      <c r="AH811" s="11">
        <v>1.15</v>
      </c>
      <c r="AI811" s="9">
        <v>0.5</v>
      </c>
      <c r="AJ811" s="40">
        <f t="shared" si="510"/>
        <v>19470.779835</v>
      </c>
    </row>
    <row r="812" s="1" customFormat="1" customHeight="1" spans="6:36">
      <c r="F812" s="11">
        <f t="shared" si="503"/>
        <v>3121</v>
      </c>
      <c r="G812" s="12">
        <v>3.21</v>
      </c>
      <c r="H812" s="11">
        <v>1</v>
      </c>
      <c r="I812" s="11">
        <v>0</v>
      </c>
      <c r="J812" s="13">
        <f t="shared" si="504"/>
        <v>10018.41</v>
      </c>
      <c r="K812" s="11">
        <v>1</v>
      </c>
      <c r="L812" s="11">
        <v>2.38</v>
      </c>
      <c r="M812" s="11">
        <v>1</v>
      </c>
      <c r="N812" s="39">
        <f t="shared" si="505"/>
        <v>3.38</v>
      </c>
      <c r="O812" s="11">
        <v>1.15</v>
      </c>
      <c r="P812" s="9">
        <v>0.5</v>
      </c>
      <c r="Q812" s="40">
        <f t="shared" si="506"/>
        <v>19470.779835</v>
      </c>
      <c r="Y812" s="11">
        <f t="shared" si="507"/>
        <v>3121</v>
      </c>
      <c r="Z812" s="12">
        <v>3.21</v>
      </c>
      <c r="AA812" s="11">
        <v>1</v>
      </c>
      <c r="AB812" s="11">
        <v>0</v>
      </c>
      <c r="AC812" s="13">
        <f t="shared" si="508"/>
        <v>10018.41</v>
      </c>
      <c r="AD812" s="11">
        <v>1</v>
      </c>
      <c r="AE812" s="11">
        <v>2.38</v>
      </c>
      <c r="AF812" s="11">
        <v>1</v>
      </c>
      <c r="AG812" s="39">
        <f t="shared" si="509"/>
        <v>3.38</v>
      </c>
      <c r="AH812" s="11">
        <v>1.15</v>
      </c>
      <c r="AI812" s="9">
        <v>0.5</v>
      </c>
      <c r="AJ812" s="40">
        <f t="shared" si="510"/>
        <v>19470.779835</v>
      </c>
    </row>
    <row r="813" s="1" customFormat="1" customHeight="1" spans="6:36">
      <c r="F813" s="11">
        <f t="shared" si="503"/>
        <v>3121</v>
      </c>
      <c r="G813" s="12">
        <v>0</v>
      </c>
      <c r="H813" s="11">
        <v>1</v>
      </c>
      <c r="I813" s="11">
        <v>0</v>
      </c>
      <c r="J813" s="13">
        <f t="shared" si="504"/>
        <v>0</v>
      </c>
      <c r="K813" s="11">
        <v>1</v>
      </c>
      <c r="L813" s="11">
        <v>2.38</v>
      </c>
      <c r="M813" s="11">
        <v>1</v>
      </c>
      <c r="N813" s="39">
        <f t="shared" si="505"/>
        <v>3.38</v>
      </c>
      <c r="O813" s="11">
        <v>1.15</v>
      </c>
      <c r="P813" s="9">
        <v>0.5</v>
      </c>
      <c r="Q813" s="40">
        <f t="shared" si="506"/>
        <v>0</v>
      </c>
      <c r="Y813" s="11">
        <f t="shared" si="507"/>
        <v>3121</v>
      </c>
      <c r="Z813" s="12">
        <v>0</v>
      </c>
      <c r="AA813" s="11">
        <v>1</v>
      </c>
      <c r="AB813" s="11">
        <v>0</v>
      </c>
      <c r="AC813" s="13">
        <f t="shared" si="508"/>
        <v>0</v>
      </c>
      <c r="AD813" s="11">
        <v>1</v>
      </c>
      <c r="AE813" s="11">
        <v>2.38</v>
      </c>
      <c r="AF813" s="11">
        <v>1</v>
      </c>
      <c r="AG813" s="39">
        <f t="shared" si="509"/>
        <v>3.38</v>
      </c>
      <c r="AH813" s="11">
        <v>1.15</v>
      </c>
      <c r="AI813" s="9">
        <v>0.5</v>
      </c>
      <c r="AJ813" s="40">
        <f t="shared" si="510"/>
        <v>0</v>
      </c>
    </row>
    <row r="814" s="1" customFormat="1" customHeight="1" spans="6:36">
      <c r="F814" s="41" t="s">
        <v>24</v>
      </c>
      <c r="G814" s="42"/>
      <c r="H814" s="42"/>
      <c r="I814" s="42"/>
      <c r="J814" s="42"/>
      <c r="K814" s="42"/>
      <c r="L814" s="42"/>
      <c r="M814" s="43">
        <f>SUM(Q799:Q813)</f>
        <v>120464.07711</v>
      </c>
      <c r="N814" s="43"/>
      <c r="O814" s="43"/>
      <c r="P814" s="43"/>
      <c r="Q814" s="43"/>
      <c r="Y814" s="41" t="s">
        <v>24</v>
      </c>
      <c r="Z814" s="42"/>
      <c r="AA814" s="42"/>
      <c r="AB814" s="42"/>
      <c r="AC814" s="42"/>
      <c r="AD814" s="42"/>
      <c r="AE814" s="42"/>
      <c r="AF814" s="43">
        <f>SUM(AJ799:AJ813)</f>
        <v>120464.07711</v>
      </c>
      <c r="AG814" s="43"/>
      <c r="AH814" s="43"/>
      <c r="AI814" s="43"/>
      <c r="AJ814" s="43"/>
    </row>
    <row r="815" s="1" customFormat="1" customHeight="1" spans="6:36">
      <c r="F815" s="42"/>
      <c r="G815" s="42"/>
      <c r="H815" s="42"/>
      <c r="I815" s="42"/>
      <c r="J815" s="42"/>
      <c r="K815" s="42"/>
      <c r="L815" s="42"/>
      <c r="M815" s="43"/>
      <c r="N815" s="43"/>
      <c r="O815" s="43"/>
      <c r="P815" s="43"/>
      <c r="Q815" s="43"/>
      <c r="Y815" s="42"/>
      <c r="Z815" s="42"/>
      <c r="AA815" s="42"/>
      <c r="AB815" s="42"/>
      <c r="AC815" s="42"/>
      <c r="AD815" s="42"/>
      <c r="AE815" s="42"/>
      <c r="AF815" s="43"/>
      <c r="AG815" s="43"/>
      <c r="AH815" s="43"/>
      <c r="AI815" s="43"/>
      <c r="AJ815" s="43"/>
    </row>
    <row r="816" s="1" customFormat="1" customHeight="1" spans="6:36">
      <c r="F816" s="42"/>
      <c r="G816" s="42"/>
      <c r="H816" s="42"/>
      <c r="I816" s="42"/>
      <c r="J816" s="42"/>
      <c r="K816" s="42"/>
      <c r="L816" s="42"/>
      <c r="M816" s="43"/>
      <c r="N816" s="43"/>
      <c r="O816" s="43"/>
      <c r="P816" s="43"/>
      <c r="Q816" s="43"/>
      <c r="Y816" s="42"/>
      <c r="Z816" s="42"/>
      <c r="AA816" s="42"/>
      <c r="AB816" s="42"/>
      <c r="AC816" s="42"/>
      <c r="AD816" s="42"/>
      <c r="AE816" s="42"/>
      <c r="AF816" s="43"/>
      <c r="AG816" s="43"/>
      <c r="AH816" s="43"/>
      <c r="AI816" s="43"/>
      <c r="AJ816" s="43"/>
    </row>
    <row r="817" s="1" customFormat="1" customHeight="1" spans="6:36">
      <c r="F817" s="34" t="s">
        <v>25</v>
      </c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Y817" s="34" t="s">
        <v>25</v>
      </c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</row>
    <row r="818" s="1" customFormat="1" customHeight="1" spans="6:36">
      <c r="F818" s="13" t="s">
        <v>3</v>
      </c>
      <c r="G818" s="13"/>
      <c r="H818" s="13"/>
      <c r="I818" s="13"/>
      <c r="J818" s="13"/>
      <c r="K818" s="8" t="s">
        <v>46</v>
      </c>
      <c r="L818" s="8"/>
      <c r="M818" s="8"/>
      <c r="N818" s="8"/>
      <c r="O818" s="9" t="s">
        <v>31</v>
      </c>
      <c r="P818" s="9"/>
      <c r="Q818" s="38" t="s">
        <v>7</v>
      </c>
      <c r="Y818" s="13" t="s">
        <v>3</v>
      </c>
      <c r="Z818" s="13"/>
      <c r="AA818" s="13"/>
      <c r="AB818" s="13"/>
      <c r="AC818" s="13"/>
      <c r="AD818" s="8" t="s">
        <v>46</v>
      </c>
      <c r="AE818" s="8"/>
      <c r="AF818" s="8"/>
      <c r="AG818" s="8"/>
      <c r="AH818" s="9" t="s">
        <v>31</v>
      </c>
      <c r="AI818" s="9"/>
      <c r="AJ818" s="38" t="s">
        <v>7</v>
      </c>
    </row>
    <row r="819" s="1" customFormat="1" customHeight="1" spans="6:36">
      <c r="F819" s="13" t="s">
        <v>47</v>
      </c>
      <c r="G819" s="13" t="s">
        <v>48</v>
      </c>
      <c r="H819" s="13" t="s">
        <v>49</v>
      </c>
      <c r="I819" s="13" t="s">
        <v>50</v>
      </c>
      <c r="J819" s="13" t="s">
        <v>3</v>
      </c>
      <c r="K819" s="8" t="s">
        <v>51</v>
      </c>
      <c r="L819" s="8" t="s">
        <v>21</v>
      </c>
      <c r="M819" s="8" t="s">
        <v>20</v>
      </c>
      <c r="N819" s="39" t="s">
        <v>22</v>
      </c>
      <c r="O819" s="9" t="s">
        <v>52</v>
      </c>
      <c r="P819" s="9" t="s">
        <v>53</v>
      </c>
      <c r="Q819" s="38"/>
      <c r="Y819" s="13" t="s">
        <v>47</v>
      </c>
      <c r="Z819" s="13" t="s">
        <v>48</v>
      </c>
      <c r="AA819" s="13" t="s">
        <v>49</v>
      </c>
      <c r="AB819" s="13" t="s">
        <v>50</v>
      </c>
      <c r="AC819" s="13" t="s">
        <v>3</v>
      </c>
      <c r="AD819" s="8" t="s">
        <v>51</v>
      </c>
      <c r="AE819" s="8" t="s">
        <v>21</v>
      </c>
      <c r="AF819" s="8" t="s">
        <v>20</v>
      </c>
      <c r="AG819" s="39" t="s">
        <v>22</v>
      </c>
      <c r="AH819" s="9" t="s">
        <v>52</v>
      </c>
      <c r="AI819" s="9" t="s">
        <v>53</v>
      </c>
      <c r="AJ819" s="38"/>
    </row>
    <row r="820" s="1" customFormat="1" customHeight="1" spans="6:36">
      <c r="F820" s="11">
        <v>2171</v>
      </c>
      <c r="G820" s="12">
        <v>1.728</v>
      </c>
      <c r="H820" s="11">
        <v>1</v>
      </c>
      <c r="I820" s="11">
        <v>0</v>
      </c>
      <c r="J820" s="13">
        <f t="shared" ref="J820:J830" si="511">F820*G820*H820+I820</f>
        <v>3751.488</v>
      </c>
      <c r="K820" s="11">
        <v>1</v>
      </c>
      <c r="L820" s="11">
        <v>2.11</v>
      </c>
      <c r="M820" s="11">
        <v>0.97</v>
      </c>
      <c r="N820" s="39">
        <f t="shared" ref="N820:N830" si="512">L820*M820+1</f>
        <v>3.0467</v>
      </c>
      <c r="O820" s="11">
        <v>1.15</v>
      </c>
      <c r="P820" s="9">
        <v>0.5</v>
      </c>
      <c r="Q820" s="40">
        <f t="shared" ref="Q820:Q830" si="513">J820*K820*N820*O820*P820</f>
        <v>6572.05363152</v>
      </c>
      <c r="Y820" s="11">
        <v>2171</v>
      </c>
      <c r="Z820" s="12">
        <v>1.728</v>
      </c>
      <c r="AA820" s="11">
        <v>1</v>
      </c>
      <c r="AB820" s="11">
        <v>0</v>
      </c>
      <c r="AC820" s="13">
        <f t="shared" ref="AC820:AC830" si="514">Y820*Z820*AA820+AB820</f>
        <v>3751.488</v>
      </c>
      <c r="AD820" s="11">
        <v>1</v>
      </c>
      <c r="AE820" s="11">
        <v>2.11</v>
      </c>
      <c r="AF820" s="11">
        <v>0.97</v>
      </c>
      <c r="AG820" s="39">
        <f t="shared" ref="AG820:AG830" si="515">AE820*AF820+1</f>
        <v>3.0467</v>
      </c>
      <c r="AH820" s="11">
        <v>1.15</v>
      </c>
      <c r="AI820" s="9">
        <v>0.5</v>
      </c>
      <c r="AJ820" s="40">
        <f t="shared" ref="AJ820:AJ830" si="516">AC820*AD820*AG820*AH820*AI820</f>
        <v>6572.05363152</v>
      </c>
    </row>
    <row r="821" s="1" customFormat="1" customHeight="1" spans="6:36">
      <c r="F821" s="11">
        <v>2171</v>
      </c>
      <c r="G821" s="12">
        <v>1.728</v>
      </c>
      <c r="H821" s="11">
        <v>1</v>
      </c>
      <c r="I821" s="11">
        <v>0</v>
      </c>
      <c r="J821" s="13">
        <f t="shared" si="511"/>
        <v>3751.488</v>
      </c>
      <c r="K821" s="11">
        <v>1</v>
      </c>
      <c r="L821" s="11">
        <v>2.11</v>
      </c>
      <c r="M821" s="11">
        <v>0.97</v>
      </c>
      <c r="N821" s="39">
        <f t="shared" si="512"/>
        <v>3.0467</v>
      </c>
      <c r="O821" s="11">
        <v>1.15</v>
      </c>
      <c r="P821" s="9">
        <v>0.5</v>
      </c>
      <c r="Q821" s="40">
        <f t="shared" si="513"/>
        <v>6572.05363152</v>
      </c>
      <c r="Y821" s="11">
        <v>2171</v>
      </c>
      <c r="Z821" s="12">
        <v>1.728</v>
      </c>
      <c r="AA821" s="11">
        <v>1</v>
      </c>
      <c r="AB821" s="11">
        <v>0</v>
      </c>
      <c r="AC821" s="13">
        <f t="shared" si="514"/>
        <v>3751.488</v>
      </c>
      <c r="AD821" s="11">
        <v>1</v>
      </c>
      <c r="AE821" s="11">
        <v>2.11</v>
      </c>
      <c r="AF821" s="11">
        <v>0.97</v>
      </c>
      <c r="AG821" s="39">
        <f t="shared" si="515"/>
        <v>3.0467</v>
      </c>
      <c r="AH821" s="11">
        <v>1.15</v>
      </c>
      <c r="AI821" s="9">
        <v>0.5</v>
      </c>
      <c r="AJ821" s="40">
        <f t="shared" si="516"/>
        <v>6572.05363152</v>
      </c>
    </row>
    <row r="822" s="1" customFormat="1" customHeight="1" spans="6:36">
      <c r="F822" s="11">
        <v>2171</v>
      </c>
      <c r="G822" s="12">
        <v>1.728</v>
      </c>
      <c r="H822" s="11">
        <v>1</v>
      </c>
      <c r="I822" s="11">
        <v>0</v>
      </c>
      <c r="J822" s="13">
        <f t="shared" si="511"/>
        <v>3751.488</v>
      </c>
      <c r="K822" s="11">
        <v>1</v>
      </c>
      <c r="L822" s="11">
        <v>2.11</v>
      </c>
      <c r="M822" s="11">
        <v>0.97</v>
      </c>
      <c r="N822" s="39">
        <f t="shared" si="512"/>
        <v>3.0467</v>
      </c>
      <c r="O822" s="11">
        <v>1.15</v>
      </c>
      <c r="P822" s="9">
        <v>0.5</v>
      </c>
      <c r="Q822" s="40">
        <f t="shared" si="513"/>
        <v>6572.05363152</v>
      </c>
      <c r="Y822" s="11">
        <v>2171</v>
      </c>
      <c r="Z822" s="12">
        <v>1.728</v>
      </c>
      <c r="AA822" s="11">
        <v>1</v>
      </c>
      <c r="AB822" s="11">
        <v>0</v>
      </c>
      <c r="AC822" s="13">
        <f t="shared" si="514"/>
        <v>3751.488</v>
      </c>
      <c r="AD822" s="11">
        <v>1</v>
      </c>
      <c r="AE822" s="11">
        <v>2.11</v>
      </c>
      <c r="AF822" s="11">
        <v>0.97</v>
      </c>
      <c r="AG822" s="39">
        <f t="shared" si="515"/>
        <v>3.0467</v>
      </c>
      <c r="AH822" s="11">
        <v>1.15</v>
      </c>
      <c r="AI822" s="9">
        <v>0.5</v>
      </c>
      <c r="AJ822" s="40">
        <f t="shared" si="516"/>
        <v>6572.05363152</v>
      </c>
    </row>
    <row r="823" s="1" customFormat="1" customHeight="1" spans="6:36">
      <c r="F823" s="11">
        <v>2171</v>
      </c>
      <c r="G823" s="12">
        <v>1.728</v>
      </c>
      <c r="H823" s="11">
        <v>1</v>
      </c>
      <c r="I823" s="11">
        <v>0</v>
      </c>
      <c r="J823" s="13">
        <f t="shared" si="511"/>
        <v>3751.488</v>
      </c>
      <c r="K823" s="11">
        <v>1</v>
      </c>
      <c r="L823" s="11">
        <v>2.11</v>
      </c>
      <c r="M823" s="11">
        <v>0.97</v>
      </c>
      <c r="N823" s="39">
        <f t="shared" si="512"/>
        <v>3.0467</v>
      </c>
      <c r="O823" s="11">
        <v>1.15</v>
      </c>
      <c r="P823" s="9">
        <v>0.5</v>
      </c>
      <c r="Q823" s="40">
        <f t="shared" si="513"/>
        <v>6572.05363152</v>
      </c>
      <c r="Y823" s="11">
        <v>2171</v>
      </c>
      <c r="Z823" s="12">
        <v>1.728</v>
      </c>
      <c r="AA823" s="11">
        <v>1</v>
      </c>
      <c r="AB823" s="11">
        <v>0</v>
      </c>
      <c r="AC823" s="13">
        <f t="shared" si="514"/>
        <v>3751.488</v>
      </c>
      <c r="AD823" s="11">
        <v>1</v>
      </c>
      <c r="AE823" s="11">
        <v>2.11</v>
      </c>
      <c r="AF823" s="11">
        <v>0.97</v>
      </c>
      <c r="AG823" s="39">
        <f t="shared" si="515"/>
        <v>3.0467</v>
      </c>
      <c r="AH823" s="11">
        <v>1.15</v>
      </c>
      <c r="AI823" s="9">
        <v>0.5</v>
      </c>
      <c r="AJ823" s="40">
        <f t="shared" si="516"/>
        <v>6572.05363152</v>
      </c>
    </row>
    <row r="824" s="1" customFormat="1" customHeight="1" spans="6:36">
      <c r="F824" s="11">
        <v>2171</v>
      </c>
      <c r="G824" s="12">
        <v>1.728</v>
      </c>
      <c r="H824" s="11">
        <v>1</v>
      </c>
      <c r="I824" s="11">
        <v>0</v>
      </c>
      <c r="J824" s="13">
        <f t="shared" si="511"/>
        <v>3751.488</v>
      </c>
      <c r="K824" s="11">
        <v>1</v>
      </c>
      <c r="L824" s="11">
        <v>2.11</v>
      </c>
      <c r="M824" s="11">
        <v>0.97</v>
      </c>
      <c r="N824" s="39">
        <f t="shared" si="512"/>
        <v>3.0467</v>
      </c>
      <c r="O824" s="11">
        <v>1.15</v>
      </c>
      <c r="P824" s="9">
        <v>0.5</v>
      </c>
      <c r="Q824" s="40">
        <f t="shared" si="513"/>
        <v>6572.05363152</v>
      </c>
      <c r="Y824" s="11">
        <v>2171</v>
      </c>
      <c r="Z824" s="12">
        <v>1.728</v>
      </c>
      <c r="AA824" s="11">
        <v>1</v>
      </c>
      <c r="AB824" s="11">
        <v>0</v>
      </c>
      <c r="AC824" s="13">
        <f t="shared" si="514"/>
        <v>3751.488</v>
      </c>
      <c r="AD824" s="11">
        <v>1</v>
      </c>
      <c r="AE824" s="11">
        <v>2.11</v>
      </c>
      <c r="AF824" s="11">
        <v>0.97</v>
      </c>
      <c r="AG824" s="39">
        <f t="shared" si="515"/>
        <v>3.0467</v>
      </c>
      <c r="AH824" s="11">
        <v>1.15</v>
      </c>
      <c r="AI824" s="9">
        <v>0.5</v>
      </c>
      <c r="AJ824" s="40">
        <f t="shared" si="516"/>
        <v>6572.05363152</v>
      </c>
    </row>
    <row r="825" s="1" customFormat="1" customHeight="1" spans="6:36">
      <c r="F825" s="11">
        <v>2171</v>
      </c>
      <c r="G825" s="12">
        <v>1.728</v>
      </c>
      <c r="H825" s="11">
        <v>1</v>
      </c>
      <c r="I825" s="11">
        <v>0</v>
      </c>
      <c r="J825" s="13">
        <f t="shared" si="511"/>
        <v>3751.488</v>
      </c>
      <c r="K825" s="11">
        <v>1</v>
      </c>
      <c r="L825" s="11">
        <v>2.11</v>
      </c>
      <c r="M825" s="11">
        <v>0.97</v>
      </c>
      <c r="N825" s="39">
        <f t="shared" si="512"/>
        <v>3.0467</v>
      </c>
      <c r="O825" s="11">
        <v>0.9</v>
      </c>
      <c r="P825" s="9">
        <v>0.5</v>
      </c>
      <c r="Q825" s="40">
        <f t="shared" si="513"/>
        <v>5143.34632032</v>
      </c>
      <c r="Y825" s="11">
        <v>2171</v>
      </c>
      <c r="Z825" s="12">
        <v>1.728</v>
      </c>
      <c r="AA825" s="11">
        <v>1</v>
      </c>
      <c r="AB825" s="11">
        <v>0</v>
      </c>
      <c r="AC825" s="13">
        <f t="shared" si="514"/>
        <v>3751.488</v>
      </c>
      <c r="AD825" s="11">
        <v>1</v>
      </c>
      <c r="AE825" s="11">
        <v>2.11</v>
      </c>
      <c r="AF825" s="11">
        <v>0.97</v>
      </c>
      <c r="AG825" s="39">
        <f t="shared" si="515"/>
        <v>3.0467</v>
      </c>
      <c r="AH825" s="11">
        <v>0.9</v>
      </c>
      <c r="AI825" s="9">
        <v>0.5</v>
      </c>
      <c r="AJ825" s="40">
        <f t="shared" si="516"/>
        <v>5143.34632032</v>
      </c>
    </row>
    <row r="826" s="1" customFormat="1" customHeight="1" spans="6:36">
      <c r="F826" s="11">
        <v>2171</v>
      </c>
      <c r="G826" s="12">
        <v>1.728</v>
      </c>
      <c r="H826" s="11">
        <v>1</v>
      </c>
      <c r="I826" s="11">
        <v>0</v>
      </c>
      <c r="J826" s="13">
        <f t="shared" si="511"/>
        <v>3751.488</v>
      </c>
      <c r="K826" s="11">
        <v>1</v>
      </c>
      <c r="L826" s="11">
        <v>2.11</v>
      </c>
      <c r="M826" s="11">
        <v>0.97</v>
      </c>
      <c r="N826" s="39">
        <f t="shared" si="512"/>
        <v>3.0467</v>
      </c>
      <c r="O826" s="11">
        <v>0.9</v>
      </c>
      <c r="P826" s="9">
        <v>0.5</v>
      </c>
      <c r="Q826" s="40">
        <f t="shared" si="513"/>
        <v>5143.34632032</v>
      </c>
      <c r="Y826" s="11">
        <v>2171</v>
      </c>
      <c r="Z826" s="12">
        <v>1.728</v>
      </c>
      <c r="AA826" s="11">
        <v>1</v>
      </c>
      <c r="AB826" s="11">
        <v>0</v>
      </c>
      <c r="AC826" s="13">
        <f t="shared" si="514"/>
        <v>3751.488</v>
      </c>
      <c r="AD826" s="11">
        <v>1</v>
      </c>
      <c r="AE826" s="11">
        <v>2.11</v>
      </c>
      <c r="AF826" s="11">
        <v>0.97</v>
      </c>
      <c r="AG826" s="39">
        <f t="shared" si="515"/>
        <v>3.0467</v>
      </c>
      <c r="AH826" s="11">
        <v>0.9</v>
      </c>
      <c r="AI826" s="9">
        <v>0.5</v>
      </c>
      <c r="AJ826" s="40">
        <f t="shared" si="516"/>
        <v>5143.34632032</v>
      </c>
    </row>
    <row r="827" s="1" customFormat="1" customHeight="1" spans="6:36">
      <c r="F827" s="11">
        <v>2171</v>
      </c>
      <c r="G827" s="12">
        <v>1.728</v>
      </c>
      <c r="H827" s="11">
        <v>1</v>
      </c>
      <c r="I827" s="11">
        <v>0</v>
      </c>
      <c r="J827" s="13">
        <f t="shared" si="511"/>
        <v>3751.488</v>
      </c>
      <c r="K827" s="11">
        <v>1</v>
      </c>
      <c r="L827" s="11">
        <v>2.11</v>
      </c>
      <c r="M827" s="11">
        <v>0.97</v>
      </c>
      <c r="N827" s="39">
        <f t="shared" si="512"/>
        <v>3.0467</v>
      </c>
      <c r="O827" s="11">
        <v>0.9</v>
      </c>
      <c r="P827" s="9">
        <v>0.5</v>
      </c>
      <c r="Q827" s="40">
        <f t="shared" si="513"/>
        <v>5143.34632032</v>
      </c>
      <c r="Y827" s="11">
        <v>2171</v>
      </c>
      <c r="Z827" s="12">
        <v>1.728</v>
      </c>
      <c r="AA827" s="11">
        <v>1</v>
      </c>
      <c r="AB827" s="11">
        <v>0</v>
      </c>
      <c r="AC827" s="13">
        <f t="shared" si="514"/>
        <v>3751.488</v>
      </c>
      <c r="AD827" s="11">
        <v>1</v>
      </c>
      <c r="AE827" s="11">
        <v>2.11</v>
      </c>
      <c r="AF827" s="11">
        <v>0.97</v>
      </c>
      <c r="AG827" s="39">
        <f t="shared" si="515"/>
        <v>3.0467</v>
      </c>
      <c r="AH827" s="11">
        <v>0.9</v>
      </c>
      <c r="AI827" s="9">
        <v>0.5</v>
      </c>
      <c r="AJ827" s="40">
        <f t="shared" si="516"/>
        <v>5143.34632032</v>
      </c>
    </row>
    <row r="828" s="1" customFormat="1" customHeight="1" spans="6:36">
      <c r="F828" s="11">
        <v>2171</v>
      </c>
      <c r="G828" s="12">
        <v>1.728</v>
      </c>
      <c r="H828" s="11">
        <v>1</v>
      </c>
      <c r="I828" s="11">
        <v>0</v>
      </c>
      <c r="J828" s="13">
        <f t="shared" si="511"/>
        <v>3751.488</v>
      </c>
      <c r="K828" s="11">
        <v>1</v>
      </c>
      <c r="L828" s="11">
        <v>2.11</v>
      </c>
      <c r="M828" s="11">
        <v>0.97</v>
      </c>
      <c r="N828" s="39">
        <f t="shared" si="512"/>
        <v>3.0467</v>
      </c>
      <c r="O828" s="11">
        <v>0.9</v>
      </c>
      <c r="P828" s="9">
        <v>0.5</v>
      </c>
      <c r="Q828" s="40">
        <f t="shared" si="513"/>
        <v>5143.34632032</v>
      </c>
      <c r="Y828" s="11">
        <v>2171</v>
      </c>
      <c r="Z828" s="12">
        <v>1.728</v>
      </c>
      <c r="AA828" s="11">
        <v>1</v>
      </c>
      <c r="AB828" s="11">
        <v>0</v>
      </c>
      <c r="AC828" s="13">
        <f t="shared" si="514"/>
        <v>3751.488</v>
      </c>
      <c r="AD828" s="11">
        <v>1</v>
      </c>
      <c r="AE828" s="11">
        <v>2.11</v>
      </c>
      <c r="AF828" s="11">
        <v>0.97</v>
      </c>
      <c r="AG828" s="39">
        <f t="shared" si="515"/>
        <v>3.0467</v>
      </c>
      <c r="AH828" s="11">
        <v>0.9</v>
      </c>
      <c r="AI828" s="9">
        <v>0.5</v>
      </c>
      <c r="AJ828" s="40">
        <f t="shared" si="516"/>
        <v>5143.34632032</v>
      </c>
    </row>
    <row r="829" s="1" customFormat="1" customHeight="1" spans="6:36">
      <c r="F829" s="11">
        <v>2171</v>
      </c>
      <c r="G829" s="12">
        <v>1.55</v>
      </c>
      <c r="H829" s="11">
        <v>1</v>
      </c>
      <c r="I829" s="11">
        <v>0</v>
      </c>
      <c r="J829" s="13">
        <f t="shared" si="511"/>
        <v>3365.05</v>
      </c>
      <c r="K829" s="11">
        <v>1</v>
      </c>
      <c r="L829" s="11">
        <v>2.11</v>
      </c>
      <c r="M829" s="11">
        <v>0.97</v>
      </c>
      <c r="N829" s="39">
        <f t="shared" si="512"/>
        <v>3.0467</v>
      </c>
      <c r="O829" s="11">
        <v>0.9</v>
      </c>
      <c r="P829" s="9">
        <v>0.5</v>
      </c>
      <c r="Q829" s="40">
        <f t="shared" si="513"/>
        <v>4613.53402575</v>
      </c>
      <c r="Y829" s="11">
        <v>2171</v>
      </c>
      <c r="Z829" s="12">
        <v>1.55</v>
      </c>
      <c r="AA829" s="11">
        <v>1</v>
      </c>
      <c r="AB829" s="11">
        <v>0</v>
      </c>
      <c r="AC829" s="13">
        <f t="shared" si="514"/>
        <v>3365.05</v>
      </c>
      <c r="AD829" s="11">
        <v>1</v>
      </c>
      <c r="AE829" s="11">
        <v>2.11</v>
      </c>
      <c r="AF829" s="11">
        <v>0.97</v>
      </c>
      <c r="AG829" s="39">
        <f t="shared" si="515"/>
        <v>3.0467</v>
      </c>
      <c r="AH829" s="11">
        <v>0.9</v>
      </c>
      <c r="AI829" s="9">
        <v>0.5</v>
      </c>
      <c r="AJ829" s="40">
        <f t="shared" si="516"/>
        <v>4613.53402575</v>
      </c>
    </row>
    <row r="830" s="1" customFormat="1" customHeight="1" spans="6:36">
      <c r="F830" s="11">
        <v>2171</v>
      </c>
      <c r="G830" s="12">
        <v>12.18</v>
      </c>
      <c r="H830" s="11">
        <v>1</v>
      </c>
      <c r="I830" s="11">
        <v>0</v>
      </c>
      <c r="J830" s="13">
        <f t="shared" si="511"/>
        <v>26442.78</v>
      </c>
      <c r="K830" s="11">
        <v>1</v>
      </c>
      <c r="L830" s="11">
        <v>2.11</v>
      </c>
      <c r="M830" s="11">
        <v>0.97</v>
      </c>
      <c r="N830" s="39">
        <f t="shared" si="512"/>
        <v>3.0467</v>
      </c>
      <c r="O830" s="11">
        <v>0.9</v>
      </c>
      <c r="P830" s="9">
        <v>0.5</v>
      </c>
      <c r="Q830" s="40">
        <f t="shared" si="513"/>
        <v>36253.4480217</v>
      </c>
      <c r="Y830" s="11">
        <v>2171</v>
      </c>
      <c r="Z830" s="12">
        <v>12.18</v>
      </c>
      <c r="AA830" s="11">
        <v>1</v>
      </c>
      <c r="AB830" s="11">
        <v>0</v>
      </c>
      <c r="AC830" s="13">
        <f t="shared" si="514"/>
        <v>26442.78</v>
      </c>
      <c r="AD830" s="11">
        <v>1</v>
      </c>
      <c r="AE830" s="11">
        <v>2.11</v>
      </c>
      <c r="AF830" s="11">
        <v>0.97</v>
      </c>
      <c r="AG830" s="39">
        <f t="shared" si="515"/>
        <v>3.0467</v>
      </c>
      <c r="AH830" s="11">
        <v>0.9</v>
      </c>
      <c r="AI830" s="9">
        <v>0.5</v>
      </c>
      <c r="AJ830" s="40">
        <f t="shared" si="516"/>
        <v>36253.4480217</v>
      </c>
    </row>
    <row r="831" s="1" customFormat="1" customHeight="1" spans="6:36">
      <c r="F831" s="41" t="s">
        <v>25</v>
      </c>
      <c r="G831" s="42"/>
      <c r="H831" s="42"/>
      <c r="I831" s="42"/>
      <c r="J831" s="42"/>
      <c r="K831" s="42"/>
      <c r="L831" s="42"/>
      <c r="M831" s="43">
        <f>SUM(Q820:Q830)</f>
        <v>94300.63548633</v>
      </c>
      <c r="N831" s="43"/>
      <c r="O831" s="43"/>
      <c r="P831" s="43"/>
      <c r="Q831" s="43"/>
      <c r="Y831" s="41" t="s">
        <v>25</v>
      </c>
      <c r="Z831" s="42"/>
      <c r="AA831" s="42"/>
      <c r="AB831" s="42"/>
      <c r="AC831" s="42"/>
      <c r="AD831" s="42"/>
      <c r="AE831" s="42"/>
      <c r="AF831" s="43">
        <f>SUM(AJ820:AJ830)</f>
        <v>94300.63548633</v>
      </c>
      <c r="AG831" s="43"/>
      <c r="AH831" s="43"/>
      <c r="AI831" s="43"/>
      <c r="AJ831" s="43"/>
    </row>
    <row r="832" s="1" customFormat="1" customHeight="1" spans="6:36">
      <c r="F832" s="42"/>
      <c r="G832" s="42"/>
      <c r="H832" s="42"/>
      <c r="I832" s="42"/>
      <c r="J832" s="42"/>
      <c r="K832" s="42"/>
      <c r="L832" s="42"/>
      <c r="M832" s="43"/>
      <c r="N832" s="43"/>
      <c r="O832" s="43"/>
      <c r="P832" s="43"/>
      <c r="Q832" s="43"/>
      <c r="Y832" s="42"/>
      <c r="Z832" s="42"/>
      <c r="AA832" s="42"/>
      <c r="AB832" s="42"/>
      <c r="AC832" s="42"/>
      <c r="AD832" s="42"/>
      <c r="AE832" s="42"/>
      <c r="AF832" s="43"/>
      <c r="AG832" s="43"/>
      <c r="AH832" s="43"/>
      <c r="AI832" s="43"/>
      <c r="AJ832" s="43"/>
    </row>
    <row r="833" s="1" customFormat="1" customHeight="1" spans="6:36">
      <c r="F833" s="42"/>
      <c r="G833" s="42"/>
      <c r="H833" s="42"/>
      <c r="I833" s="42"/>
      <c r="J833" s="42"/>
      <c r="K833" s="42"/>
      <c r="L833" s="42"/>
      <c r="M833" s="43"/>
      <c r="N833" s="43"/>
      <c r="O833" s="43"/>
      <c r="P833" s="43"/>
      <c r="Q833" s="43"/>
      <c r="Y833" s="42"/>
      <c r="Z833" s="42"/>
      <c r="AA833" s="42"/>
      <c r="AB833" s="42"/>
      <c r="AC833" s="42"/>
      <c r="AD833" s="42"/>
      <c r="AE833" s="42"/>
      <c r="AF833" s="43"/>
      <c r="AG833" s="43"/>
      <c r="AH833" s="43"/>
      <c r="AI833" s="43"/>
      <c r="AJ833" s="43"/>
    </row>
    <row r="834" s="1" customFormat="1" customHeight="1" spans="6:36">
      <c r="F834" s="34" t="s">
        <v>26</v>
      </c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Y834" s="34" t="s">
        <v>26</v>
      </c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</row>
    <row r="835" s="1" customFormat="1" customHeight="1" spans="6:36">
      <c r="F835" s="13" t="s">
        <v>3</v>
      </c>
      <c r="G835" s="13"/>
      <c r="H835" s="13"/>
      <c r="I835" s="13"/>
      <c r="J835" s="13"/>
      <c r="K835" s="8" t="s">
        <v>46</v>
      </c>
      <c r="L835" s="8"/>
      <c r="M835" s="8"/>
      <c r="N835" s="8"/>
      <c r="O835" s="9" t="s">
        <v>31</v>
      </c>
      <c r="P835" s="9"/>
      <c r="Q835" s="38" t="s">
        <v>7</v>
      </c>
      <c r="Y835" s="13" t="s">
        <v>3</v>
      </c>
      <c r="Z835" s="13"/>
      <c r="AA835" s="13"/>
      <c r="AB835" s="13"/>
      <c r="AC835" s="13"/>
      <c r="AD835" s="8" t="s">
        <v>46</v>
      </c>
      <c r="AE835" s="8"/>
      <c r="AF835" s="8"/>
      <c r="AG835" s="8"/>
      <c r="AH835" s="9" t="s">
        <v>31</v>
      </c>
      <c r="AI835" s="9"/>
      <c r="AJ835" s="38" t="s">
        <v>7</v>
      </c>
    </row>
    <row r="836" s="1" customFormat="1" customHeight="1" spans="6:36">
      <c r="F836" s="13" t="s">
        <v>47</v>
      </c>
      <c r="G836" s="13" t="s">
        <v>48</v>
      </c>
      <c r="H836" s="13" t="s">
        <v>49</v>
      </c>
      <c r="I836" s="13" t="s">
        <v>50</v>
      </c>
      <c r="J836" s="13" t="s">
        <v>3</v>
      </c>
      <c r="K836" s="8" t="s">
        <v>51</v>
      </c>
      <c r="L836" s="8" t="s">
        <v>21</v>
      </c>
      <c r="M836" s="8" t="s">
        <v>20</v>
      </c>
      <c r="N836" s="39" t="s">
        <v>22</v>
      </c>
      <c r="O836" s="9" t="s">
        <v>52</v>
      </c>
      <c r="P836" s="9" t="s">
        <v>53</v>
      </c>
      <c r="Q836" s="38"/>
      <c r="Y836" s="13" t="s">
        <v>47</v>
      </c>
      <c r="Z836" s="13" t="s">
        <v>48</v>
      </c>
      <c r="AA836" s="13" t="s">
        <v>49</v>
      </c>
      <c r="AB836" s="13" t="s">
        <v>50</v>
      </c>
      <c r="AC836" s="13" t="s">
        <v>3</v>
      </c>
      <c r="AD836" s="8" t="s">
        <v>51</v>
      </c>
      <c r="AE836" s="8" t="s">
        <v>21</v>
      </c>
      <c r="AF836" s="8" t="s">
        <v>20</v>
      </c>
      <c r="AG836" s="39" t="s">
        <v>22</v>
      </c>
      <c r="AH836" s="9" t="s">
        <v>52</v>
      </c>
      <c r="AI836" s="9" t="s">
        <v>53</v>
      </c>
      <c r="AJ836" s="38"/>
    </row>
    <row r="837" s="1" customFormat="1" customHeight="1" spans="6:36">
      <c r="F837" s="11">
        <f t="shared" ref="F837:F846" si="517">35816+5878</f>
        <v>41694</v>
      </c>
      <c r="G837" s="12">
        <v>0.168</v>
      </c>
      <c r="H837" s="11">
        <v>1</v>
      </c>
      <c r="I837" s="11">
        <v>0</v>
      </c>
      <c r="J837" s="13">
        <f t="shared" ref="J837:J846" si="518">F837*G837*H837+I837</f>
        <v>7004.592</v>
      </c>
      <c r="K837" s="11">
        <v>1</v>
      </c>
      <c r="L837" s="11">
        <v>1.58</v>
      </c>
      <c r="M837" s="11">
        <v>0.76</v>
      </c>
      <c r="N837" s="39">
        <f t="shared" ref="N837:N846" si="519">L837*M837+1</f>
        <v>2.2008</v>
      </c>
      <c r="O837" s="11">
        <v>0.9</v>
      </c>
      <c r="P837" s="9">
        <v>0.5</v>
      </c>
      <c r="Q837" s="40">
        <f t="shared" ref="Q837:Q846" si="520">J837*K837*N837*O837*P837</f>
        <v>6937.06773312</v>
      </c>
      <c r="Y837" s="11">
        <f t="shared" ref="Y837:Y846" si="521">35816+5878</f>
        <v>41694</v>
      </c>
      <c r="Z837" s="12">
        <v>0.168</v>
      </c>
      <c r="AA837" s="11">
        <v>1</v>
      </c>
      <c r="AB837" s="11">
        <v>0</v>
      </c>
      <c r="AC837" s="13">
        <f t="shared" ref="AC837:AC846" si="522">Y837*Z837*AA837+AB837</f>
        <v>7004.592</v>
      </c>
      <c r="AD837" s="11">
        <v>1</v>
      </c>
      <c r="AE837" s="11">
        <v>1.65</v>
      </c>
      <c r="AF837" s="11">
        <v>0.79</v>
      </c>
      <c r="AG837" s="39">
        <f t="shared" ref="AG837:AG846" si="523">AE837*AF837+1</f>
        <v>2.3035</v>
      </c>
      <c r="AH837" s="11">
        <v>0.9</v>
      </c>
      <c r="AI837" s="9">
        <v>0.5</v>
      </c>
      <c r="AJ837" s="40">
        <f t="shared" ref="AJ837:AJ846" si="524">AC837*AD837*AG837*AH837*AI837</f>
        <v>7260.7849524</v>
      </c>
    </row>
    <row r="838" s="1" customFormat="1" customHeight="1" spans="6:36">
      <c r="F838" s="11">
        <f t="shared" si="517"/>
        <v>41694</v>
      </c>
      <c r="G838" s="12">
        <v>0.168</v>
      </c>
      <c r="H838" s="11">
        <v>1</v>
      </c>
      <c r="I838" s="11">
        <v>0</v>
      </c>
      <c r="J838" s="13">
        <f t="shared" si="518"/>
        <v>7004.592</v>
      </c>
      <c r="K838" s="11">
        <v>1</v>
      </c>
      <c r="L838" s="11">
        <v>1.58</v>
      </c>
      <c r="M838" s="11">
        <v>0.76</v>
      </c>
      <c r="N838" s="39">
        <f t="shared" si="519"/>
        <v>2.2008</v>
      </c>
      <c r="O838" s="11">
        <v>0.9</v>
      </c>
      <c r="P838" s="9">
        <v>0.5</v>
      </c>
      <c r="Q838" s="40">
        <f t="shared" si="520"/>
        <v>6937.06773312</v>
      </c>
      <c r="Y838" s="11">
        <f t="shared" si="521"/>
        <v>41694</v>
      </c>
      <c r="Z838" s="12">
        <v>0.168</v>
      </c>
      <c r="AA838" s="11">
        <v>1</v>
      </c>
      <c r="AB838" s="11">
        <v>0</v>
      </c>
      <c r="AC838" s="13">
        <f t="shared" si="522"/>
        <v>7004.592</v>
      </c>
      <c r="AD838" s="11">
        <v>1</v>
      </c>
      <c r="AE838" s="11">
        <v>1.65</v>
      </c>
      <c r="AF838" s="11">
        <v>0.79</v>
      </c>
      <c r="AG838" s="39">
        <f t="shared" si="523"/>
        <v>2.3035</v>
      </c>
      <c r="AH838" s="11">
        <v>0.9</v>
      </c>
      <c r="AI838" s="9">
        <v>0.5</v>
      </c>
      <c r="AJ838" s="40">
        <f t="shared" si="524"/>
        <v>7260.7849524</v>
      </c>
    </row>
    <row r="839" s="1" customFormat="1" customHeight="1" spans="6:36">
      <c r="F839" s="11">
        <f t="shared" si="517"/>
        <v>41694</v>
      </c>
      <c r="G839" s="12">
        <v>0.168</v>
      </c>
      <c r="H839" s="11">
        <v>1</v>
      </c>
      <c r="I839" s="11">
        <v>0</v>
      </c>
      <c r="J839" s="13">
        <f t="shared" si="518"/>
        <v>7004.592</v>
      </c>
      <c r="K839" s="11">
        <v>1</v>
      </c>
      <c r="L839" s="11">
        <v>1.58</v>
      </c>
      <c r="M839" s="11">
        <v>0.76</v>
      </c>
      <c r="N839" s="39">
        <f t="shared" si="519"/>
        <v>2.2008</v>
      </c>
      <c r="O839" s="11">
        <v>0.9</v>
      </c>
      <c r="P839" s="9">
        <v>0.5</v>
      </c>
      <c r="Q839" s="40">
        <f t="shared" si="520"/>
        <v>6937.06773312</v>
      </c>
      <c r="Y839" s="11">
        <f t="shared" si="521"/>
        <v>41694</v>
      </c>
      <c r="Z839" s="12">
        <v>0.168</v>
      </c>
      <c r="AA839" s="11">
        <v>1</v>
      </c>
      <c r="AB839" s="11">
        <v>0</v>
      </c>
      <c r="AC839" s="13">
        <f t="shared" si="522"/>
        <v>7004.592</v>
      </c>
      <c r="AD839" s="11">
        <v>1</v>
      </c>
      <c r="AE839" s="11">
        <v>1.65</v>
      </c>
      <c r="AF839" s="11">
        <v>0.79</v>
      </c>
      <c r="AG839" s="39">
        <f t="shared" si="523"/>
        <v>2.3035</v>
      </c>
      <c r="AH839" s="11">
        <v>0.9</v>
      </c>
      <c r="AI839" s="9">
        <v>0.5</v>
      </c>
      <c r="AJ839" s="40">
        <f t="shared" si="524"/>
        <v>7260.7849524</v>
      </c>
    </row>
    <row r="840" s="1" customFormat="1" customHeight="1" spans="6:36">
      <c r="F840" s="11">
        <f t="shared" si="517"/>
        <v>41694</v>
      </c>
      <c r="G840" s="12">
        <v>0.168</v>
      </c>
      <c r="H840" s="11">
        <v>1</v>
      </c>
      <c r="I840" s="11">
        <v>0</v>
      </c>
      <c r="J840" s="13">
        <f t="shared" si="518"/>
        <v>7004.592</v>
      </c>
      <c r="K840" s="11">
        <v>1</v>
      </c>
      <c r="L840" s="11">
        <v>1.58</v>
      </c>
      <c r="M840" s="11">
        <v>0.76</v>
      </c>
      <c r="N840" s="39">
        <f t="shared" si="519"/>
        <v>2.2008</v>
      </c>
      <c r="O840" s="11">
        <v>0.9</v>
      </c>
      <c r="P840" s="9">
        <v>0.5</v>
      </c>
      <c r="Q840" s="40">
        <f t="shared" si="520"/>
        <v>6937.06773312</v>
      </c>
      <c r="Y840" s="11">
        <f t="shared" si="521"/>
        <v>41694</v>
      </c>
      <c r="Z840" s="12">
        <v>0.168</v>
      </c>
      <c r="AA840" s="11">
        <v>1</v>
      </c>
      <c r="AB840" s="11">
        <v>0</v>
      </c>
      <c r="AC840" s="13">
        <f t="shared" si="522"/>
        <v>7004.592</v>
      </c>
      <c r="AD840" s="11">
        <v>1</v>
      </c>
      <c r="AE840" s="11">
        <v>1.65</v>
      </c>
      <c r="AF840" s="11">
        <v>0.79</v>
      </c>
      <c r="AG840" s="39">
        <f t="shared" si="523"/>
        <v>2.3035</v>
      </c>
      <c r="AH840" s="11">
        <v>0.9</v>
      </c>
      <c r="AI840" s="9">
        <v>0.5</v>
      </c>
      <c r="AJ840" s="40">
        <f t="shared" si="524"/>
        <v>7260.7849524</v>
      </c>
    </row>
    <row r="841" s="1" customFormat="1" customHeight="1" spans="6:36">
      <c r="F841" s="11">
        <f t="shared" si="517"/>
        <v>41694</v>
      </c>
      <c r="G841" s="12">
        <v>0.168</v>
      </c>
      <c r="H841" s="11">
        <v>1</v>
      </c>
      <c r="I841" s="11">
        <v>0</v>
      </c>
      <c r="J841" s="13">
        <f t="shared" si="518"/>
        <v>7004.592</v>
      </c>
      <c r="K841" s="11">
        <v>1</v>
      </c>
      <c r="L841" s="11">
        <v>1.58</v>
      </c>
      <c r="M841" s="11">
        <v>0.76</v>
      </c>
      <c r="N841" s="39">
        <f t="shared" si="519"/>
        <v>2.2008</v>
      </c>
      <c r="O841" s="11">
        <v>0.9</v>
      </c>
      <c r="P841" s="9">
        <v>0.5</v>
      </c>
      <c r="Q841" s="40">
        <f t="shared" si="520"/>
        <v>6937.06773312</v>
      </c>
      <c r="Y841" s="11">
        <f t="shared" si="521"/>
        <v>41694</v>
      </c>
      <c r="Z841" s="12">
        <v>0.168</v>
      </c>
      <c r="AA841" s="11">
        <v>1</v>
      </c>
      <c r="AB841" s="11">
        <v>0</v>
      </c>
      <c r="AC841" s="13">
        <f t="shared" si="522"/>
        <v>7004.592</v>
      </c>
      <c r="AD841" s="11">
        <v>1</v>
      </c>
      <c r="AE841" s="11">
        <v>1.65</v>
      </c>
      <c r="AF841" s="11">
        <v>0.79</v>
      </c>
      <c r="AG841" s="39">
        <f t="shared" si="523"/>
        <v>2.3035</v>
      </c>
      <c r="AH841" s="11">
        <v>0.9</v>
      </c>
      <c r="AI841" s="9">
        <v>0.5</v>
      </c>
      <c r="AJ841" s="40">
        <f t="shared" si="524"/>
        <v>7260.7849524</v>
      </c>
    </row>
    <row r="842" s="1" customFormat="1" customHeight="1" spans="6:36">
      <c r="F842" s="11">
        <f t="shared" si="517"/>
        <v>41694</v>
      </c>
      <c r="G842" s="12">
        <v>0.168</v>
      </c>
      <c r="H842" s="11">
        <v>1</v>
      </c>
      <c r="I842" s="11">
        <v>0</v>
      </c>
      <c r="J842" s="13">
        <f t="shared" si="518"/>
        <v>7004.592</v>
      </c>
      <c r="K842" s="11">
        <v>1</v>
      </c>
      <c r="L842" s="11">
        <v>1.58</v>
      </c>
      <c r="M842" s="11">
        <v>0.76</v>
      </c>
      <c r="N842" s="39">
        <f t="shared" si="519"/>
        <v>2.2008</v>
      </c>
      <c r="O842" s="11">
        <v>0.9</v>
      </c>
      <c r="P842" s="9">
        <v>0.5</v>
      </c>
      <c r="Q842" s="40">
        <f t="shared" si="520"/>
        <v>6937.06773312</v>
      </c>
      <c r="Y842" s="11">
        <f t="shared" si="521"/>
        <v>41694</v>
      </c>
      <c r="Z842" s="12">
        <v>0.168</v>
      </c>
      <c r="AA842" s="11">
        <v>1</v>
      </c>
      <c r="AB842" s="11">
        <v>0</v>
      </c>
      <c r="AC842" s="13">
        <f t="shared" si="522"/>
        <v>7004.592</v>
      </c>
      <c r="AD842" s="11">
        <v>1</v>
      </c>
      <c r="AE842" s="11">
        <v>1.65</v>
      </c>
      <c r="AF842" s="11">
        <v>0.79</v>
      </c>
      <c r="AG842" s="39">
        <f t="shared" si="523"/>
        <v>2.3035</v>
      </c>
      <c r="AH842" s="11">
        <v>0.9</v>
      </c>
      <c r="AI842" s="9">
        <v>0.5</v>
      </c>
      <c r="AJ842" s="40">
        <f t="shared" si="524"/>
        <v>7260.7849524</v>
      </c>
    </row>
    <row r="843" s="1" customFormat="1" customHeight="1" spans="6:36">
      <c r="F843" s="11">
        <f t="shared" si="517"/>
        <v>41694</v>
      </c>
      <c r="G843" s="12">
        <v>0.168</v>
      </c>
      <c r="H843" s="11">
        <v>1</v>
      </c>
      <c r="I843" s="11">
        <v>0</v>
      </c>
      <c r="J843" s="13">
        <f t="shared" si="518"/>
        <v>7004.592</v>
      </c>
      <c r="K843" s="11">
        <v>1</v>
      </c>
      <c r="L843" s="11">
        <v>1.58</v>
      </c>
      <c r="M843" s="11">
        <v>0.76</v>
      </c>
      <c r="N843" s="39">
        <f t="shared" si="519"/>
        <v>2.2008</v>
      </c>
      <c r="O843" s="11">
        <v>0.9</v>
      </c>
      <c r="P843" s="9">
        <v>0.5</v>
      </c>
      <c r="Q843" s="40">
        <f t="shared" si="520"/>
        <v>6937.06773312</v>
      </c>
      <c r="Y843" s="11">
        <f t="shared" si="521"/>
        <v>41694</v>
      </c>
      <c r="Z843" s="12">
        <v>0.168</v>
      </c>
      <c r="AA843" s="11">
        <v>1</v>
      </c>
      <c r="AB843" s="11">
        <v>0</v>
      </c>
      <c r="AC843" s="13">
        <f t="shared" si="522"/>
        <v>7004.592</v>
      </c>
      <c r="AD843" s="11">
        <v>1</v>
      </c>
      <c r="AE843" s="11">
        <v>1.65</v>
      </c>
      <c r="AF843" s="11">
        <v>0.79</v>
      </c>
      <c r="AG843" s="39">
        <f t="shared" si="523"/>
        <v>2.3035</v>
      </c>
      <c r="AH843" s="11">
        <v>0.9</v>
      </c>
      <c r="AI843" s="9">
        <v>0.5</v>
      </c>
      <c r="AJ843" s="40">
        <f t="shared" si="524"/>
        <v>7260.7849524</v>
      </c>
    </row>
    <row r="844" s="1" customFormat="1" customHeight="1" spans="6:36">
      <c r="F844" s="11">
        <f t="shared" si="517"/>
        <v>41694</v>
      </c>
      <c r="G844" s="12">
        <v>0.168</v>
      </c>
      <c r="H844" s="11">
        <v>1</v>
      </c>
      <c r="I844" s="11">
        <v>0</v>
      </c>
      <c r="J844" s="13">
        <f t="shared" si="518"/>
        <v>7004.592</v>
      </c>
      <c r="K844" s="11">
        <v>1</v>
      </c>
      <c r="L844" s="11">
        <v>1.58</v>
      </c>
      <c r="M844" s="11">
        <v>0.76</v>
      </c>
      <c r="N844" s="39">
        <f t="shared" si="519"/>
        <v>2.2008</v>
      </c>
      <c r="O844" s="11">
        <v>0.9</v>
      </c>
      <c r="P844" s="9">
        <v>0.5</v>
      </c>
      <c r="Q844" s="40">
        <f t="shared" si="520"/>
        <v>6937.06773312</v>
      </c>
      <c r="Y844" s="11">
        <f t="shared" si="521"/>
        <v>41694</v>
      </c>
      <c r="Z844" s="12">
        <v>0.168</v>
      </c>
      <c r="AA844" s="11">
        <v>1</v>
      </c>
      <c r="AB844" s="11">
        <v>0</v>
      </c>
      <c r="AC844" s="13">
        <f t="shared" si="522"/>
        <v>7004.592</v>
      </c>
      <c r="AD844" s="11">
        <v>1</v>
      </c>
      <c r="AE844" s="11">
        <v>1.65</v>
      </c>
      <c r="AF844" s="11">
        <v>0.79</v>
      </c>
      <c r="AG844" s="39">
        <f t="shared" si="523"/>
        <v>2.3035</v>
      </c>
      <c r="AH844" s="11">
        <v>0.9</v>
      </c>
      <c r="AI844" s="9">
        <v>0.5</v>
      </c>
      <c r="AJ844" s="40">
        <f t="shared" si="524"/>
        <v>7260.7849524</v>
      </c>
    </row>
    <row r="845" s="1" customFormat="1" customHeight="1" spans="6:36">
      <c r="F845" s="11">
        <f t="shared" si="517"/>
        <v>41694</v>
      </c>
      <c r="G845" s="12">
        <v>0.3</v>
      </c>
      <c r="H845" s="11">
        <v>1</v>
      </c>
      <c r="I845" s="11">
        <v>0</v>
      </c>
      <c r="J845" s="13">
        <f t="shared" si="518"/>
        <v>12508.2</v>
      </c>
      <c r="K845" s="11">
        <v>1</v>
      </c>
      <c r="L845" s="11">
        <v>1.58</v>
      </c>
      <c r="M845" s="11">
        <v>0.76</v>
      </c>
      <c r="N845" s="39">
        <f t="shared" si="519"/>
        <v>2.2008</v>
      </c>
      <c r="O845" s="11">
        <v>0.9</v>
      </c>
      <c r="P845" s="9">
        <v>0.5</v>
      </c>
      <c r="Q845" s="40">
        <f t="shared" si="520"/>
        <v>12387.620952</v>
      </c>
      <c r="Y845" s="11">
        <f t="shared" si="521"/>
        <v>41694</v>
      </c>
      <c r="Z845" s="12">
        <v>0.3</v>
      </c>
      <c r="AA845" s="11">
        <v>1</v>
      </c>
      <c r="AB845" s="11">
        <v>0</v>
      </c>
      <c r="AC845" s="13">
        <f t="shared" si="522"/>
        <v>12508.2</v>
      </c>
      <c r="AD845" s="11">
        <v>1</v>
      </c>
      <c r="AE845" s="11">
        <v>1.65</v>
      </c>
      <c r="AF845" s="11">
        <v>0.79</v>
      </c>
      <c r="AG845" s="39">
        <f t="shared" si="523"/>
        <v>2.3035</v>
      </c>
      <c r="AH845" s="11">
        <v>0.9</v>
      </c>
      <c r="AI845" s="9">
        <v>0.5</v>
      </c>
      <c r="AJ845" s="40">
        <f t="shared" si="524"/>
        <v>12965.687415</v>
      </c>
    </row>
    <row r="846" s="1" customFormat="1" customHeight="1" spans="6:36">
      <c r="F846" s="11">
        <f t="shared" si="517"/>
        <v>41694</v>
      </c>
      <c r="G846" s="12">
        <v>0.58</v>
      </c>
      <c r="H846" s="11">
        <v>1</v>
      </c>
      <c r="I846" s="11">
        <v>0</v>
      </c>
      <c r="J846" s="13">
        <f t="shared" si="518"/>
        <v>24182.52</v>
      </c>
      <c r="K846" s="11">
        <v>1</v>
      </c>
      <c r="L846" s="11">
        <v>1.58</v>
      </c>
      <c r="M846" s="11">
        <v>0.76</v>
      </c>
      <c r="N846" s="39">
        <f t="shared" si="519"/>
        <v>2.2008</v>
      </c>
      <c r="O846" s="11">
        <v>0.9</v>
      </c>
      <c r="P846" s="9">
        <v>0.5</v>
      </c>
      <c r="Q846" s="40">
        <f t="shared" si="520"/>
        <v>23949.4005072</v>
      </c>
      <c r="Y846" s="11">
        <f t="shared" si="521"/>
        <v>41694</v>
      </c>
      <c r="Z846" s="12">
        <v>0.58</v>
      </c>
      <c r="AA846" s="11">
        <v>1</v>
      </c>
      <c r="AB846" s="11">
        <v>0</v>
      </c>
      <c r="AC846" s="13">
        <f t="shared" si="522"/>
        <v>24182.52</v>
      </c>
      <c r="AD846" s="11">
        <v>1</v>
      </c>
      <c r="AE846" s="11">
        <v>1.65</v>
      </c>
      <c r="AF846" s="11">
        <v>0.79</v>
      </c>
      <c r="AG846" s="39">
        <f t="shared" si="523"/>
        <v>2.3035</v>
      </c>
      <c r="AH846" s="11">
        <v>0.9</v>
      </c>
      <c r="AI846" s="9">
        <v>0.5</v>
      </c>
      <c r="AJ846" s="40">
        <f t="shared" si="524"/>
        <v>25066.995669</v>
      </c>
    </row>
    <row r="847" s="1" customFormat="1" customHeight="1" spans="6:36">
      <c r="F847" s="44" t="s">
        <v>26</v>
      </c>
      <c r="G847" s="45"/>
      <c r="H847" s="45"/>
      <c r="I847" s="45"/>
      <c r="J847" s="45"/>
      <c r="K847" s="45"/>
      <c r="L847" s="45"/>
      <c r="M847" s="43">
        <f>SUM(Q837:Q846)</f>
        <v>91833.56332416</v>
      </c>
      <c r="N847" s="43"/>
      <c r="O847" s="43"/>
      <c r="P847" s="43"/>
      <c r="Q847" s="43"/>
      <c r="Y847" s="44" t="s">
        <v>26</v>
      </c>
      <c r="Z847" s="45"/>
      <c r="AA847" s="45"/>
      <c r="AB847" s="45"/>
      <c r="AC847" s="45"/>
      <c r="AD847" s="45"/>
      <c r="AE847" s="45"/>
      <c r="AF847" s="43">
        <f>SUM(AJ837:AJ846)</f>
        <v>96118.9627032</v>
      </c>
      <c r="AG847" s="43"/>
      <c r="AH847" s="43"/>
      <c r="AI847" s="43"/>
      <c r="AJ847" s="43"/>
    </row>
    <row r="848" s="1" customFormat="1" customHeight="1" spans="6:36">
      <c r="F848" s="45"/>
      <c r="G848" s="45"/>
      <c r="H848" s="45"/>
      <c r="I848" s="45"/>
      <c r="J848" s="45"/>
      <c r="K848" s="45"/>
      <c r="L848" s="45"/>
      <c r="M848" s="43"/>
      <c r="N848" s="43"/>
      <c r="O848" s="43"/>
      <c r="P848" s="43"/>
      <c r="Q848" s="43"/>
      <c r="Y848" s="45"/>
      <c r="Z848" s="45"/>
      <c r="AA848" s="45"/>
      <c r="AB848" s="45"/>
      <c r="AC848" s="45"/>
      <c r="AD848" s="45"/>
      <c r="AE848" s="45"/>
      <c r="AF848" s="43"/>
      <c r="AG848" s="43"/>
      <c r="AH848" s="43"/>
      <c r="AI848" s="43"/>
      <c r="AJ848" s="43"/>
    </row>
    <row r="849" s="1" customFormat="1" customHeight="1" spans="1:38">
      <c r="F849" s="45"/>
      <c r="G849" s="45"/>
      <c r="H849" s="45"/>
      <c r="I849" s="45"/>
      <c r="J849" s="45"/>
      <c r="K849" s="45"/>
      <c r="L849" s="45"/>
      <c r="M849" s="43"/>
      <c r="N849" s="43"/>
      <c r="O849" s="43"/>
      <c r="P849" s="43"/>
      <c r="Q849" s="43"/>
      <c r="Y849" s="45"/>
      <c r="Z849" s="45"/>
      <c r="AA849" s="45"/>
      <c r="AB849" s="45"/>
      <c r="AC849" s="45"/>
      <c r="AD849" s="45"/>
      <c r="AE849" s="45"/>
      <c r="AF849" s="43"/>
      <c r="AG849" s="43"/>
      <c r="AH849" s="43"/>
      <c r="AI849" s="43"/>
      <c r="AJ849" s="43"/>
    </row>
    <row r="851" s="1" customFormat="1" customHeight="1" spans="1:38">
      <c r="A851" s="2" t="s">
        <v>67</v>
      </c>
      <c r="B851" s="2"/>
      <c r="C851" s="2"/>
      <c r="D851" s="2"/>
      <c r="E851" s="2"/>
      <c r="F851" s="3" t="s">
        <v>1</v>
      </c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T851" s="2" t="s">
        <v>68</v>
      </c>
      <c r="U851" s="2"/>
      <c r="V851" s="2"/>
      <c r="W851" s="2"/>
      <c r="X851" s="2"/>
      <c r="Y851" s="3" t="s">
        <v>1</v>
      </c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</row>
    <row r="852" s="1" customFormat="1" customHeight="1" spans="1:38">
      <c r="A852" s="2"/>
      <c r="B852" s="2"/>
      <c r="C852" s="2"/>
      <c r="D852" s="2"/>
      <c r="E852" s="2"/>
      <c r="F852" s="4" t="s">
        <v>3</v>
      </c>
      <c r="G852" s="5"/>
      <c r="H852" s="5"/>
      <c r="I852" s="6"/>
      <c r="J852" s="7" t="s">
        <v>4</v>
      </c>
      <c r="K852" s="7"/>
      <c r="L852" s="7"/>
      <c r="M852" s="7"/>
      <c r="N852" s="8" t="s">
        <v>5</v>
      </c>
      <c r="O852" s="8"/>
      <c r="P852" s="8"/>
      <c r="Q852" s="9" t="s">
        <v>6</v>
      </c>
      <c r="R852" s="10" t="s">
        <v>7</v>
      </c>
      <c r="T852" s="2"/>
      <c r="U852" s="2"/>
      <c r="V852" s="2"/>
      <c r="W852" s="2"/>
      <c r="X852" s="2"/>
      <c r="Y852" s="4" t="s">
        <v>3</v>
      </c>
      <c r="Z852" s="5"/>
      <c r="AA852" s="5"/>
      <c r="AB852" s="6"/>
      <c r="AC852" s="7" t="s">
        <v>4</v>
      </c>
      <c r="AD852" s="7"/>
      <c r="AE852" s="7"/>
      <c r="AF852" s="7"/>
      <c r="AG852" s="8" t="s">
        <v>5</v>
      </c>
      <c r="AH852" s="8"/>
      <c r="AI852" s="8"/>
      <c r="AJ852" s="9" t="s">
        <v>6</v>
      </c>
      <c r="AK852" s="10" t="s">
        <v>7</v>
      </c>
    </row>
    <row r="853" s="1" customFormat="1" customHeight="1" spans="1:38">
      <c r="A853" s="1" t="s">
        <v>8</v>
      </c>
      <c r="B853" s="1" t="s">
        <v>9</v>
      </c>
      <c r="C853" s="1" t="s">
        <v>10</v>
      </c>
      <c r="D853" s="1" t="s">
        <v>11</v>
      </c>
      <c r="E853" s="1" t="s">
        <v>12</v>
      </c>
      <c r="F853" s="11" t="s">
        <v>13</v>
      </c>
      <c r="G853" s="11" t="s">
        <v>14</v>
      </c>
      <c r="H853" s="12" t="s">
        <v>15</v>
      </c>
      <c r="I853" s="13" t="s">
        <v>3</v>
      </c>
      <c r="J853" s="11" t="s">
        <v>16</v>
      </c>
      <c r="K853" s="11" t="s">
        <v>17</v>
      </c>
      <c r="L853" s="11" t="s">
        <v>18</v>
      </c>
      <c r="M853" s="7" t="s">
        <v>19</v>
      </c>
      <c r="N853" s="11" t="s">
        <v>20</v>
      </c>
      <c r="O853" s="11" t="s">
        <v>21</v>
      </c>
      <c r="P853" s="8" t="s">
        <v>22</v>
      </c>
      <c r="Q853" s="9" t="s">
        <v>23</v>
      </c>
      <c r="R853" s="14"/>
      <c r="T853" s="1" t="s">
        <v>8</v>
      </c>
      <c r="U853" s="1" t="s">
        <v>9</v>
      </c>
      <c r="V853" s="1" t="s">
        <v>10</v>
      </c>
      <c r="W853" s="1" t="s">
        <v>11</v>
      </c>
      <c r="X853" s="1" t="s">
        <v>12</v>
      </c>
      <c r="Y853" s="11" t="s">
        <v>13</v>
      </c>
      <c r="Z853" s="11" t="s">
        <v>14</v>
      </c>
      <c r="AA853" s="12" t="s">
        <v>15</v>
      </c>
      <c r="AB853" s="13" t="s">
        <v>3</v>
      </c>
      <c r="AC853" s="11" t="s">
        <v>16</v>
      </c>
      <c r="AD853" s="11" t="s">
        <v>17</v>
      </c>
      <c r="AE853" s="11" t="s">
        <v>18</v>
      </c>
      <c r="AF853" s="7" t="s">
        <v>19</v>
      </c>
      <c r="AG853" s="11" t="s">
        <v>20</v>
      </c>
      <c r="AH853" s="11" t="s">
        <v>21</v>
      </c>
      <c r="AI853" s="8" t="s">
        <v>22</v>
      </c>
      <c r="AJ853" s="9" t="s">
        <v>23</v>
      </c>
      <c r="AK853" s="14"/>
    </row>
    <row r="854" s="1" customFormat="1" customHeight="1" spans="1:38">
      <c r="A854" s="15">
        <f>M858</f>
        <v>1275909.98725965</v>
      </c>
      <c r="B854" s="15">
        <f>S867+S876</f>
        <v>700779.953177188</v>
      </c>
      <c r="C854" s="15">
        <f>M890</f>
        <v>441038.75601586</v>
      </c>
      <c r="D854" s="15">
        <f>M900</f>
        <v>610494.554968504</v>
      </c>
      <c r="E854" s="15">
        <v>18</v>
      </c>
      <c r="F854" s="11">
        <f t="shared" ref="F854:F857" si="525">2704+412</f>
        <v>3116</v>
      </c>
      <c r="G854" s="11">
        <v>1.286</v>
      </c>
      <c r="H854" s="12">
        <v>1.35</v>
      </c>
      <c r="I854" s="13">
        <f t="shared" ref="I854:I857" si="526">F854*G854*H854</f>
        <v>5409.6876</v>
      </c>
      <c r="J854" s="11">
        <v>3</v>
      </c>
      <c r="K854" s="11">
        <v>810</v>
      </c>
      <c r="L854" s="11">
        <v>1.39</v>
      </c>
      <c r="M854" s="16">
        <f t="shared" ref="M854:M857" si="527">1+6*K854/(K854+2000)+L854</f>
        <v>4.11953736654804</v>
      </c>
      <c r="N854" s="11">
        <v>1</v>
      </c>
      <c r="O854" s="11">
        <v>2.38</v>
      </c>
      <c r="P854" s="8">
        <f t="shared" ref="P854:P857" si="528">1+N854*O854</f>
        <v>3.38</v>
      </c>
      <c r="Q854" s="9">
        <v>1.15</v>
      </c>
      <c r="R854" s="17">
        <f t="shared" ref="R854:R857" si="529">I854*J854*Q854*P854*M854</f>
        <v>259870.168453581</v>
      </c>
      <c r="T854" s="15">
        <f>AF858</f>
        <v>1291879.33562394</v>
      </c>
      <c r="U854" s="15">
        <f>AL867+AL876</f>
        <v>700779.953177188</v>
      </c>
      <c r="V854" s="15">
        <f>AF890</f>
        <v>441038.75601586</v>
      </c>
      <c r="W854" s="15">
        <f>AF900</f>
        <v>668404.798249629</v>
      </c>
      <c r="X854" s="15">
        <v>18</v>
      </c>
      <c r="Y854" s="11">
        <f t="shared" ref="Y854:Y857" si="530">2704+451</f>
        <v>3155</v>
      </c>
      <c r="Z854" s="11">
        <v>1.286</v>
      </c>
      <c r="AA854" s="12">
        <v>1.35</v>
      </c>
      <c r="AB854" s="13">
        <f t="shared" ref="AB854:AB857" si="531">Y854*Z854*AA854</f>
        <v>5477.3955</v>
      </c>
      <c r="AC854" s="11">
        <v>3</v>
      </c>
      <c r="AD854" s="11">
        <v>810</v>
      </c>
      <c r="AE854" s="11">
        <v>1.39</v>
      </c>
      <c r="AF854" s="16">
        <f t="shared" ref="AF854:AF857" si="532">1+6*AD854/(AD854+2000)+AE854</f>
        <v>4.11953736654804</v>
      </c>
      <c r="AG854" s="11">
        <v>1</v>
      </c>
      <c r="AH854" s="11">
        <v>2.38</v>
      </c>
      <c r="AI854" s="8">
        <f t="shared" ref="AI854:AI857" si="533">1+AG854*AH854</f>
        <v>3.38</v>
      </c>
      <c r="AJ854" s="9">
        <v>1.15</v>
      </c>
      <c r="AK854" s="17">
        <f t="shared" ref="AK854:AK857" si="534">AB854*AC854*AJ854*AI854*AF854</f>
        <v>263122.715491351</v>
      </c>
    </row>
    <row r="855" s="1" customFormat="1" customHeight="1" spans="1:38">
      <c r="A855" s="1" t="s">
        <v>24</v>
      </c>
      <c r="B855" s="1" t="s">
        <v>25</v>
      </c>
      <c r="C855" s="1" t="s">
        <v>26</v>
      </c>
      <c r="D855" s="1" t="s">
        <v>69</v>
      </c>
      <c r="F855" s="11">
        <f t="shared" si="525"/>
        <v>3116</v>
      </c>
      <c r="G855" s="11">
        <v>1.871</v>
      </c>
      <c r="H855" s="12">
        <v>1.35</v>
      </c>
      <c r="I855" s="13">
        <f t="shared" si="526"/>
        <v>7870.5486</v>
      </c>
      <c r="J855" s="11">
        <v>3</v>
      </c>
      <c r="K855" s="11">
        <v>810</v>
      </c>
      <c r="L855" s="11">
        <v>1.39</v>
      </c>
      <c r="M855" s="16">
        <f t="shared" si="527"/>
        <v>4.11953736654804</v>
      </c>
      <c r="N855" s="11">
        <v>1</v>
      </c>
      <c r="O855" s="11">
        <v>2.38</v>
      </c>
      <c r="P855" s="8">
        <f t="shared" si="528"/>
        <v>3.38</v>
      </c>
      <c r="Q855" s="9">
        <v>1.15</v>
      </c>
      <c r="R855" s="17">
        <f t="shared" si="529"/>
        <v>378084.825176245</v>
      </c>
      <c r="T855" s="1" t="s">
        <v>24</v>
      </c>
      <c r="U855" s="1" t="s">
        <v>25</v>
      </c>
      <c r="V855" s="1" t="s">
        <v>26</v>
      </c>
      <c r="W855" s="1" t="s">
        <v>69</v>
      </c>
      <c r="Y855" s="11">
        <f t="shared" si="530"/>
        <v>3155</v>
      </c>
      <c r="Z855" s="11">
        <v>1.871</v>
      </c>
      <c r="AA855" s="12">
        <v>1.35</v>
      </c>
      <c r="AB855" s="13">
        <f t="shared" si="531"/>
        <v>7969.05675</v>
      </c>
      <c r="AC855" s="11">
        <v>3</v>
      </c>
      <c r="AD855" s="11">
        <v>810</v>
      </c>
      <c r="AE855" s="11">
        <v>1.39</v>
      </c>
      <c r="AF855" s="16">
        <f t="shared" si="532"/>
        <v>4.11953736654804</v>
      </c>
      <c r="AG855" s="11">
        <v>1</v>
      </c>
      <c r="AH855" s="11">
        <v>2.38</v>
      </c>
      <c r="AI855" s="8">
        <f t="shared" si="533"/>
        <v>3.38</v>
      </c>
      <c r="AJ855" s="9">
        <v>1.15</v>
      </c>
      <c r="AK855" s="17">
        <f t="shared" si="534"/>
        <v>382816.95232062</v>
      </c>
    </row>
    <row r="856" s="1" customFormat="1" customHeight="1" spans="1:38">
      <c r="A856" s="15">
        <f>M920</f>
        <v>120271.08756</v>
      </c>
      <c r="B856" s="15">
        <f>M937</f>
        <v>94300.63548633</v>
      </c>
      <c r="C856" s="1">
        <f>M953</f>
        <v>90765.32141376</v>
      </c>
      <c r="D856" s="1">
        <v>1.085</v>
      </c>
      <c r="F856" s="11">
        <f t="shared" si="525"/>
        <v>3116</v>
      </c>
      <c r="G856" s="11">
        <v>1.286</v>
      </c>
      <c r="H856" s="12">
        <v>1.35</v>
      </c>
      <c r="I856" s="13">
        <f t="shared" si="526"/>
        <v>5409.6876</v>
      </c>
      <c r="J856" s="11">
        <v>3</v>
      </c>
      <c r="K856" s="11">
        <v>810</v>
      </c>
      <c r="L856" s="11">
        <v>1.39</v>
      </c>
      <c r="M856" s="16">
        <f t="shared" si="527"/>
        <v>4.11953736654804</v>
      </c>
      <c r="N856" s="11">
        <v>1</v>
      </c>
      <c r="O856" s="11">
        <v>2.38</v>
      </c>
      <c r="P856" s="8">
        <f t="shared" si="528"/>
        <v>3.38</v>
      </c>
      <c r="Q856" s="9">
        <v>1.15</v>
      </c>
      <c r="R856" s="17">
        <f t="shared" si="529"/>
        <v>259870.168453581</v>
      </c>
      <c r="T856" s="15">
        <f>AF920</f>
        <v>121776.40605</v>
      </c>
      <c r="U856" s="15">
        <f>AF937</f>
        <v>94300.63548633</v>
      </c>
      <c r="V856" s="1">
        <f>AF953</f>
        <v>99375.13095552</v>
      </c>
      <c r="W856" s="1">
        <v>1.085</v>
      </c>
      <c r="Y856" s="11">
        <f t="shared" si="530"/>
        <v>3155</v>
      </c>
      <c r="Z856" s="11">
        <v>1.286</v>
      </c>
      <c r="AA856" s="12">
        <v>1.35</v>
      </c>
      <c r="AB856" s="13">
        <f t="shared" si="531"/>
        <v>5477.3955</v>
      </c>
      <c r="AC856" s="11">
        <v>3</v>
      </c>
      <c r="AD856" s="11">
        <v>810</v>
      </c>
      <c r="AE856" s="11">
        <v>1.39</v>
      </c>
      <c r="AF856" s="16">
        <f t="shared" si="532"/>
        <v>4.11953736654804</v>
      </c>
      <c r="AG856" s="11">
        <v>1</v>
      </c>
      <c r="AH856" s="11">
        <v>2.38</v>
      </c>
      <c r="AI856" s="8">
        <f t="shared" si="533"/>
        <v>3.38</v>
      </c>
      <c r="AJ856" s="9">
        <v>1.15</v>
      </c>
      <c r="AK856" s="17">
        <f t="shared" si="534"/>
        <v>263122.715491351</v>
      </c>
    </row>
    <row r="857" s="1" customFormat="1" customHeight="1" spans="1:38">
      <c r="A857" s="18" t="s">
        <v>27</v>
      </c>
      <c r="B857" s="18"/>
      <c r="C857" s="18"/>
      <c r="D857" s="19" t="s">
        <v>28</v>
      </c>
      <c r="E857" s="19"/>
      <c r="F857" s="11">
        <f t="shared" si="525"/>
        <v>3116</v>
      </c>
      <c r="G857" s="11">
        <v>1.871</v>
      </c>
      <c r="H857" s="12">
        <v>1.35</v>
      </c>
      <c r="I857" s="13">
        <f t="shared" si="526"/>
        <v>7870.5486</v>
      </c>
      <c r="J857" s="11">
        <v>3</v>
      </c>
      <c r="K857" s="11">
        <v>810</v>
      </c>
      <c r="L857" s="11">
        <v>1.39</v>
      </c>
      <c r="M857" s="16">
        <f t="shared" si="527"/>
        <v>4.11953736654804</v>
      </c>
      <c r="N857" s="11">
        <v>1</v>
      </c>
      <c r="O857" s="11">
        <v>2.38</v>
      </c>
      <c r="P857" s="8">
        <f t="shared" si="528"/>
        <v>3.38</v>
      </c>
      <c r="Q857" s="9">
        <v>1.15</v>
      </c>
      <c r="R857" s="17">
        <f t="shared" si="529"/>
        <v>378084.825176245</v>
      </c>
      <c r="T857" s="18" t="s">
        <v>27</v>
      </c>
      <c r="U857" s="18"/>
      <c r="V857" s="18"/>
      <c r="W857" s="19" t="s">
        <v>28</v>
      </c>
      <c r="X857" s="19"/>
      <c r="Y857" s="11">
        <f t="shared" si="530"/>
        <v>3155</v>
      </c>
      <c r="Z857" s="11">
        <v>1.871</v>
      </c>
      <c r="AA857" s="12">
        <v>1.35</v>
      </c>
      <c r="AB857" s="13">
        <f t="shared" si="531"/>
        <v>7969.05675</v>
      </c>
      <c r="AC857" s="11">
        <v>3</v>
      </c>
      <c r="AD857" s="11">
        <v>810</v>
      </c>
      <c r="AE857" s="11">
        <v>1.39</v>
      </c>
      <c r="AF857" s="16">
        <f t="shared" si="532"/>
        <v>4.11953736654804</v>
      </c>
      <c r="AG857" s="11">
        <v>1</v>
      </c>
      <c r="AH857" s="11">
        <v>2.38</v>
      </c>
      <c r="AI857" s="8">
        <f t="shared" si="533"/>
        <v>3.38</v>
      </c>
      <c r="AJ857" s="9">
        <v>1.15</v>
      </c>
      <c r="AK857" s="17">
        <f t="shared" si="534"/>
        <v>382816.95232062</v>
      </c>
    </row>
    <row r="858" s="1" customFormat="1" customHeight="1" spans="1:38">
      <c r="A858" s="18"/>
      <c r="B858" s="18"/>
      <c r="C858" s="18"/>
      <c r="D858" s="19"/>
      <c r="E858" s="19"/>
      <c r="F858" s="20" t="s">
        <v>1</v>
      </c>
      <c r="G858" s="21"/>
      <c r="H858" s="21"/>
      <c r="I858" s="21"/>
      <c r="J858" s="21"/>
      <c r="K858" s="21"/>
      <c r="L858" s="21"/>
      <c r="M858" s="22">
        <f>SUM(R854:R857)</f>
        <v>1275909.98725965</v>
      </c>
      <c r="N858" s="22"/>
      <c r="O858" s="22"/>
      <c r="P858" s="22"/>
      <c r="Q858" s="22"/>
      <c r="R858" s="22"/>
      <c r="T858" s="18"/>
      <c r="U858" s="18"/>
      <c r="V858" s="18"/>
      <c r="W858" s="19"/>
      <c r="X858" s="19"/>
      <c r="Y858" s="20" t="s">
        <v>1</v>
      </c>
      <c r="Z858" s="21"/>
      <c r="AA858" s="21"/>
      <c r="AB858" s="21"/>
      <c r="AC858" s="21"/>
      <c r="AD858" s="21"/>
      <c r="AE858" s="21"/>
      <c r="AF858" s="22">
        <f>SUM(AK854:AK857)</f>
        <v>1291879.33562394</v>
      </c>
      <c r="AG858" s="22"/>
      <c r="AH858" s="22"/>
      <c r="AI858" s="22"/>
      <c r="AJ858" s="22"/>
      <c r="AK858" s="22"/>
    </row>
    <row r="859" s="1" customFormat="1" customHeight="1" spans="1:38">
      <c r="A859" s="23">
        <f>A854*D856+B854*D856+C854*D856+D854*D856+A856+B856+C856</f>
        <v>3590959.2722521</v>
      </c>
      <c r="B859" s="23"/>
      <c r="C859" s="23"/>
      <c r="D859" s="24">
        <f>A859/E854</f>
        <v>199497.737347339</v>
      </c>
      <c r="E859" s="24"/>
      <c r="F859" s="21"/>
      <c r="G859" s="21"/>
      <c r="H859" s="21"/>
      <c r="I859" s="21"/>
      <c r="J859" s="21"/>
      <c r="K859" s="21"/>
      <c r="L859" s="21"/>
      <c r="M859" s="22"/>
      <c r="N859" s="22"/>
      <c r="O859" s="22"/>
      <c r="P859" s="22"/>
      <c r="Q859" s="22"/>
      <c r="R859" s="22"/>
      <c r="T859" s="23">
        <f>T854*W856+U854*W856+V854*W856+W854*W856+T856+U856+V856</f>
        <v>3681233.75721913</v>
      </c>
      <c r="U859" s="23"/>
      <c r="V859" s="23"/>
      <c r="W859" s="24">
        <f>T859/X854</f>
        <v>204512.986512174</v>
      </c>
      <c r="X859" s="24"/>
      <c r="Y859" s="21"/>
      <c r="Z859" s="21"/>
      <c r="AA859" s="21"/>
      <c r="AB859" s="21"/>
      <c r="AC859" s="21"/>
      <c r="AD859" s="21"/>
      <c r="AE859" s="21"/>
      <c r="AF859" s="22"/>
      <c r="AG859" s="22"/>
      <c r="AH859" s="22"/>
      <c r="AI859" s="22"/>
      <c r="AJ859" s="22"/>
      <c r="AK859" s="22"/>
    </row>
    <row r="860" s="1" customFormat="1" customHeight="1" spans="1:38">
      <c r="A860" s="23"/>
      <c r="B860" s="23"/>
      <c r="C860" s="23"/>
      <c r="D860" s="24"/>
      <c r="E860" s="24"/>
      <c r="F860" s="3" t="s">
        <v>29</v>
      </c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23"/>
      <c r="U860" s="23"/>
      <c r="V860" s="23"/>
      <c r="W860" s="24"/>
      <c r="X860" s="24"/>
      <c r="Y860" s="3" t="s">
        <v>29</v>
      </c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s="1" customFormat="1" customHeight="1" spans="1:38">
      <c r="A861" s="25"/>
      <c r="B861" s="25"/>
      <c r="C861" s="26"/>
      <c r="D861" s="26"/>
      <c r="E861" s="26"/>
      <c r="F861" s="27" t="s">
        <v>30</v>
      </c>
      <c r="G861" s="13" t="s">
        <v>3</v>
      </c>
      <c r="H861" s="13"/>
      <c r="I861" s="13"/>
      <c r="J861" s="13"/>
      <c r="K861" s="7" t="s">
        <v>19</v>
      </c>
      <c r="L861" s="7"/>
      <c r="M861" s="7"/>
      <c r="N861" s="8" t="s">
        <v>5</v>
      </c>
      <c r="O861" s="8"/>
      <c r="P861" s="8"/>
      <c r="Q861" s="9" t="s">
        <v>31</v>
      </c>
      <c r="R861" s="28" t="s">
        <v>7</v>
      </c>
      <c r="S861" s="11" t="s">
        <v>32</v>
      </c>
      <c r="T861" s="25"/>
      <c r="U861" s="25"/>
      <c r="V861" s="26"/>
      <c r="W861" s="26"/>
      <c r="X861" s="26"/>
      <c r="Y861" s="27" t="s">
        <v>30</v>
      </c>
      <c r="Z861" s="13" t="s">
        <v>3</v>
      </c>
      <c r="AA861" s="13"/>
      <c r="AB861" s="13"/>
      <c r="AC861" s="13"/>
      <c r="AD861" s="7" t="s">
        <v>19</v>
      </c>
      <c r="AE861" s="7"/>
      <c r="AF861" s="7"/>
      <c r="AG861" s="8" t="s">
        <v>5</v>
      </c>
      <c r="AH861" s="8"/>
      <c r="AI861" s="8"/>
      <c r="AJ861" s="9" t="s">
        <v>31</v>
      </c>
      <c r="AK861" s="28" t="s">
        <v>7</v>
      </c>
      <c r="AL861" s="11" t="s">
        <v>32</v>
      </c>
    </row>
    <row r="862" s="1" customFormat="1" customHeight="1" spans="1:38">
      <c r="A862" s="25"/>
      <c r="B862" s="25"/>
      <c r="C862" s="26"/>
      <c r="D862" s="26"/>
      <c r="E862" s="26"/>
      <c r="F862" s="29"/>
      <c r="G862" s="11" t="s">
        <v>33</v>
      </c>
      <c r="H862" s="11" t="s">
        <v>34</v>
      </c>
      <c r="I862" s="11" t="s">
        <v>15</v>
      </c>
      <c r="J862" s="13" t="s">
        <v>3</v>
      </c>
      <c r="K862" s="11" t="s">
        <v>17</v>
      </c>
      <c r="L862" s="11" t="s">
        <v>18</v>
      </c>
      <c r="M862" s="7" t="s">
        <v>19</v>
      </c>
      <c r="N862" s="11" t="s">
        <v>20</v>
      </c>
      <c r="O862" s="11" t="s">
        <v>21</v>
      </c>
      <c r="P862" s="8" t="s">
        <v>22</v>
      </c>
      <c r="Q862" s="9" t="s">
        <v>23</v>
      </c>
      <c r="R862" s="28"/>
      <c r="S862" s="11"/>
      <c r="T862" s="25"/>
      <c r="U862" s="25"/>
      <c r="V862" s="26"/>
      <c r="W862" s="26"/>
      <c r="X862" s="26"/>
      <c r="Y862" s="29"/>
      <c r="Z862" s="11" t="s">
        <v>33</v>
      </c>
      <c r="AA862" s="11" t="s">
        <v>34</v>
      </c>
      <c r="AB862" s="11" t="s">
        <v>15</v>
      </c>
      <c r="AC862" s="13" t="s">
        <v>3</v>
      </c>
      <c r="AD862" s="11" t="s">
        <v>17</v>
      </c>
      <c r="AE862" s="11" t="s">
        <v>18</v>
      </c>
      <c r="AF862" s="7" t="s">
        <v>19</v>
      </c>
      <c r="AG862" s="11" t="s">
        <v>20</v>
      </c>
      <c r="AH862" s="11" t="s">
        <v>21</v>
      </c>
      <c r="AI862" s="8" t="s">
        <v>22</v>
      </c>
      <c r="AJ862" s="9" t="s">
        <v>23</v>
      </c>
      <c r="AK862" s="28"/>
      <c r="AL862" s="11"/>
    </row>
    <row r="863" s="1" customFormat="1" customHeight="1" spans="1:38">
      <c r="A863" s="25"/>
      <c r="B863" s="25"/>
      <c r="C863" s="26"/>
      <c r="D863" s="26"/>
      <c r="E863" s="26"/>
      <c r="F863" s="11">
        <f>_xlfn.RANK.EQ(R863,R863:R866,0)</f>
        <v>3</v>
      </c>
      <c r="G863" s="11">
        <v>0</v>
      </c>
      <c r="H863" s="11">
        <v>1.8</v>
      </c>
      <c r="I863" s="12">
        <v>1.35</v>
      </c>
      <c r="J863" s="13">
        <f t="shared" ref="J863:J866" si="535">G863*H863*I863</f>
        <v>0</v>
      </c>
      <c r="K863" s="11">
        <v>810</v>
      </c>
      <c r="L863" s="11">
        <v>0</v>
      </c>
      <c r="M863" s="30">
        <f t="shared" ref="M863:M866" si="536">1+6*K863/(K863+2000)+L863</f>
        <v>2.72953736654804</v>
      </c>
      <c r="N863" s="11">
        <v>1</v>
      </c>
      <c r="O863" s="11">
        <v>2.38</v>
      </c>
      <c r="P863" s="8">
        <f t="shared" ref="P863:P866" si="537">1+N863*O863</f>
        <v>3.38</v>
      </c>
      <c r="Q863" s="9">
        <v>0.9</v>
      </c>
      <c r="R863" s="17">
        <f t="shared" ref="R863:R866" si="538">J863*M863*Q863*P863</f>
        <v>0</v>
      </c>
      <c r="S863" s="11">
        <f t="shared" ref="S863:S866" si="539">IF(F863=1,1,(IF(F863=2,2,12)))</f>
        <v>12</v>
      </c>
      <c r="T863" s="25"/>
      <c r="U863" s="25"/>
      <c r="V863" s="26"/>
      <c r="W863" s="26"/>
      <c r="X863" s="26"/>
      <c r="Y863" s="11">
        <f>_xlfn.RANK.EQ(AK863,AK863:AK866,0)</f>
        <v>3</v>
      </c>
      <c r="Z863" s="11">
        <v>0</v>
      </c>
      <c r="AA863" s="11">
        <v>1.8</v>
      </c>
      <c r="AB863" s="12">
        <v>1.35</v>
      </c>
      <c r="AC863" s="13">
        <f t="shared" ref="AC863:AC866" si="540">Z863*AA863*AB863</f>
        <v>0</v>
      </c>
      <c r="AD863" s="11">
        <v>810</v>
      </c>
      <c r="AE863" s="11">
        <v>0</v>
      </c>
      <c r="AF863" s="30">
        <f t="shared" ref="AF863:AF866" si="541">1+6*AD863/(AD863+2000)+AE863</f>
        <v>2.72953736654804</v>
      </c>
      <c r="AG863" s="11">
        <v>1</v>
      </c>
      <c r="AH863" s="11">
        <v>2.38</v>
      </c>
      <c r="AI863" s="8">
        <f t="shared" ref="AI863:AI866" si="542">1+AG863*AH863</f>
        <v>3.38</v>
      </c>
      <c r="AJ863" s="9">
        <v>0.9</v>
      </c>
      <c r="AK863" s="17">
        <f t="shared" ref="AK863:AK866" si="543">AC863*AF863*AJ863*AI863</f>
        <v>0</v>
      </c>
      <c r="AL863" s="11">
        <f t="shared" ref="AL863:AL866" si="544">IF(Y863=1,1,(IF(Y863=2,2,12)))</f>
        <v>12</v>
      </c>
    </row>
    <row r="864" s="1" customFormat="1" customHeight="1" spans="1:38">
      <c r="F864" s="11">
        <f>_xlfn.RANK.EQ(R864,R863:R866,0)</f>
        <v>2</v>
      </c>
      <c r="G864" s="11">
        <v>1446.85</v>
      </c>
      <c r="H864" s="11">
        <v>1.8</v>
      </c>
      <c r="I864" s="12">
        <v>1.35</v>
      </c>
      <c r="J864" s="13">
        <f t="shared" si="535"/>
        <v>3515.8455</v>
      </c>
      <c r="K864" s="11">
        <v>196</v>
      </c>
      <c r="L864" s="11">
        <v>0.83</v>
      </c>
      <c r="M864" s="30">
        <f t="shared" si="536"/>
        <v>2.36551912568306</v>
      </c>
      <c r="N864" s="11">
        <v>0.97</v>
      </c>
      <c r="O864" s="11">
        <v>2.11</v>
      </c>
      <c r="P864" s="8">
        <f t="shared" si="537"/>
        <v>3.0467</v>
      </c>
      <c r="Q864" s="9">
        <v>0.9</v>
      </c>
      <c r="R864" s="17">
        <f t="shared" si="538"/>
        <v>22804.9144820986</v>
      </c>
      <c r="S864" s="11">
        <f t="shared" si="539"/>
        <v>2</v>
      </c>
      <c r="Y864" s="11">
        <f>_xlfn.RANK.EQ(AK864,AK863:AK866,0)</f>
        <v>2</v>
      </c>
      <c r="Z864" s="11">
        <v>1446.85</v>
      </c>
      <c r="AA864" s="11">
        <v>1.8</v>
      </c>
      <c r="AB864" s="12">
        <v>1.35</v>
      </c>
      <c r="AC864" s="13">
        <f t="shared" si="540"/>
        <v>3515.8455</v>
      </c>
      <c r="AD864" s="11">
        <v>196</v>
      </c>
      <c r="AE864" s="11">
        <v>0.83</v>
      </c>
      <c r="AF864" s="30">
        <f t="shared" si="541"/>
        <v>2.36551912568306</v>
      </c>
      <c r="AG864" s="11">
        <v>0.97</v>
      </c>
      <c r="AH864" s="11">
        <v>2.11</v>
      </c>
      <c r="AI864" s="8">
        <f t="shared" si="542"/>
        <v>3.0467</v>
      </c>
      <c r="AJ864" s="9">
        <v>0.9</v>
      </c>
      <c r="AK864" s="17">
        <f t="shared" si="543"/>
        <v>22804.9144820986</v>
      </c>
      <c r="AL864" s="11">
        <f t="shared" si="544"/>
        <v>2</v>
      </c>
    </row>
    <row r="865" s="1" customFormat="1" customHeight="1" spans="6:38">
      <c r="F865" s="11">
        <f>_xlfn.RANK.EQ(R865,R863:R866,0)</f>
        <v>1</v>
      </c>
      <c r="G865" s="11">
        <v>1446.85</v>
      </c>
      <c r="H865" s="11">
        <v>1.8</v>
      </c>
      <c r="I865" s="12">
        <v>1.35</v>
      </c>
      <c r="J865" s="13">
        <f t="shared" si="535"/>
        <v>3515.8455</v>
      </c>
      <c r="K865" s="11">
        <v>200</v>
      </c>
      <c r="L865" s="11">
        <v>1.43</v>
      </c>
      <c r="M865" s="30">
        <f t="shared" si="536"/>
        <v>2.97545454545455</v>
      </c>
      <c r="N865" s="11">
        <v>0.85</v>
      </c>
      <c r="O865" s="11">
        <v>1.72</v>
      </c>
      <c r="P865" s="8">
        <f t="shared" si="537"/>
        <v>2.462</v>
      </c>
      <c r="Q865" s="9">
        <v>0.9</v>
      </c>
      <c r="R865" s="17">
        <f t="shared" si="538"/>
        <v>23180.0122108906</v>
      </c>
      <c r="S865" s="11">
        <f t="shared" si="539"/>
        <v>1</v>
      </c>
      <c r="Y865" s="11">
        <f>_xlfn.RANK.EQ(AK865,AK863:AK866,0)</f>
        <v>1</v>
      </c>
      <c r="Z865" s="11">
        <v>1446.85</v>
      </c>
      <c r="AA865" s="11">
        <v>1.8</v>
      </c>
      <c r="AB865" s="12">
        <v>1.35</v>
      </c>
      <c r="AC865" s="13">
        <f t="shared" si="540"/>
        <v>3515.8455</v>
      </c>
      <c r="AD865" s="11">
        <v>200</v>
      </c>
      <c r="AE865" s="11">
        <v>1.43</v>
      </c>
      <c r="AF865" s="30">
        <f t="shared" si="541"/>
        <v>2.97545454545455</v>
      </c>
      <c r="AG865" s="11">
        <v>0.85</v>
      </c>
      <c r="AH865" s="11">
        <v>1.72</v>
      </c>
      <c r="AI865" s="8">
        <f t="shared" si="542"/>
        <v>2.462</v>
      </c>
      <c r="AJ865" s="9">
        <v>0.9</v>
      </c>
      <c r="AK865" s="17">
        <f t="shared" si="543"/>
        <v>23180.0122108906</v>
      </c>
      <c r="AL865" s="11">
        <f t="shared" si="544"/>
        <v>1</v>
      </c>
    </row>
    <row r="866" s="1" customFormat="1" customHeight="1" spans="6:38">
      <c r="F866" s="11">
        <f>_xlfn.RANK.EQ(R866,R863:R866,0)</f>
        <v>3</v>
      </c>
      <c r="G866" s="11">
        <v>0</v>
      </c>
      <c r="H866" s="11">
        <v>1.8</v>
      </c>
      <c r="I866" s="12">
        <v>1.35</v>
      </c>
      <c r="J866" s="13">
        <f t="shared" si="535"/>
        <v>0</v>
      </c>
      <c r="K866" s="11">
        <v>0</v>
      </c>
      <c r="L866" s="11">
        <v>0.2</v>
      </c>
      <c r="M866" s="30">
        <f t="shared" si="536"/>
        <v>1.2</v>
      </c>
      <c r="N866" s="27">
        <v>0.7</v>
      </c>
      <c r="O866" s="27">
        <v>1.5</v>
      </c>
      <c r="P866" s="8">
        <f t="shared" si="537"/>
        <v>2.05</v>
      </c>
      <c r="Q866" s="9">
        <v>0.9</v>
      </c>
      <c r="R866" s="17">
        <f t="shared" si="538"/>
        <v>0</v>
      </c>
      <c r="S866" s="27">
        <f t="shared" si="539"/>
        <v>12</v>
      </c>
      <c r="Y866" s="11">
        <f>_xlfn.RANK.EQ(AK866,AK863:AK866,0)</f>
        <v>3</v>
      </c>
      <c r="Z866" s="11">
        <v>0</v>
      </c>
      <c r="AA866" s="11">
        <v>1.8</v>
      </c>
      <c r="AB866" s="12">
        <v>1.35</v>
      </c>
      <c r="AC866" s="13">
        <f t="shared" si="540"/>
        <v>0</v>
      </c>
      <c r="AD866" s="11">
        <v>0</v>
      </c>
      <c r="AE866" s="11">
        <v>0.2</v>
      </c>
      <c r="AF866" s="30">
        <f t="shared" si="541"/>
        <v>1.2</v>
      </c>
      <c r="AG866" s="27">
        <v>0.7</v>
      </c>
      <c r="AH866" s="27">
        <v>1.5</v>
      </c>
      <c r="AI866" s="8">
        <f t="shared" si="542"/>
        <v>2.05</v>
      </c>
      <c r="AJ866" s="9">
        <v>0.9</v>
      </c>
      <c r="AK866" s="17">
        <f t="shared" si="543"/>
        <v>0</v>
      </c>
      <c r="AL866" s="27">
        <f t="shared" si="544"/>
        <v>12</v>
      </c>
    </row>
    <row r="867" s="1" customFormat="1" customHeight="1" spans="6:38">
      <c r="F867" s="31" t="s">
        <v>35</v>
      </c>
      <c r="G867" s="32">
        <f>LARGE(R863:R866,1)/1</f>
        <v>23180.0122108906</v>
      </c>
      <c r="H867" s="31" t="s">
        <v>36</v>
      </c>
      <c r="I867" s="32">
        <f>LARGE(R863:R866,2)/2</f>
        <v>11402.4572410493</v>
      </c>
      <c r="J867" s="31" t="s">
        <v>37</v>
      </c>
      <c r="K867" s="32">
        <f>LARGE(R863:R866,3)/12</f>
        <v>0</v>
      </c>
      <c r="L867" s="31" t="s">
        <v>38</v>
      </c>
      <c r="M867" s="33">
        <f>LARGE(R863:R866,4)/12</f>
        <v>0</v>
      </c>
      <c r="N867" s="34" t="s">
        <v>39</v>
      </c>
      <c r="O867" s="35">
        <f>G867+I867+K867+M867</f>
        <v>34582.4694519399</v>
      </c>
      <c r="P867" s="34" t="s">
        <v>40</v>
      </c>
      <c r="Q867" s="34">
        <v>5.3</v>
      </c>
      <c r="R867" s="34" t="s">
        <v>41</v>
      </c>
      <c r="S867" s="35">
        <f>O867*Q867</f>
        <v>183287.088095282</v>
      </c>
      <c r="Y867" s="31" t="s">
        <v>35</v>
      </c>
      <c r="Z867" s="32">
        <f>LARGE(AK863:AK866,1)/1</f>
        <v>23180.0122108906</v>
      </c>
      <c r="AA867" s="31" t="s">
        <v>36</v>
      </c>
      <c r="AB867" s="32">
        <f>LARGE(AK863:AK866,2)/2</f>
        <v>11402.4572410493</v>
      </c>
      <c r="AC867" s="31" t="s">
        <v>37</v>
      </c>
      <c r="AD867" s="32">
        <f>LARGE(AK863:AK866,3)/12</f>
        <v>0</v>
      </c>
      <c r="AE867" s="31" t="s">
        <v>38</v>
      </c>
      <c r="AF867" s="33">
        <f>LARGE(AK863:AK866,4)/12</f>
        <v>0</v>
      </c>
      <c r="AG867" s="34" t="s">
        <v>39</v>
      </c>
      <c r="AH867" s="35">
        <f>Z867+AB867+AD867+AF867</f>
        <v>34582.4694519399</v>
      </c>
      <c r="AI867" s="34" t="s">
        <v>40</v>
      </c>
      <c r="AJ867" s="34">
        <v>5.3</v>
      </c>
      <c r="AK867" s="34" t="s">
        <v>41</v>
      </c>
      <c r="AL867" s="35">
        <f>AH867*AJ867</f>
        <v>183287.088095282</v>
      </c>
    </row>
    <row r="868" s="1" customFormat="1" customHeight="1" spans="6:38">
      <c r="F868" s="31"/>
      <c r="G868" s="32"/>
      <c r="H868" s="31"/>
      <c r="I868" s="32"/>
      <c r="J868" s="31"/>
      <c r="K868" s="32"/>
      <c r="L868" s="31"/>
      <c r="M868" s="33"/>
      <c r="N868" s="34"/>
      <c r="O868" s="35"/>
      <c r="P868" s="34"/>
      <c r="Q868" s="34"/>
      <c r="R868" s="34"/>
      <c r="S868" s="35"/>
      <c r="Y868" s="31"/>
      <c r="Z868" s="32"/>
      <c r="AA868" s="31"/>
      <c r="AB868" s="32"/>
      <c r="AC868" s="31"/>
      <c r="AD868" s="32"/>
      <c r="AE868" s="31"/>
      <c r="AF868" s="33"/>
      <c r="AG868" s="34"/>
      <c r="AH868" s="35"/>
      <c r="AI868" s="34"/>
      <c r="AJ868" s="34"/>
      <c r="AK868" s="34"/>
      <c r="AL868" s="35"/>
    </row>
    <row r="869" s="1" customFormat="1" customHeight="1" spans="6:38">
      <c r="F869" s="3" t="s">
        <v>42</v>
      </c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Y869" s="3" t="s">
        <v>42</v>
      </c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s="1" customFormat="1" customHeight="1" spans="6:38">
      <c r="F870" s="27" t="s">
        <v>30</v>
      </c>
      <c r="G870" s="13" t="s">
        <v>3</v>
      </c>
      <c r="H870" s="13"/>
      <c r="I870" s="13"/>
      <c r="J870" s="13"/>
      <c r="K870" s="7" t="s">
        <v>19</v>
      </c>
      <c r="L870" s="7"/>
      <c r="M870" s="7"/>
      <c r="N870" s="8" t="s">
        <v>5</v>
      </c>
      <c r="O870" s="8"/>
      <c r="P870" s="8"/>
      <c r="Q870" s="9" t="s">
        <v>31</v>
      </c>
      <c r="R870" s="28" t="s">
        <v>7</v>
      </c>
      <c r="S870" s="11" t="s">
        <v>32</v>
      </c>
      <c r="Y870" s="27" t="s">
        <v>30</v>
      </c>
      <c r="Z870" s="13" t="s">
        <v>3</v>
      </c>
      <c r="AA870" s="13"/>
      <c r="AB870" s="13"/>
      <c r="AC870" s="13"/>
      <c r="AD870" s="7" t="s">
        <v>19</v>
      </c>
      <c r="AE870" s="7"/>
      <c r="AF870" s="7"/>
      <c r="AG870" s="8" t="s">
        <v>5</v>
      </c>
      <c r="AH870" s="8"/>
      <c r="AI870" s="8"/>
      <c r="AJ870" s="9" t="s">
        <v>31</v>
      </c>
      <c r="AK870" s="28" t="s">
        <v>7</v>
      </c>
      <c r="AL870" s="11" t="s">
        <v>32</v>
      </c>
    </row>
    <row r="871" s="1" customFormat="1" customHeight="1" spans="6:38">
      <c r="F871" s="29"/>
      <c r="G871" s="11" t="s">
        <v>33</v>
      </c>
      <c r="H871" s="11" t="s">
        <v>34</v>
      </c>
      <c r="I871" s="11" t="s">
        <v>15</v>
      </c>
      <c r="J871" s="13" t="s">
        <v>3</v>
      </c>
      <c r="K871" s="11" t="s">
        <v>17</v>
      </c>
      <c r="L871" s="11" t="s">
        <v>18</v>
      </c>
      <c r="M871" s="7" t="s">
        <v>19</v>
      </c>
      <c r="N871" s="11" t="s">
        <v>20</v>
      </c>
      <c r="O871" s="11" t="s">
        <v>21</v>
      </c>
      <c r="P871" s="8" t="s">
        <v>22</v>
      </c>
      <c r="Q871" s="9" t="s">
        <v>23</v>
      </c>
      <c r="R871" s="28"/>
      <c r="S871" s="11"/>
      <c r="Y871" s="29"/>
      <c r="Z871" s="11" t="s">
        <v>33</v>
      </c>
      <c r="AA871" s="11" t="s">
        <v>34</v>
      </c>
      <c r="AB871" s="11" t="s">
        <v>15</v>
      </c>
      <c r="AC871" s="13" t="s">
        <v>3</v>
      </c>
      <c r="AD871" s="11" t="s">
        <v>17</v>
      </c>
      <c r="AE871" s="11" t="s">
        <v>18</v>
      </c>
      <c r="AF871" s="7" t="s">
        <v>19</v>
      </c>
      <c r="AG871" s="11" t="s">
        <v>20</v>
      </c>
      <c r="AH871" s="11" t="s">
        <v>21</v>
      </c>
      <c r="AI871" s="8" t="s">
        <v>22</v>
      </c>
      <c r="AJ871" s="9" t="s">
        <v>23</v>
      </c>
      <c r="AK871" s="28"/>
      <c r="AL871" s="11"/>
    </row>
    <row r="872" s="1" customFormat="1" customHeight="1" spans="6:38">
      <c r="F872" s="11">
        <f>_xlfn.RANK.EQ(R872,R872:R875,0)</f>
        <v>1</v>
      </c>
      <c r="G872" s="11">
        <v>1446.85</v>
      </c>
      <c r="H872" s="11">
        <v>1.8</v>
      </c>
      <c r="I872" s="12">
        <v>1.35</v>
      </c>
      <c r="J872" s="13">
        <f t="shared" ref="J872:J875" si="545">G872*H872*I872</f>
        <v>3515.8455</v>
      </c>
      <c r="K872" s="11">
        <v>810</v>
      </c>
      <c r="L872" s="11">
        <v>1.39</v>
      </c>
      <c r="M872" s="30">
        <f t="shared" ref="M872:M875" si="546">1+6*K872/(K872+2000)+L872</f>
        <v>4.11953736654804</v>
      </c>
      <c r="N872" s="11">
        <v>1</v>
      </c>
      <c r="O872" s="11">
        <v>2.38</v>
      </c>
      <c r="P872" s="8">
        <f t="shared" ref="P872:P875" si="547">1+N872*O872</f>
        <v>3.38</v>
      </c>
      <c r="Q872" s="9">
        <v>1.15</v>
      </c>
      <c r="R872" s="17">
        <f t="shared" ref="R872:R875" si="548">J872*M872*Q872*P872</f>
        <v>56297.9744179538</v>
      </c>
      <c r="S872" s="11">
        <f t="shared" ref="S872:S875" si="549">IF(F872=1,1,(IF(F872=2,2,12)))</f>
        <v>1</v>
      </c>
      <c r="Y872" s="11">
        <f>_xlfn.RANK.EQ(AK872,AK872:AK875,0)</f>
        <v>1</v>
      </c>
      <c r="Z872" s="11">
        <v>1446.85</v>
      </c>
      <c r="AA872" s="11">
        <v>1.8</v>
      </c>
      <c r="AB872" s="12">
        <v>1.35</v>
      </c>
      <c r="AC872" s="13">
        <f t="shared" ref="AC872:AC875" si="550">Z872*AA872*AB872</f>
        <v>3515.8455</v>
      </c>
      <c r="AD872" s="11">
        <v>810</v>
      </c>
      <c r="AE872" s="11">
        <v>1.39</v>
      </c>
      <c r="AF872" s="30">
        <f t="shared" ref="AF872:AF875" si="551">1+6*AD872/(AD872+2000)+AE872</f>
        <v>4.11953736654804</v>
      </c>
      <c r="AG872" s="11">
        <v>1</v>
      </c>
      <c r="AH872" s="11">
        <v>2.38</v>
      </c>
      <c r="AI872" s="8">
        <f t="shared" ref="AI872:AI875" si="552">1+AG872*AH872</f>
        <v>3.38</v>
      </c>
      <c r="AJ872" s="9">
        <v>1.15</v>
      </c>
      <c r="AK872" s="17">
        <f t="shared" ref="AK872:AK875" si="553">AC872*AF872*AJ872*AI872</f>
        <v>56297.9744179538</v>
      </c>
      <c r="AL872" s="11">
        <f t="shared" ref="AL872:AL875" si="554">IF(Y872=1,1,(IF(Y872=2,2,12)))</f>
        <v>1</v>
      </c>
    </row>
    <row r="873" s="1" customFormat="1" customHeight="1" spans="6:38">
      <c r="F873" s="11">
        <f>_xlfn.RANK.EQ(R873,R872:R875,0)</f>
        <v>2</v>
      </c>
      <c r="G873" s="11">
        <v>1446.85</v>
      </c>
      <c r="H873" s="11">
        <v>1.8</v>
      </c>
      <c r="I873" s="12">
        <v>1.35</v>
      </c>
      <c r="J873" s="13">
        <f t="shared" si="545"/>
        <v>3515.8455</v>
      </c>
      <c r="K873" s="11">
        <v>446</v>
      </c>
      <c r="L873" s="11">
        <v>0.83</v>
      </c>
      <c r="M873" s="30">
        <f t="shared" si="546"/>
        <v>2.92403107113655</v>
      </c>
      <c r="N873" s="11">
        <v>0.97</v>
      </c>
      <c r="O873" s="11">
        <v>2.11</v>
      </c>
      <c r="P873" s="8">
        <f t="shared" si="547"/>
        <v>3.0467</v>
      </c>
      <c r="Q873" s="9">
        <v>1.15</v>
      </c>
      <c r="R873" s="17">
        <f t="shared" si="548"/>
        <v>36019.6342273003</v>
      </c>
      <c r="S873" s="11">
        <f t="shared" si="549"/>
        <v>2</v>
      </c>
      <c r="Y873" s="11">
        <f>_xlfn.RANK.EQ(AK873,AK872:AK875,0)</f>
        <v>2</v>
      </c>
      <c r="Z873" s="11">
        <v>1446.85</v>
      </c>
      <c r="AA873" s="11">
        <v>1.8</v>
      </c>
      <c r="AB873" s="12">
        <v>1.35</v>
      </c>
      <c r="AC873" s="13">
        <f t="shared" si="550"/>
        <v>3515.8455</v>
      </c>
      <c r="AD873" s="11">
        <v>446</v>
      </c>
      <c r="AE873" s="11">
        <v>0.83</v>
      </c>
      <c r="AF873" s="30">
        <f t="shared" si="551"/>
        <v>2.92403107113655</v>
      </c>
      <c r="AG873" s="11">
        <v>0.97</v>
      </c>
      <c r="AH873" s="11">
        <v>2.11</v>
      </c>
      <c r="AI873" s="8">
        <f t="shared" si="552"/>
        <v>3.0467</v>
      </c>
      <c r="AJ873" s="9">
        <v>1.15</v>
      </c>
      <c r="AK873" s="17">
        <f t="shared" si="553"/>
        <v>36019.6342273003</v>
      </c>
      <c r="AL873" s="11">
        <f t="shared" si="554"/>
        <v>2</v>
      </c>
    </row>
    <row r="874" s="1" customFormat="1" customHeight="1" spans="6:38">
      <c r="F874" s="11">
        <f>_xlfn.RANK.EQ(R874,R872:R875,0)</f>
        <v>3</v>
      </c>
      <c r="G874" s="11">
        <v>1446.85</v>
      </c>
      <c r="H874" s="11">
        <v>1.8</v>
      </c>
      <c r="I874" s="12">
        <v>1.35</v>
      </c>
      <c r="J874" s="13">
        <f t="shared" si="545"/>
        <v>3515.8455</v>
      </c>
      <c r="K874" s="11">
        <v>450</v>
      </c>
      <c r="L874" s="11">
        <v>1.43</v>
      </c>
      <c r="M874" s="30">
        <f t="shared" si="546"/>
        <v>3.53204081632653</v>
      </c>
      <c r="N874" s="11">
        <v>0.85</v>
      </c>
      <c r="O874" s="11">
        <v>1.72</v>
      </c>
      <c r="P874" s="8">
        <f t="shared" si="547"/>
        <v>2.462</v>
      </c>
      <c r="Q874" s="9">
        <v>1.15</v>
      </c>
      <c r="R874" s="17">
        <f t="shared" si="548"/>
        <v>35159.3943047641</v>
      </c>
      <c r="S874" s="11">
        <f t="shared" si="549"/>
        <v>12</v>
      </c>
      <c r="Y874" s="11">
        <f>_xlfn.RANK.EQ(AK874,AK872:AK875,0)</f>
        <v>3</v>
      </c>
      <c r="Z874" s="11">
        <v>1446.85</v>
      </c>
      <c r="AA874" s="11">
        <v>1.8</v>
      </c>
      <c r="AB874" s="12">
        <v>1.35</v>
      </c>
      <c r="AC874" s="13">
        <f t="shared" si="550"/>
        <v>3515.8455</v>
      </c>
      <c r="AD874" s="11">
        <v>450</v>
      </c>
      <c r="AE874" s="11">
        <v>1.43</v>
      </c>
      <c r="AF874" s="30">
        <f t="shared" si="551"/>
        <v>3.53204081632653</v>
      </c>
      <c r="AG874" s="11">
        <v>0.85</v>
      </c>
      <c r="AH874" s="11">
        <v>1.72</v>
      </c>
      <c r="AI874" s="8">
        <f t="shared" si="552"/>
        <v>2.462</v>
      </c>
      <c r="AJ874" s="9">
        <v>1.15</v>
      </c>
      <c r="AK874" s="17">
        <f t="shared" si="553"/>
        <v>35159.3943047641</v>
      </c>
      <c r="AL874" s="11">
        <f t="shared" si="554"/>
        <v>12</v>
      </c>
    </row>
    <row r="875" s="1" customFormat="1" customHeight="1" spans="6:38">
      <c r="F875" s="11">
        <f>_xlfn.RANK.EQ(R875,R872:R875,0)</f>
        <v>4</v>
      </c>
      <c r="G875" s="11">
        <v>0</v>
      </c>
      <c r="H875" s="11">
        <v>1.8</v>
      </c>
      <c r="I875" s="12">
        <v>1.35</v>
      </c>
      <c r="J875" s="13">
        <f t="shared" si="545"/>
        <v>0</v>
      </c>
      <c r="K875" s="11">
        <v>0</v>
      </c>
      <c r="L875" s="11">
        <v>0.2</v>
      </c>
      <c r="M875" s="30">
        <f t="shared" si="546"/>
        <v>1.2</v>
      </c>
      <c r="N875" s="27">
        <v>0.7</v>
      </c>
      <c r="O875" s="27">
        <v>1.5</v>
      </c>
      <c r="P875" s="8">
        <f t="shared" si="547"/>
        <v>2.05</v>
      </c>
      <c r="Q875" s="9">
        <v>1.15</v>
      </c>
      <c r="R875" s="17">
        <f t="shared" si="548"/>
        <v>0</v>
      </c>
      <c r="S875" s="27">
        <f t="shared" si="549"/>
        <v>12</v>
      </c>
      <c r="Y875" s="11">
        <f>_xlfn.RANK.EQ(AK875,AK872:AK875,0)</f>
        <v>4</v>
      </c>
      <c r="Z875" s="11">
        <v>0</v>
      </c>
      <c r="AA875" s="11">
        <v>1.8</v>
      </c>
      <c r="AB875" s="12">
        <v>1.35</v>
      </c>
      <c r="AC875" s="13">
        <f t="shared" si="550"/>
        <v>0</v>
      </c>
      <c r="AD875" s="11">
        <v>0</v>
      </c>
      <c r="AE875" s="11">
        <v>0.2</v>
      </c>
      <c r="AF875" s="30">
        <f t="shared" si="551"/>
        <v>1.2</v>
      </c>
      <c r="AG875" s="27">
        <v>0.7</v>
      </c>
      <c r="AH875" s="27">
        <v>1.5</v>
      </c>
      <c r="AI875" s="8">
        <f t="shared" si="552"/>
        <v>2.05</v>
      </c>
      <c r="AJ875" s="9">
        <v>1.15</v>
      </c>
      <c r="AK875" s="17">
        <f t="shared" si="553"/>
        <v>0</v>
      </c>
      <c r="AL875" s="27">
        <f t="shared" si="554"/>
        <v>12</v>
      </c>
    </row>
    <row r="876" s="1" customFormat="1" customHeight="1" spans="6:38">
      <c r="F876" s="31" t="s">
        <v>35</v>
      </c>
      <c r="G876" s="32">
        <f>LARGE(R872:R875,1)/1</f>
        <v>56297.9744179538</v>
      </c>
      <c r="H876" s="31" t="s">
        <v>36</v>
      </c>
      <c r="I876" s="32">
        <f>LARGE(R872:R875,2)/2</f>
        <v>18009.8171136502</v>
      </c>
      <c r="J876" s="31" t="s">
        <v>37</v>
      </c>
      <c r="K876" s="32">
        <f>LARGE(R872:R875,3)/12</f>
        <v>2929.94952539701</v>
      </c>
      <c r="L876" s="31" t="s">
        <v>38</v>
      </c>
      <c r="M876" s="33">
        <f>LARGE(R872:R875,4)/12</f>
        <v>0</v>
      </c>
      <c r="N876" s="34" t="s">
        <v>39</v>
      </c>
      <c r="O876" s="35">
        <f>G876+I876+K876+M876</f>
        <v>77237.741057001</v>
      </c>
      <c r="P876" s="34" t="s">
        <v>40</v>
      </c>
      <c r="Q876" s="34">
        <v>6.7</v>
      </c>
      <c r="R876" s="34" t="s">
        <v>41</v>
      </c>
      <c r="S876" s="35">
        <f>O876*Q876</f>
        <v>517492.865081906</v>
      </c>
      <c r="Y876" s="31" t="s">
        <v>35</v>
      </c>
      <c r="Z876" s="32">
        <f>LARGE(AK872:AK875,1)/1</f>
        <v>56297.9744179538</v>
      </c>
      <c r="AA876" s="31" t="s">
        <v>36</v>
      </c>
      <c r="AB876" s="32">
        <f>LARGE(AK872:AK875,2)/2</f>
        <v>18009.8171136502</v>
      </c>
      <c r="AC876" s="31" t="s">
        <v>37</v>
      </c>
      <c r="AD876" s="32">
        <f>LARGE(AK872:AK875,3)/12</f>
        <v>2929.94952539701</v>
      </c>
      <c r="AE876" s="31" t="s">
        <v>38</v>
      </c>
      <c r="AF876" s="33">
        <f>LARGE(AK872:AK875,4)/12</f>
        <v>0</v>
      </c>
      <c r="AG876" s="34" t="s">
        <v>39</v>
      </c>
      <c r="AH876" s="35">
        <f>Z876+AB876+AD876+AF876</f>
        <v>77237.741057001</v>
      </c>
      <c r="AI876" s="34" t="s">
        <v>40</v>
      </c>
      <c r="AJ876" s="34">
        <v>6.7</v>
      </c>
      <c r="AK876" s="34" t="s">
        <v>41</v>
      </c>
      <c r="AL876" s="35">
        <f>AH876*AJ876</f>
        <v>517492.865081906</v>
      </c>
    </row>
    <row r="877" s="1" customFormat="1" customHeight="1" spans="6:38">
      <c r="F877" s="31"/>
      <c r="G877" s="32"/>
      <c r="H877" s="31"/>
      <c r="I877" s="32"/>
      <c r="J877" s="31"/>
      <c r="K877" s="32"/>
      <c r="L877" s="31"/>
      <c r="M877" s="33"/>
      <c r="N877" s="34"/>
      <c r="O877" s="35"/>
      <c r="P877" s="34"/>
      <c r="Q877" s="34"/>
      <c r="R877" s="34"/>
      <c r="S877" s="35"/>
      <c r="Y877" s="31"/>
      <c r="Z877" s="32"/>
      <c r="AA877" s="31"/>
      <c r="AB877" s="32"/>
      <c r="AC877" s="31"/>
      <c r="AD877" s="32"/>
      <c r="AE877" s="31"/>
      <c r="AF877" s="33"/>
      <c r="AG877" s="34"/>
      <c r="AH877" s="35"/>
      <c r="AI877" s="34"/>
      <c r="AJ877" s="34"/>
      <c r="AK877" s="34"/>
      <c r="AL877" s="35"/>
    </row>
    <row r="878" s="1" customFormat="1" customHeight="1" spans="6:38">
      <c r="F878" s="3" t="s">
        <v>43</v>
      </c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Y878" s="3" t="s">
        <v>43</v>
      </c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</row>
    <row r="879" s="1" customFormat="1" customHeight="1" spans="6:38">
      <c r="F879" s="4" t="s">
        <v>3</v>
      </c>
      <c r="G879" s="5"/>
      <c r="H879" s="5"/>
      <c r="I879" s="6"/>
      <c r="J879" s="7" t="s">
        <v>4</v>
      </c>
      <c r="K879" s="7"/>
      <c r="L879" s="7"/>
      <c r="M879" s="7"/>
      <c r="N879" s="8" t="s">
        <v>5</v>
      </c>
      <c r="O879" s="8"/>
      <c r="P879" s="8"/>
      <c r="Q879" s="9" t="s">
        <v>6</v>
      </c>
      <c r="R879" s="10" t="s">
        <v>7</v>
      </c>
      <c r="Y879" s="4" t="s">
        <v>3</v>
      </c>
      <c r="Z879" s="5"/>
      <c r="AA879" s="5"/>
      <c r="AB879" s="6"/>
      <c r="AC879" s="7" t="s">
        <v>4</v>
      </c>
      <c r="AD879" s="7"/>
      <c r="AE879" s="7"/>
      <c r="AF879" s="7"/>
      <c r="AG879" s="8" t="s">
        <v>5</v>
      </c>
      <c r="AH879" s="8"/>
      <c r="AI879" s="8"/>
      <c r="AJ879" s="9" t="s">
        <v>6</v>
      </c>
      <c r="AK879" s="10" t="s">
        <v>7</v>
      </c>
    </row>
    <row r="880" s="1" customFormat="1" customHeight="1" spans="6:38">
      <c r="F880" s="11" t="s">
        <v>13</v>
      </c>
      <c r="G880" s="11" t="s">
        <v>14</v>
      </c>
      <c r="H880" s="12" t="s">
        <v>15</v>
      </c>
      <c r="I880" s="13" t="s">
        <v>3</v>
      </c>
      <c r="J880" s="11" t="s">
        <v>16</v>
      </c>
      <c r="K880" s="11" t="s">
        <v>17</v>
      </c>
      <c r="L880" s="11" t="s">
        <v>18</v>
      </c>
      <c r="M880" s="7" t="s">
        <v>19</v>
      </c>
      <c r="N880" s="11" t="s">
        <v>20</v>
      </c>
      <c r="O880" s="11" t="s">
        <v>21</v>
      </c>
      <c r="P880" s="8" t="s">
        <v>22</v>
      </c>
      <c r="Q880" s="9" t="s">
        <v>23</v>
      </c>
      <c r="R880" s="14"/>
      <c r="Y880" s="11" t="s">
        <v>13</v>
      </c>
      <c r="Z880" s="11" t="s">
        <v>14</v>
      </c>
      <c r="AA880" s="12" t="s">
        <v>15</v>
      </c>
      <c r="AB880" s="13" t="s">
        <v>3</v>
      </c>
      <c r="AC880" s="11" t="s">
        <v>16</v>
      </c>
      <c r="AD880" s="11" t="s">
        <v>17</v>
      </c>
      <c r="AE880" s="11" t="s">
        <v>18</v>
      </c>
      <c r="AF880" s="7" t="s">
        <v>19</v>
      </c>
      <c r="AG880" s="11" t="s">
        <v>20</v>
      </c>
      <c r="AH880" s="11" t="s">
        <v>21</v>
      </c>
      <c r="AI880" s="8" t="s">
        <v>22</v>
      </c>
      <c r="AJ880" s="9" t="s">
        <v>23</v>
      </c>
      <c r="AK880" s="14"/>
    </row>
    <row r="881" s="1" customFormat="1" customHeight="1" spans="6:37">
      <c r="F881" s="11">
        <v>2171</v>
      </c>
      <c r="G881" s="11">
        <v>0.65</v>
      </c>
      <c r="H881" s="12">
        <v>1.35</v>
      </c>
      <c r="I881" s="13">
        <f t="shared" ref="I881:I889" si="555">F881*G881*H881</f>
        <v>1905.0525</v>
      </c>
      <c r="J881" s="11">
        <v>3</v>
      </c>
      <c r="K881" s="11">
        <v>446</v>
      </c>
      <c r="L881" s="11">
        <v>0.83</v>
      </c>
      <c r="M881" s="16">
        <f t="shared" ref="M881:M889" si="556">1+6*K881/(K881+2000)+L881</f>
        <v>2.92403107113655</v>
      </c>
      <c r="N881" s="11">
        <v>0.97</v>
      </c>
      <c r="O881" s="11">
        <v>2.11</v>
      </c>
      <c r="P881" s="8">
        <f t="shared" ref="P881:P889" si="557">1+N881*O881</f>
        <v>3.0467</v>
      </c>
      <c r="Q881" s="9">
        <v>1.15</v>
      </c>
      <c r="R881" s="17">
        <f t="shared" ref="R881:R889" si="558">I881*J881*Q881*P881*M881</f>
        <v>58551.4587320212</v>
      </c>
      <c r="Y881" s="11">
        <v>2171</v>
      </c>
      <c r="Z881" s="11">
        <v>0.65</v>
      </c>
      <c r="AA881" s="12">
        <v>1.35</v>
      </c>
      <c r="AB881" s="13">
        <f t="shared" ref="AB881:AB889" si="559">Y881*Z881*AA881</f>
        <v>1905.0525</v>
      </c>
      <c r="AC881" s="11">
        <v>3</v>
      </c>
      <c r="AD881" s="11">
        <v>446</v>
      </c>
      <c r="AE881" s="11">
        <v>0.83</v>
      </c>
      <c r="AF881" s="16">
        <f t="shared" ref="AF881:AF889" si="560">1+6*AD881/(AD881+2000)+AE881</f>
        <v>2.92403107113655</v>
      </c>
      <c r="AG881" s="11">
        <v>0.97</v>
      </c>
      <c r="AH881" s="11">
        <v>2.11</v>
      </c>
      <c r="AI881" s="8">
        <f t="shared" ref="AI881:AI889" si="561">1+AG881*AH881</f>
        <v>3.0467</v>
      </c>
      <c r="AJ881" s="9">
        <v>1.15</v>
      </c>
      <c r="AK881" s="17">
        <f t="shared" ref="AK881:AK889" si="562">AB881*AC881*AJ881*AI881*AF881</f>
        <v>58551.4587320212</v>
      </c>
    </row>
    <row r="882" s="1" customFormat="1" customHeight="1" spans="6:37">
      <c r="F882" s="11">
        <v>2171</v>
      </c>
      <c r="G882" s="11">
        <v>0.65</v>
      </c>
      <c r="H882" s="12">
        <v>1.35</v>
      </c>
      <c r="I882" s="13">
        <f t="shared" si="555"/>
        <v>1905.0525</v>
      </c>
      <c r="J882" s="11">
        <v>3</v>
      </c>
      <c r="K882" s="11">
        <v>446</v>
      </c>
      <c r="L882" s="11">
        <v>0.83</v>
      </c>
      <c r="M882" s="16">
        <f t="shared" si="556"/>
        <v>2.92403107113655</v>
      </c>
      <c r="N882" s="11">
        <v>0.97</v>
      </c>
      <c r="O882" s="11">
        <v>2.11</v>
      </c>
      <c r="P882" s="8">
        <f t="shared" si="557"/>
        <v>3.0467</v>
      </c>
      <c r="Q882" s="9">
        <v>1.15</v>
      </c>
      <c r="R882" s="17">
        <f t="shared" si="558"/>
        <v>58551.4587320212</v>
      </c>
      <c r="Y882" s="11">
        <v>2171</v>
      </c>
      <c r="Z882" s="11">
        <v>0.65</v>
      </c>
      <c r="AA882" s="12">
        <v>1.35</v>
      </c>
      <c r="AB882" s="13">
        <f t="shared" si="559"/>
        <v>1905.0525</v>
      </c>
      <c r="AC882" s="11">
        <v>3</v>
      </c>
      <c r="AD882" s="11">
        <v>446</v>
      </c>
      <c r="AE882" s="11">
        <v>0.83</v>
      </c>
      <c r="AF882" s="16">
        <f t="shared" si="560"/>
        <v>2.92403107113655</v>
      </c>
      <c r="AG882" s="11">
        <v>0.97</v>
      </c>
      <c r="AH882" s="11">
        <v>2.11</v>
      </c>
      <c r="AI882" s="8">
        <f t="shared" si="561"/>
        <v>3.0467</v>
      </c>
      <c r="AJ882" s="9">
        <v>1.15</v>
      </c>
      <c r="AK882" s="17">
        <f t="shared" si="562"/>
        <v>58551.4587320212</v>
      </c>
    </row>
    <row r="883" s="1" customFormat="1" customHeight="1" spans="6:37">
      <c r="F883" s="11">
        <v>2171</v>
      </c>
      <c r="G883" s="11">
        <v>0.65</v>
      </c>
      <c r="H883" s="12">
        <v>1.35</v>
      </c>
      <c r="I883" s="13">
        <f t="shared" si="555"/>
        <v>1905.0525</v>
      </c>
      <c r="J883" s="11">
        <v>3</v>
      </c>
      <c r="K883" s="11">
        <v>446</v>
      </c>
      <c r="L883" s="11">
        <v>0.83</v>
      </c>
      <c r="M883" s="16">
        <f t="shared" si="556"/>
        <v>2.92403107113655</v>
      </c>
      <c r="N883" s="11">
        <v>0.97</v>
      </c>
      <c r="O883" s="11">
        <v>2.11</v>
      </c>
      <c r="P883" s="8">
        <f t="shared" si="557"/>
        <v>3.0467</v>
      </c>
      <c r="Q883" s="9">
        <v>1.15</v>
      </c>
      <c r="R883" s="17">
        <f t="shared" si="558"/>
        <v>58551.4587320212</v>
      </c>
      <c r="Y883" s="11">
        <v>2171</v>
      </c>
      <c r="Z883" s="11">
        <v>0.65</v>
      </c>
      <c r="AA883" s="12">
        <v>1.35</v>
      </c>
      <c r="AB883" s="13">
        <f t="shared" si="559"/>
        <v>1905.0525</v>
      </c>
      <c r="AC883" s="11">
        <v>3</v>
      </c>
      <c r="AD883" s="11">
        <v>446</v>
      </c>
      <c r="AE883" s="11">
        <v>0.83</v>
      </c>
      <c r="AF883" s="16">
        <f t="shared" si="560"/>
        <v>2.92403107113655</v>
      </c>
      <c r="AG883" s="11">
        <v>0.97</v>
      </c>
      <c r="AH883" s="11">
        <v>2.11</v>
      </c>
      <c r="AI883" s="8">
        <f t="shared" si="561"/>
        <v>3.0467</v>
      </c>
      <c r="AJ883" s="9">
        <v>1.15</v>
      </c>
      <c r="AK883" s="17">
        <f t="shared" si="562"/>
        <v>58551.4587320212</v>
      </c>
    </row>
    <row r="884" s="1" customFormat="1" customHeight="1" spans="6:37">
      <c r="F884" s="11">
        <v>2171</v>
      </c>
      <c r="G884" s="11">
        <v>0.65</v>
      </c>
      <c r="H884" s="12">
        <v>1.35</v>
      </c>
      <c r="I884" s="13">
        <f t="shared" si="555"/>
        <v>1905.0525</v>
      </c>
      <c r="J884" s="11">
        <v>3</v>
      </c>
      <c r="K884" s="11">
        <v>446</v>
      </c>
      <c r="L884" s="11">
        <v>0.83</v>
      </c>
      <c r="M884" s="16">
        <f t="shared" si="556"/>
        <v>2.92403107113655</v>
      </c>
      <c r="N884" s="11">
        <v>0.97</v>
      </c>
      <c r="O884" s="11">
        <v>2.11</v>
      </c>
      <c r="P884" s="8">
        <f t="shared" si="557"/>
        <v>3.0467</v>
      </c>
      <c r="Q884" s="9">
        <v>1.15</v>
      </c>
      <c r="R884" s="17">
        <f t="shared" si="558"/>
        <v>58551.4587320212</v>
      </c>
      <c r="Y884" s="11">
        <v>2171</v>
      </c>
      <c r="Z884" s="11">
        <v>0.65</v>
      </c>
      <c r="AA884" s="12">
        <v>1.35</v>
      </c>
      <c r="AB884" s="13">
        <f t="shared" si="559"/>
        <v>1905.0525</v>
      </c>
      <c r="AC884" s="11">
        <v>3</v>
      </c>
      <c r="AD884" s="11">
        <v>446</v>
      </c>
      <c r="AE884" s="11">
        <v>0.83</v>
      </c>
      <c r="AF884" s="16">
        <f t="shared" si="560"/>
        <v>2.92403107113655</v>
      </c>
      <c r="AG884" s="11">
        <v>0.97</v>
      </c>
      <c r="AH884" s="11">
        <v>2.11</v>
      </c>
      <c r="AI884" s="8">
        <f t="shared" si="561"/>
        <v>3.0467</v>
      </c>
      <c r="AJ884" s="9">
        <v>1.15</v>
      </c>
      <c r="AK884" s="17">
        <f t="shared" si="562"/>
        <v>58551.4587320212</v>
      </c>
    </row>
    <row r="885" s="1" customFormat="1" customHeight="1" spans="6:37">
      <c r="F885" s="11">
        <v>2171</v>
      </c>
      <c r="G885" s="11">
        <v>0.65</v>
      </c>
      <c r="H885" s="12">
        <v>1.35</v>
      </c>
      <c r="I885" s="13">
        <f t="shared" si="555"/>
        <v>1905.0525</v>
      </c>
      <c r="J885" s="11">
        <v>3</v>
      </c>
      <c r="K885" s="11">
        <v>446</v>
      </c>
      <c r="L885" s="11">
        <v>0.83</v>
      </c>
      <c r="M885" s="16">
        <f t="shared" si="556"/>
        <v>2.92403107113655</v>
      </c>
      <c r="N885" s="11">
        <v>0.97</v>
      </c>
      <c r="O885" s="11">
        <v>2.11</v>
      </c>
      <c r="P885" s="8">
        <f t="shared" si="557"/>
        <v>3.0467</v>
      </c>
      <c r="Q885" s="9">
        <v>1.15</v>
      </c>
      <c r="R885" s="17">
        <f t="shared" si="558"/>
        <v>58551.4587320212</v>
      </c>
      <c r="Y885" s="11">
        <v>2171</v>
      </c>
      <c r="Z885" s="11">
        <v>0.65</v>
      </c>
      <c r="AA885" s="12">
        <v>1.35</v>
      </c>
      <c r="AB885" s="13">
        <f t="shared" si="559"/>
        <v>1905.0525</v>
      </c>
      <c r="AC885" s="11">
        <v>3</v>
      </c>
      <c r="AD885" s="11">
        <v>446</v>
      </c>
      <c r="AE885" s="11">
        <v>0.83</v>
      </c>
      <c r="AF885" s="16">
        <f t="shared" si="560"/>
        <v>2.92403107113655</v>
      </c>
      <c r="AG885" s="11">
        <v>0.97</v>
      </c>
      <c r="AH885" s="11">
        <v>2.11</v>
      </c>
      <c r="AI885" s="8">
        <f t="shared" si="561"/>
        <v>3.0467</v>
      </c>
      <c r="AJ885" s="9">
        <v>1.15</v>
      </c>
      <c r="AK885" s="17">
        <f t="shared" si="562"/>
        <v>58551.4587320212</v>
      </c>
    </row>
    <row r="886" s="1" customFormat="1" customHeight="1" spans="6:37">
      <c r="F886" s="11">
        <v>2171</v>
      </c>
      <c r="G886" s="11">
        <v>0.65</v>
      </c>
      <c r="H886" s="12">
        <v>1.35</v>
      </c>
      <c r="I886" s="13">
        <f t="shared" si="555"/>
        <v>1905.0525</v>
      </c>
      <c r="J886" s="11">
        <v>3</v>
      </c>
      <c r="K886" s="11">
        <v>196</v>
      </c>
      <c r="L886" s="11">
        <v>0.83</v>
      </c>
      <c r="M886" s="16">
        <f t="shared" si="556"/>
        <v>2.36551912568306</v>
      </c>
      <c r="N886" s="11">
        <v>0.97</v>
      </c>
      <c r="O886" s="11">
        <v>2.11</v>
      </c>
      <c r="P886" s="8">
        <f t="shared" si="557"/>
        <v>3.0467</v>
      </c>
      <c r="Q886" s="9">
        <v>0.9</v>
      </c>
      <c r="R886" s="17">
        <f t="shared" si="558"/>
        <v>37070.3655889386</v>
      </c>
      <c r="Y886" s="11">
        <v>2171</v>
      </c>
      <c r="Z886" s="11">
        <v>0.65</v>
      </c>
      <c r="AA886" s="12">
        <v>1.35</v>
      </c>
      <c r="AB886" s="13">
        <f t="shared" si="559"/>
        <v>1905.0525</v>
      </c>
      <c r="AC886" s="11">
        <v>3</v>
      </c>
      <c r="AD886" s="11">
        <v>196</v>
      </c>
      <c r="AE886" s="11">
        <v>0.83</v>
      </c>
      <c r="AF886" s="16">
        <f t="shared" si="560"/>
        <v>2.36551912568306</v>
      </c>
      <c r="AG886" s="11">
        <v>0.97</v>
      </c>
      <c r="AH886" s="11">
        <v>2.11</v>
      </c>
      <c r="AI886" s="8">
        <f t="shared" si="561"/>
        <v>3.0467</v>
      </c>
      <c r="AJ886" s="9">
        <v>0.9</v>
      </c>
      <c r="AK886" s="17">
        <f t="shared" si="562"/>
        <v>37070.3655889386</v>
      </c>
    </row>
    <row r="887" s="1" customFormat="1" customHeight="1" spans="6:37">
      <c r="F887" s="11">
        <v>2171</v>
      </c>
      <c r="G887" s="11">
        <v>0.65</v>
      </c>
      <c r="H887" s="12">
        <v>1.35</v>
      </c>
      <c r="I887" s="13">
        <f t="shared" si="555"/>
        <v>1905.0525</v>
      </c>
      <c r="J887" s="11">
        <v>3</v>
      </c>
      <c r="K887" s="11">
        <v>196</v>
      </c>
      <c r="L887" s="11">
        <v>0.83</v>
      </c>
      <c r="M887" s="16">
        <f t="shared" si="556"/>
        <v>2.36551912568306</v>
      </c>
      <c r="N887" s="11">
        <v>0.97</v>
      </c>
      <c r="O887" s="11">
        <v>2.11</v>
      </c>
      <c r="P887" s="8">
        <f t="shared" si="557"/>
        <v>3.0467</v>
      </c>
      <c r="Q887" s="9">
        <v>0.9</v>
      </c>
      <c r="R887" s="17">
        <f t="shared" si="558"/>
        <v>37070.3655889386</v>
      </c>
      <c r="Y887" s="11">
        <v>2171</v>
      </c>
      <c r="Z887" s="11">
        <v>0.65</v>
      </c>
      <c r="AA887" s="12">
        <v>1.35</v>
      </c>
      <c r="AB887" s="13">
        <f t="shared" si="559"/>
        <v>1905.0525</v>
      </c>
      <c r="AC887" s="11">
        <v>3</v>
      </c>
      <c r="AD887" s="11">
        <v>196</v>
      </c>
      <c r="AE887" s="11">
        <v>0.83</v>
      </c>
      <c r="AF887" s="16">
        <f t="shared" si="560"/>
        <v>2.36551912568306</v>
      </c>
      <c r="AG887" s="11">
        <v>0.97</v>
      </c>
      <c r="AH887" s="11">
        <v>2.11</v>
      </c>
      <c r="AI887" s="8">
        <f t="shared" si="561"/>
        <v>3.0467</v>
      </c>
      <c r="AJ887" s="9">
        <v>0.9</v>
      </c>
      <c r="AK887" s="17">
        <f t="shared" si="562"/>
        <v>37070.3655889386</v>
      </c>
    </row>
    <row r="888" s="1" customFormat="1" customHeight="1" spans="6:37">
      <c r="F888" s="11">
        <v>2171</v>
      </c>
      <c r="G888" s="11">
        <v>0.65</v>
      </c>
      <c r="H888" s="12">
        <v>1.35</v>
      </c>
      <c r="I888" s="13">
        <f t="shared" si="555"/>
        <v>1905.0525</v>
      </c>
      <c r="J888" s="11">
        <v>3</v>
      </c>
      <c r="K888" s="11">
        <v>196</v>
      </c>
      <c r="L888" s="11">
        <v>0.83</v>
      </c>
      <c r="M888" s="16">
        <f t="shared" si="556"/>
        <v>2.36551912568306</v>
      </c>
      <c r="N888" s="11">
        <v>0.97</v>
      </c>
      <c r="O888" s="11">
        <v>2.11</v>
      </c>
      <c r="P888" s="8">
        <f t="shared" si="557"/>
        <v>3.0467</v>
      </c>
      <c r="Q888" s="9">
        <v>0.9</v>
      </c>
      <c r="R888" s="17">
        <f t="shared" si="558"/>
        <v>37070.3655889386</v>
      </c>
      <c r="Y888" s="11">
        <v>2171</v>
      </c>
      <c r="Z888" s="11">
        <v>0.65</v>
      </c>
      <c r="AA888" s="12">
        <v>1.35</v>
      </c>
      <c r="AB888" s="13">
        <f t="shared" si="559"/>
        <v>1905.0525</v>
      </c>
      <c r="AC888" s="11">
        <v>3</v>
      </c>
      <c r="AD888" s="11">
        <v>196</v>
      </c>
      <c r="AE888" s="11">
        <v>0.83</v>
      </c>
      <c r="AF888" s="16">
        <f t="shared" si="560"/>
        <v>2.36551912568306</v>
      </c>
      <c r="AG888" s="11">
        <v>0.97</v>
      </c>
      <c r="AH888" s="11">
        <v>2.11</v>
      </c>
      <c r="AI888" s="8">
        <f t="shared" si="561"/>
        <v>3.0467</v>
      </c>
      <c r="AJ888" s="9">
        <v>0.9</v>
      </c>
      <c r="AK888" s="17">
        <f t="shared" si="562"/>
        <v>37070.3655889386</v>
      </c>
    </row>
    <row r="889" s="1" customFormat="1" customHeight="1" spans="6:37">
      <c r="F889" s="11">
        <v>2171</v>
      </c>
      <c r="G889" s="11">
        <v>0.65</v>
      </c>
      <c r="H889" s="12">
        <v>1.35</v>
      </c>
      <c r="I889" s="13">
        <f t="shared" si="555"/>
        <v>1905.0525</v>
      </c>
      <c r="J889" s="11">
        <v>3</v>
      </c>
      <c r="K889" s="11">
        <v>196</v>
      </c>
      <c r="L889" s="11">
        <v>0.83</v>
      </c>
      <c r="M889" s="16">
        <f t="shared" si="556"/>
        <v>2.36551912568306</v>
      </c>
      <c r="N889" s="11">
        <v>0.97</v>
      </c>
      <c r="O889" s="11">
        <v>2.11</v>
      </c>
      <c r="P889" s="8">
        <f t="shared" si="557"/>
        <v>3.0467</v>
      </c>
      <c r="Q889" s="9">
        <v>0.9</v>
      </c>
      <c r="R889" s="17">
        <f t="shared" si="558"/>
        <v>37070.3655889386</v>
      </c>
      <c r="Y889" s="11">
        <v>2171</v>
      </c>
      <c r="Z889" s="11">
        <v>0.65</v>
      </c>
      <c r="AA889" s="12">
        <v>1.35</v>
      </c>
      <c r="AB889" s="13">
        <f t="shared" si="559"/>
        <v>1905.0525</v>
      </c>
      <c r="AC889" s="11">
        <v>3</v>
      </c>
      <c r="AD889" s="11">
        <v>196</v>
      </c>
      <c r="AE889" s="11">
        <v>0.83</v>
      </c>
      <c r="AF889" s="16">
        <f t="shared" si="560"/>
        <v>2.36551912568306</v>
      </c>
      <c r="AG889" s="11">
        <v>0.97</v>
      </c>
      <c r="AH889" s="11">
        <v>2.11</v>
      </c>
      <c r="AI889" s="8">
        <f t="shared" si="561"/>
        <v>3.0467</v>
      </c>
      <c r="AJ889" s="9">
        <v>0.9</v>
      </c>
      <c r="AK889" s="17">
        <f t="shared" si="562"/>
        <v>37070.3655889386</v>
      </c>
    </row>
    <row r="890" s="1" customFormat="1" customHeight="1" spans="6:37">
      <c r="F890" s="20" t="s">
        <v>43</v>
      </c>
      <c r="G890" s="21"/>
      <c r="H890" s="21"/>
      <c r="I890" s="21"/>
      <c r="J890" s="21"/>
      <c r="K890" s="21"/>
      <c r="L890" s="21"/>
      <c r="M890" s="22">
        <f>SUM(R881:R889)</f>
        <v>441038.75601586</v>
      </c>
      <c r="N890" s="22"/>
      <c r="O890" s="22"/>
      <c r="P890" s="22"/>
      <c r="Q890" s="22"/>
      <c r="R890" s="22"/>
      <c r="Y890" s="20" t="s">
        <v>43</v>
      </c>
      <c r="Z890" s="21"/>
      <c r="AA890" s="21"/>
      <c r="AB890" s="21"/>
      <c r="AC890" s="21"/>
      <c r="AD890" s="21"/>
      <c r="AE890" s="21"/>
      <c r="AF890" s="22">
        <f>SUM(AK881:AK889)</f>
        <v>441038.75601586</v>
      </c>
      <c r="AG890" s="22"/>
      <c r="AH890" s="22"/>
      <c r="AI890" s="22"/>
      <c r="AJ890" s="22"/>
      <c r="AK890" s="22"/>
    </row>
    <row r="891" s="1" customFormat="1" customHeight="1" spans="6:37">
      <c r="F891" s="21"/>
      <c r="G891" s="21"/>
      <c r="H891" s="21"/>
      <c r="I891" s="21"/>
      <c r="J891" s="21"/>
      <c r="K891" s="21"/>
      <c r="L891" s="21"/>
      <c r="M891" s="22"/>
      <c r="N891" s="22"/>
      <c r="O891" s="22"/>
      <c r="P891" s="22"/>
      <c r="Q891" s="22"/>
      <c r="R891" s="22"/>
      <c r="Y891" s="21"/>
      <c r="Z891" s="21"/>
      <c r="AA891" s="21"/>
      <c r="AB891" s="21"/>
      <c r="AC891" s="21"/>
      <c r="AD891" s="21"/>
      <c r="AE891" s="21"/>
      <c r="AF891" s="22"/>
      <c r="AG891" s="22"/>
      <c r="AH891" s="22"/>
      <c r="AI891" s="22"/>
      <c r="AJ891" s="22"/>
      <c r="AK891" s="22"/>
    </row>
    <row r="892" s="1" customFormat="1" customHeight="1" spans="6:37">
      <c r="F892" s="3" t="s">
        <v>44</v>
      </c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Y892" s="3" t="s">
        <v>44</v>
      </c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</row>
    <row r="893" s="1" customFormat="1" customHeight="1" spans="6:37">
      <c r="F893" s="4" t="s">
        <v>3</v>
      </c>
      <c r="G893" s="5"/>
      <c r="H893" s="5"/>
      <c r="I893" s="6"/>
      <c r="J893" s="7" t="s">
        <v>4</v>
      </c>
      <c r="K893" s="7"/>
      <c r="L893" s="7"/>
      <c r="M893" s="7"/>
      <c r="N893" s="8" t="s">
        <v>5</v>
      </c>
      <c r="O893" s="8"/>
      <c r="P893" s="8"/>
      <c r="Q893" s="9" t="s">
        <v>6</v>
      </c>
      <c r="R893" s="10" t="s">
        <v>7</v>
      </c>
      <c r="Y893" s="4" t="s">
        <v>3</v>
      </c>
      <c r="Z893" s="5"/>
      <c r="AA893" s="5"/>
      <c r="AB893" s="6"/>
      <c r="AC893" s="7" t="s">
        <v>4</v>
      </c>
      <c r="AD893" s="7"/>
      <c r="AE893" s="7"/>
      <c r="AF893" s="7"/>
      <c r="AG893" s="8" t="s">
        <v>5</v>
      </c>
      <c r="AH893" s="8"/>
      <c r="AI893" s="8"/>
      <c r="AJ893" s="9" t="s">
        <v>6</v>
      </c>
      <c r="AK893" s="10" t="s">
        <v>7</v>
      </c>
    </row>
    <row r="894" s="1" customFormat="1" customHeight="1" spans="6:37">
      <c r="F894" s="11" t="s">
        <v>45</v>
      </c>
      <c r="G894" s="11" t="s">
        <v>14</v>
      </c>
      <c r="H894" s="12" t="s">
        <v>15</v>
      </c>
      <c r="I894" s="13" t="s">
        <v>3</v>
      </c>
      <c r="J894" s="11" t="s">
        <v>16</v>
      </c>
      <c r="K894" s="11" t="s">
        <v>17</v>
      </c>
      <c r="L894" s="11" t="s">
        <v>18</v>
      </c>
      <c r="M894" s="7" t="s">
        <v>19</v>
      </c>
      <c r="N894" s="11" t="s">
        <v>20</v>
      </c>
      <c r="O894" s="11" t="s">
        <v>21</v>
      </c>
      <c r="P894" s="8" t="s">
        <v>22</v>
      </c>
      <c r="Q894" s="9" t="s">
        <v>23</v>
      </c>
      <c r="R894" s="14"/>
      <c r="Y894" s="11" t="s">
        <v>45</v>
      </c>
      <c r="Z894" s="11" t="s">
        <v>14</v>
      </c>
      <c r="AA894" s="12" t="s">
        <v>15</v>
      </c>
      <c r="AB894" s="13" t="s">
        <v>3</v>
      </c>
      <c r="AC894" s="11" t="s">
        <v>16</v>
      </c>
      <c r="AD894" s="11" t="s">
        <v>17</v>
      </c>
      <c r="AE894" s="11" t="s">
        <v>18</v>
      </c>
      <c r="AF894" s="7" t="s">
        <v>19</v>
      </c>
      <c r="AG894" s="11" t="s">
        <v>20</v>
      </c>
      <c r="AH894" s="11" t="s">
        <v>21</v>
      </c>
      <c r="AI894" s="8" t="s">
        <v>22</v>
      </c>
      <c r="AJ894" s="9" t="s">
        <v>23</v>
      </c>
      <c r="AK894" s="14"/>
    </row>
    <row r="895" s="1" customFormat="1" customHeight="1" spans="6:37">
      <c r="F895" s="11">
        <f t="shared" ref="F895:F899" si="563">35331+5878</f>
        <v>41209</v>
      </c>
      <c r="G895" s="11">
        <v>0.0847</v>
      </c>
      <c r="H895" s="12">
        <v>1.35</v>
      </c>
      <c r="I895" s="13">
        <f t="shared" ref="I895:I899" si="564">F895*G895*H895</f>
        <v>4712.043105</v>
      </c>
      <c r="J895" s="11">
        <v>3</v>
      </c>
      <c r="K895" s="11">
        <v>450</v>
      </c>
      <c r="L895" s="11">
        <v>1.43</v>
      </c>
      <c r="M895" s="16">
        <f t="shared" ref="M895:M899" si="565">1+6*K895/(K895+2000)+L895</f>
        <v>3.53204081632653</v>
      </c>
      <c r="N895" s="11">
        <v>0.85</v>
      </c>
      <c r="O895" s="11">
        <v>1.72</v>
      </c>
      <c r="P895" s="8">
        <f t="shared" ref="P895:P899" si="566">1+N895*O895</f>
        <v>2.462</v>
      </c>
      <c r="Q895" s="9">
        <v>1.15</v>
      </c>
      <c r="R895" s="17">
        <f t="shared" ref="R895:R899" si="567">I895*J895*Q895*P895*M895</f>
        <v>141365.069804467</v>
      </c>
      <c r="Y895" s="11">
        <f t="shared" ref="Y895:Y899" si="568">39240+5878</f>
        <v>45118</v>
      </c>
      <c r="Z895" s="11">
        <v>0.0847</v>
      </c>
      <c r="AA895" s="12">
        <v>1.35</v>
      </c>
      <c r="AB895" s="13">
        <f t="shared" ref="AB895:AB899" si="569">Y895*Z895*AA895</f>
        <v>5159.01771</v>
      </c>
      <c r="AC895" s="11">
        <v>3</v>
      </c>
      <c r="AD895" s="11">
        <v>450</v>
      </c>
      <c r="AE895" s="11">
        <v>1.43</v>
      </c>
      <c r="AF895" s="16">
        <f t="shared" ref="AF895:AF899" si="570">1+6*AD895/(AD895+2000)+AE895</f>
        <v>3.53204081632653</v>
      </c>
      <c r="AG895" s="11">
        <v>0.85</v>
      </c>
      <c r="AH895" s="11">
        <v>1.72</v>
      </c>
      <c r="AI895" s="8">
        <f t="shared" ref="AI895:AI899" si="571">1+AG895*AH895</f>
        <v>2.462</v>
      </c>
      <c r="AJ895" s="9">
        <v>1.15</v>
      </c>
      <c r="AK895" s="17">
        <f t="shared" ref="AK895:AK899" si="572">AB895*AC895*AJ895*AI895*AF895</f>
        <v>154774.666200051</v>
      </c>
    </row>
    <row r="896" s="1" customFormat="1" customHeight="1" spans="6:37">
      <c r="F896" s="11">
        <f t="shared" si="563"/>
        <v>41209</v>
      </c>
      <c r="G896" s="11">
        <v>0.0847</v>
      </c>
      <c r="H896" s="12">
        <v>1.35</v>
      </c>
      <c r="I896" s="13">
        <f t="shared" si="564"/>
        <v>4712.043105</v>
      </c>
      <c r="J896" s="11">
        <v>3</v>
      </c>
      <c r="K896" s="11">
        <v>450</v>
      </c>
      <c r="L896" s="11">
        <v>1.43</v>
      </c>
      <c r="M896" s="16">
        <f t="shared" si="565"/>
        <v>3.53204081632653</v>
      </c>
      <c r="N896" s="11">
        <v>0.85</v>
      </c>
      <c r="O896" s="11">
        <v>1.72</v>
      </c>
      <c r="P896" s="8">
        <f t="shared" si="566"/>
        <v>2.462</v>
      </c>
      <c r="Q896" s="9">
        <v>1.15</v>
      </c>
      <c r="R896" s="17">
        <f t="shared" si="567"/>
        <v>141365.069804467</v>
      </c>
      <c r="Y896" s="11">
        <f t="shared" si="568"/>
        <v>45118</v>
      </c>
      <c r="Z896" s="11">
        <v>0.0847</v>
      </c>
      <c r="AA896" s="12">
        <v>1.35</v>
      </c>
      <c r="AB896" s="13">
        <f t="shared" si="569"/>
        <v>5159.01771</v>
      </c>
      <c r="AC896" s="11">
        <v>3</v>
      </c>
      <c r="AD896" s="11">
        <v>450</v>
      </c>
      <c r="AE896" s="11">
        <v>1.43</v>
      </c>
      <c r="AF896" s="16">
        <f t="shared" si="570"/>
        <v>3.53204081632653</v>
      </c>
      <c r="AG896" s="11">
        <v>0.85</v>
      </c>
      <c r="AH896" s="11">
        <v>1.72</v>
      </c>
      <c r="AI896" s="8">
        <f t="shared" si="571"/>
        <v>2.462</v>
      </c>
      <c r="AJ896" s="9">
        <v>1.15</v>
      </c>
      <c r="AK896" s="17">
        <f t="shared" si="572"/>
        <v>154774.666200051</v>
      </c>
    </row>
    <row r="897" s="1" customFormat="1" customHeight="1" spans="6:37">
      <c r="F897" s="11">
        <f t="shared" si="563"/>
        <v>41209</v>
      </c>
      <c r="G897" s="11">
        <v>0.0847</v>
      </c>
      <c r="H897" s="12">
        <v>1.35</v>
      </c>
      <c r="I897" s="13">
        <f t="shared" si="564"/>
        <v>4712.043105</v>
      </c>
      <c r="J897" s="11">
        <v>3</v>
      </c>
      <c r="K897" s="11">
        <v>450</v>
      </c>
      <c r="L897" s="11">
        <v>1.43</v>
      </c>
      <c r="M897" s="16">
        <f t="shared" si="565"/>
        <v>3.53204081632653</v>
      </c>
      <c r="N897" s="11">
        <v>0.85</v>
      </c>
      <c r="O897" s="11">
        <v>1.72</v>
      </c>
      <c r="P897" s="8">
        <f t="shared" si="566"/>
        <v>2.462</v>
      </c>
      <c r="Q897" s="9">
        <v>1.15</v>
      </c>
      <c r="R897" s="17">
        <f t="shared" si="567"/>
        <v>141365.069804467</v>
      </c>
      <c r="Y897" s="11">
        <f t="shared" si="568"/>
        <v>45118</v>
      </c>
      <c r="Z897" s="11">
        <v>0.0847</v>
      </c>
      <c r="AA897" s="12">
        <v>1.35</v>
      </c>
      <c r="AB897" s="13">
        <f t="shared" si="569"/>
        <v>5159.01771</v>
      </c>
      <c r="AC897" s="11">
        <v>3</v>
      </c>
      <c r="AD897" s="11">
        <v>450</v>
      </c>
      <c r="AE897" s="11">
        <v>1.43</v>
      </c>
      <c r="AF897" s="16">
        <f t="shared" si="570"/>
        <v>3.53204081632653</v>
      </c>
      <c r="AG897" s="11">
        <v>0.85</v>
      </c>
      <c r="AH897" s="11">
        <v>1.72</v>
      </c>
      <c r="AI897" s="8">
        <f t="shared" si="571"/>
        <v>2.462</v>
      </c>
      <c r="AJ897" s="9">
        <v>1.15</v>
      </c>
      <c r="AK897" s="17">
        <f t="shared" si="572"/>
        <v>154774.666200051</v>
      </c>
    </row>
    <row r="898" s="1" customFormat="1" customHeight="1" spans="6:37">
      <c r="F898" s="11">
        <f t="shared" si="563"/>
        <v>41209</v>
      </c>
      <c r="G898" s="11">
        <v>0.0847</v>
      </c>
      <c r="H898" s="12">
        <v>1.35</v>
      </c>
      <c r="I898" s="13">
        <f t="shared" si="564"/>
        <v>4712.043105</v>
      </c>
      <c r="J898" s="11">
        <v>3</v>
      </c>
      <c r="K898" s="11">
        <v>200</v>
      </c>
      <c r="L898" s="11">
        <v>1.43</v>
      </c>
      <c r="M898" s="16">
        <f t="shared" si="565"/>
        <v>2.97545454545455</v>
      </c>
      <c r="N898" s="11">
        <v>0.85</v>
      </c>
      <c r="O898" s="11">
        <v>1.72</v>
      </c>
      <c r="P898" s="8">
        <f t="shared" si="566"/>
        <v>2.462</v>
      </c>
      <c r="Q898" s="9">
        <v>0.9</v>
      </c>
      <c r="R898" s="17">
        <f t="shared" si="567"/>
        <v>93199.6727775521</v>
      </c>
      <c r="Y898" s="11">
        <f t="shared" si="568"/>
        <v>45118</v>
      </c>
      <c r="Z898" s="11">
        <v>0.0847</v>
      </c>
      <c r="AA898" s="12">
        <v>1.35</v>
      </c>
      <c r="AB898" s="13">
        <f t="shared" si="569"/>
        <v>5159.01771</v>
      </c>
      <c r="AC898" s="11">
        <v>3</v>
      </c>
      <c r="AD898" s="11">
        <v>200</v>
      </c>
      <c r="AE898" s="11">
        <v>1.43</v>
      </c>
      <c r="AF898" s="16">
        <f t="shared" si="570"/>
        <v>2.97545454545455</v>
      </c>
      <c r="AG898" s="11">
        <v>0.85</v>
      </c>
      <c r="AH898" s="11">
        <v>1.72</v>
      </c>
      <c r="AI898" s="8">
        <f t="shared" si="571"/>
        <v>2.462</v>
      </c>
      <c r="AJ898" s="9">
        <v>0.9</v>
      </c>
      <c r="AK898" s="17">
        <f t="shared" si="572"/>
        <v>102040.399824737</v>
      </c>
    </row>
    <row r="899" s="1" customFormat="1" customHeight="1" spans="6:37">
      <c r="F899" s="11">
        <f t="shared" si="563"/>
        <v>41209</v>
      </c>
      <c r="G899" s="11">
        <v>0.0847</v>
      </c>
      <c r="H899" s="12">
        <v>1.35</v>
      </c>
      <c r="I899" s="13">
        <f t="shared" si="564"/>
        <v>4712.043105</v>
      </c>
      <c r="J899" s="11">
        <v>3</v>
      </c>
      <c r="K899" s="11">
        <v>200</v>
      </c>
      <c r="L899" s="11">
        <v>1.43</v>
      </c>
      <c r="M899" s="16">
        <f t="shared" si="565"/>
        <v>2.97545454545455</v>
      </c>
      <c r="N899" s="11">
        <v>0.85</v>
      </c>
      <c r="O899" s="11">
        <v>1.72</v>
      </c>
      <c r="P899" s="8">
        <f t="shared" si="566"/>
        <v>2.462</v>
      </c>
      <c r="Q899" s="9">
        <v>0.9</v>
      </c>
      <c r="R899" s="17">
        <f t="shared" si="567"/>
        <v>93199.6727775521</v>
      </c>
      <c r="Y899" s="11">
        <f t="shared" si="568"/>
        <v>45118</v>
      </c>
      <c r="Z899" s="11">
        <v>0.0847</v>
      </c>
      <c r="AA899" s="12">
        <v>1.35</v>
      </c>
      <c r="AB899" s="13">
        <f t="shared" si="569"/>
        <v>5159.01771</v>
      </c>
      <c r="AC899" s="11">
        <v>3</v>
      </c>
      <c r="AD899" s="11">
        <v>200</v>
      </c>
      <c r="AE899" s="11">
        <v>1.43</v>
      </c>
      <c r="AF899" s="16">
        <f t="shared" si="570"/>
        <v>2.97545454545455</v>
      </c>
      <c r="AG899" s="11">
        <v>0.85</v>
      </c>
      <c r="AH899" s="11">
        <v>1.72</v>
      </c>
      <c r="AI899" s="8">
        <f t="shared" si="571"/>
        <v>2.462</v>
      </c>
      <c r="AJ899" s="9">
        <v>0.9</v>
      </c>
      <c r="AK899" s="17">
        <f t="shared" si="572"/>
        <v>102040.399824737</v>
      </c>
    </row>
    <row r="900" s="1" customFormat="1" customHeight="1" spans="6:37">
      <c r="F900" s="36" t="s">
        <v>44</v>
      </c>
      <c r="G900" s="37"/>
      <c r="H900" s="37"/>
      <c r="I900" s="37"/>
      <c r="J900" s="37"/>
      <c r="K900" s="37"/>
      <c r="L900" s="37"/>
      <c r="M900" s="22">
        <f>SUM(R895:R899)</f>
        <v>610494.554968504</v>
      </c>
      <c r="N900" s="22"/>
      <c r="O900" s="22"/>
      <c r="P900" s="22"/>
      <c r="Q900" s="22"/>
      <c r="R900" s="22"/>
      <c r="Y900" s="36" t="s">
        <v>44</v>
      </c>
      <c r="Z900" s="37"/>
      <c r="AA900" s="37"/>
      <c r="AB900" s="37"/>
      <c r="AC900" s="37"/>
      <c r="AD900" s="37"/>
      <c r="AE900" s="37"/>
      <c r="AF900" s="22">
        <f>SUM(AK895:AK899)</f>
        <v>668404.798249629</v>
      </c>
      <c r="AG900" s="22"/>
      <c r="AH900" s="22"/>
      <c r="AI900" s="22"/>
      <c r="AJ900" s="22"/>
      <c r="AK900" s="22"/>
    </row>
    <row r="901" s="1" customFormat="1" customHeight="1" spans="6:37">
      <c r="F901" s="37"/>
      <c r="G901" s="37"/>
      <c r="H901" s="37"/>
      <c r="I901" s="37"/>
      <c r="J901" s="37"/>
      <c r="K901" s="37"/>
      <c r="L901" s="37"/>
      <c r="M901" s="22"/>
      <c r="N901" s="22"/>
      <c r="O901" s="22"/>
      <c r="P901" s="22"/>
      <c r="Q901" s="22"/>
      <c r="R901" s="22"/>
      <c r="Y901" s="37"/>
      <c r="Z901" s="37"/>
      <c r="AA901" s="37"/>
      <c r="AB901" s="37"/>
      <c r="AC901" s="37"/>
      <c r="AD901" s="37"/>
      <c r="AE901" s="37"/>
      <c r="AF901" s="22"/>
      <c r="AG901" s="22"/>
      <c r="AH901" s="22"/>
      <c r="AI901" s="22"/>
      <c r="AJ901" s="22"/>
      <c r="AK901" s="22"/>
    </row>
    <row r="902" s="1" customFormat="1" customHeight="1" spans="6:37">
      <c r="F902" s="34" t="s">
        <v>24</v>
      </c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Y902" s="34" t="s">
        <v>24</v>
      </c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</row>
    <row r="903" s="1" customFormat="1" customHeight="1" spans="6:37">
      <c r="F903" s="13" t="s">
        <v>3</v>
      </c>
      <c r="G903" s="13"/>
      <c r="H903" s="13"/>
      <c r="I903" s="13"/>
      <c r="J903" s="13"/>
      <c r="K903" s="8" t="s">
        <v>46</v>
      </c>
      <c r="L903" s="8"/>
      <c r="M903" s="8"/>
      <c r="N903" s="8"/>
      <c r="O903" s="9" t="s">
        <v>31</v>
      </c>
      <c r="P903" s="9"/>
      <c r="Q903" s="38" t="s">
        <v>7</v>
      </c>
      <c r="Y903" s="13" t="s">
        <v>3</v>
      </c>
      <c r="Z903" s="13"/>
      <c r="AA903" s="13"/>
      <c r="AB903" s="13"/>
      <c r="AC903" s="13"/>
      <c r="AD903" s="8" t="s">
        <v>46</v>
      </c>
      <c r="AE903" s="8"/>
      <c r="AF903" s="8"/>
      <c r="AG903" s="8"/>
      <c r="AH903" s="9" t="s">
        <v>31</v>
      </c>
      <c r="AI903" s="9"/>
      <c r="AJ903" s="38" t="s">
        <v>7</v>
      </c>
    </row>
    <row r="904" s="1" customFormat="1" customHeight="1" spans="6:37">
      <c r="F904" s="13" t="s">
        <v>47</v>
      </c>
      <c r="G904" s="13" t="s">
        <v>48</v>
      </c>
      <c r="H904" s="13" t="s">
        <v>49</v>
      </c>
      <c r="I904" s="13" t="s">
        <v>50</v>
      </c>
      <c r="J904" s="13" t="s">
        <v>3</v>
      </c>
      <c r="K904" s="8" t="s">
        <v>51</v>
      </c>
      <c r="L904" s="8" t="s">
        <v>21</v>
      </c>
      <c r="M904" s="8" t="s">
        <v>20</v>
      </c>
      <c r="N904" s="39" t="s">
        <v>22</v>
      </c>
      <c r="O904" s="9" t="s">
        <v>52</v>
      </c>
      <c r="P904" s="9" t="s">
        <v>53</v>
      </c>
      <c r="Q904" s="38"/>
      <c r="Y904" s="13" t="s">
        <v>47</v>
      </c>
      <c r="Z904" s="13" t="s">
        <v>48</v>
      </c>
      <c r="AA904" s="13" t="s">
        <v>49</v>
      </c>
      <c r="AB904" s="13" t="s">
        <v>50</v>
      </c>
      <c r="AC904" s="13" t="s">
        <v>3</v>
      </c>
      <c r="AD904" s="8" t="s">
        <v>51</v>
      </c>
      <c r="AE904" s="8" t="s">
        <v>21</v>
      </c>
      <c r="AF904" s="8" t="s">
        <v>20</v>
      </c>
      <c r="AG904" s="39" t="s">
        <v>22</v>
      </c>
      <c r="AH904" s="9" t="s">
        <v>52</v>
      </c>
      <c r="AI904" s="9" t="s">
        <v>53</v>
      </c>
      <c r="AJ904" s="38"/>
    </row>
    <row r="905" s="1" customFormat="1" customHeight="1" spans="6:37">
      <c r="F905" s="11">
        <f t="shared" ref="F905:F919" si="573">2704+412</f>
        <v>3116</v>
      </c>
      <c r="G905" s="12">
        <v>1.05</v>
      </c>
      <c r="H905" s="11">
        <v>1</v>
      </c>
      <c r="I905" s="11">
        <v>0</v>
      </c>
      <c r="J905" s="13">
        <f t="shared" ref="J905:J919" si="574">F905*G905*H905+I905</f>
        <v>3271.8</v>
      </c>
      <c r="K905" s="11">
        <v>1</v>
      </c>
      <c r="L905" s="11">
        <v>2.38</v>
      </c>
      <c r="M905" s="11">
        <v>1</v>
      </c>
      <c r="N905" s="39">
        <f t="shared" ref="N905:N919" si="575">L905*M905+1</f>
        <v>3.38</v>
      </c>
      <c r="O905" s="11">
        <v>1.15</v>
      </c>
      <c r="P905" s="9">
        <v>0.5</v>
      </c>
      <c r="Q905" s="40">
        <f t="shared" ref="Q905:Q919" si="576">J905*K905*N905*O905*P905</f>
        <v>6358.7433</v>
      </c>
      <c r="Y905" s="11">
        <f t="shared" ref="Y905:Y919" si="577">2704+451</f>
        <v>3155</v>
      </c>
      <c r="Z905" s="12">
        <v>1.05</v>
      </c>
      <c r="AA905" s="11">
        <v>1</v>
      </c>
      <c r="AB905" s="11">
        <v>0</v>
      </c>
      <c r="AC905" s="13">
        <f t="shared" ref="AC905:AC919" si="578">Y905*Z905*AA905+AB905</f>
        <v>3312.75</v>
      </c>
      <c r="AD905" s="11">
        <v>1</v>
      </c>
      <c r="AE905" s="11">
        <v>2.38</v>
      </c>
      <c r="AF905" s="11">
        <v>1</v>
      </c>
      <c r="AG905" s="39">
        <f t="shared" ref="AG905:AG919" si="579">AE905*AF905+1</f>
        <v>3.38</v>
      </c>
      <c r="AH905" s="11">
        <v>1.15</v>
      </c>
      <c r="AI905" s="9">
        <v>0.5</v>
      </c>
      <c r="AJ905" s="40">
        <f t="shared" ref="AJ905:AJ919" si="580">AC905*AD905*AG905*AH905*AI905</f>
        <v>6438.329625</v>
      </c>
    </row>
    <row r="906" s="1" customFormat="1" customHeight="1" spans="6:37">
      <c r="F906" s="11">
        <f t="shared" si="573"/>
        <v>3116</v>
      </c>
      <c r="G906" s="12">
        <v>1.06</v>
      </c>
      <c r="H906" s="11">
        <v>1</v>
      </c>
      <c r="I906" s="11">
        <v>0</v>
      </c>
      <c r="J906" s="13">
        <f t="shared" si="574"/>
        <v>3302.96</v>
      </c>
      <c r="K906" s="11">
        <v>1</v>
      </c>
      <c r="L906" s="11">
        <v>2.38</v>
      </c>
      <c r="M906" s="11">
        <v>1</v>
      </c>
      <c r="N906" s="39">
        <f t="shared" si="575"/>
        <v>3.38</v>
      </c>
      <c r="O906" s="11">
        <v>1.15</v>
      </c>
      <c r="P906" s="9">
        <v>0.5</v>
      </c>
      <c r="Q906" s="40">
        <f t="shared" si="576"/>
        <v>6419.30276</v>
      </c>
      <c r="Y906" s="11">
        <f t="shared" si="577"/>
        <v>3155</v>
      </c>
      <c r="Z906" s="12">
        <v>1.06</v>
      </c>
      <c r="AA906" s="11">
        <v>1</v>
      </c>
      <c r="AB906" s="11">
        <v>0</v>
      </c>
      <c r="AC906" s="13">
        <f t="shared" si="578"/>
        <v>3344.3</v>
      </c>
      <c r="AD906" s="11">
        <v>1</v>
      </c>
      <c r="AE906" s="11">
        <v>2.38</v>
      </c>
      <c r="AF906" s="11">
        <v>1</v>
      </c>
      <c r="AG906" s="39">
        <f t="shared" si="579"/>
        <v>3.38</v>
      </c>
      <c r="AH906" s="11">
        <v>1.15</v>
      </c>
      <c r="AI906" s="9">
        <v>0.5</v>
      </c>
      <c r="AJ906" s="40">
        <f t="shared" si="580"/>
        <v>6499.64705</v>
      </c>
    </row>
    <row r="907" s="1" customFormat="1" customHeight="1" spans="6:37">
      <c r="F907" s="11">
        <f t="shared" si="573"/>
        <v>3116</v>
      </c>
      <c r="G907" s="12">
        <v>1.31</v>
      </c>
      <c r="H907" s="11">
        <v>1</v>
      </c>
      <c r="I907" s="11">
        <v>0</v>
      </c>
      <c r="J907" s="13">
        <f t="shared" si="574"/>
        <v>4081.96</v>
      </c>
      <c r="K907" s="11">
        <v>1</v>
      </c>
      <c r="L907" s="11">
        <v>2.38</v>
      </c>
      <c r="M907" s="11">
        <v>1</v>
      </c>
      <c r="N907" s="39">
        <f t="shared" si="575"/>
        <v>3.38</v>
      </c>
      <c r="O907" s="11">
        <v>1.15</v>
      </c>
      <c r="P907" s="9">
        <v>0.5</v>
      </c>
      <c r="Q907" s="40">
        <f t="shared" si="576"/>
        <v>7933.28926</v>
      </c>
      <c r="Y907" s="11">
        <f t="shared" si="577"/>
        <v>3155</v>
      </c>
      <c r="Z907" s="12">
        <v>1.31</v>
      </c>
      <c r="AA907" s="11">
        <v>1</v>
      </c>
      <c r="AB907" s="11">
        <v>0</v>
      </c>
      <c r="AC907" s="13">
        <f t="shared" si="578"/>
        <v>4133.05</v>
      </c>
      <c r="AD907" s="11">
        <v>1</v>
      </c>
      <c r="AE907" s="11">
        <v>2.38</v>
      </c>
      <c r="AF907" s="11">
        <v>1</v>
      </c>
      <c r="AG907" s="39">
        <f t="shared" si="579"/>
        <v>3.38</v>
      </c>
      <c r="AH907" s="11">
        <v>1.15</v>
      </c>
      <c r="AI907" s="9">
        <v>0.5</v>
      </c>
      <c r="AJ907" s="40">
        <f t="shared" si="580"/>
        <v>8032.582675</v>
      </c>
    </row>
    <row r="908" s="1" customFormat="1" customHeight="1" spans="6:37">
      <c r="F908" s="11">
        <f t="shared" si="573"/>
        <v>3116</v>
      </c>
      <c r="G908" s="12">
        <v>0.75</v>
      </c>
      <c r="H908" s="11">
        <v>1</v>
      </c>
      <c r="I908" s="11">
        <v>0</v>
      </c>
      <c r="J908" s="13">
        <f t="shared" si="574"/>
        <v>2337</v>
      </c>
      <c r="K908" s="11">
        <v>1</v>
      </c>
      <c r="L908" s="11">
        <v>2.38</v>
      </c>
      <c r="M908" s="11">
        <v>1</v>
      </c>
      <c r="N908" s="39">
        <f t="shared" si="575"/>
        <v>3.38</v>
      </c>
      <c r="O908" s="11">
        <v>1.15</v>
      </c>
      <c r="P908" s="9">
        <v>0.5</v>
      </c>
      <c r="Q908" s="40">
        <f t="shared" si="576"/>
        <v>4541.9595</v>
      </c>
      <c r="Y908" s="11">
        <f t="shared" si="577"/>
        <v>3155</v>
      </c>
      <c r="Z908" s="12">
        <v>0.75</v>
      </c>
      <c r="AA908" s="11">
        <v>1</v>
      </c>
      <c r="AB908" s="11">
        <v>0</v>
      </c>
      <c r="AC908" s="13">
        <f t="shared" si="578"/>
        <v>2366.25</v>
      </c>
      <c r="AD908" s="11">
        <v>1</v>
      </c>
      <c r="AE908" s="11">
        <v>2.38</v>
      </c>
      <c r="AF908" s="11">
        <v>1</v>
      </c>
      <c r="AG908" s="39">
        <f t="shared" si="579"/>
        <v>3.38</v>
      </c>
      <c r="AH908" s="11">
        <v>1.15</v>
      </c>
      <c r="AI908" s="9">
        <v>0.5</v>
      </c>
      <c r="AJ908" s="40">
        <f t="shared" si="580"/>
        <v>4598.806875</v>
      </c>
    </row>
    <row r="909" s="1" customFormat="1" customHeight="1" spans="6:37">
      <c r="F909" s="11">
        <f t="shared" si="573"/>
        <v>3116</v>
      </c>
      <c r="G909" s="12">
        <v>0.75</v>
      </c>
      <c r="H909" s="11">
        <v>1</v>
      </c>
      <c r="I909" s="11">
        <v>0</v>
      </c>
      <c r="J909" s="13">
        <f t="shared" si="574"/>
        <v>2337</v>
      </c>
      <c r="K909" s="11">
        <v>1</v>
      </c>
      <c r="L909" s="11">
        <v>2.38</v>
      </c>
      <c r="M909" s="11">
        <v>1</v>
      </c>
      <c r="N909" s="39">
        <f t="shared" si="575"/>
        <v>3.38</v>
      </c>
      <c r="O909" s="11">
        <v>1.15</v>
      </c>
      <c r="P909" s="9">
        <v>0.5</v>
      </c>
      <c r="Q909" s="40">
        <f t="shared" si="576"/>
        <v>4541.9595</v>
      </c>
      <c r="Y909" s="11">
        <f t="shared" si="577"/>
        <v>3155</v>
      </c>
      <c r="Z909" s="12">
        <v>0.75</v>
      </c>
      <c r="AA909" s="11">
        <v>1</v>
      </c>
      <c r="AB909" s="11">
        <v>0</v>
      </c>
      <c r="AC909" s="13">
        <f t="shared" si="578"/>
        <v>2366.25</v>
      </c>
      <c r="AD909" s="11">
        <v>1</v>
      </c>
      <c r="AE909" s="11">
        <v>2.38</v>
      </c>
      <c r="AF909" s="11">
        <v>1</v>
      </c>
      <c r="AG909" s="39">
        <f t="shared" si="579"/>
        <v>3.38</v>
      </c>
      <c r="AH909" s="11">
        <v>1.15</v>
      </c>
      <c r="AI909" s="9">
        <v>0.5</v>
      </c>
      <c r="AJ909" s="40">
        <f t="shared" si="580"/>
        <v>4598.806875</v>
      </c>
    </row>
    <row r="910" s="1" customFormat="1" customHeight="1" spans="6:37">
      <c r="F910" s="11">
        <f t="shared" si="573"/>
        <v>3116</v>
      </c>
      <c r="G910" s="12">
        <v>1.8</v>
      </c>
      <c r="H910" s="11">
        <v>1</v>
      </c>
      <c r="I910" s="11">
        <v>0</v>
      </c>
      <c r="J910" s="13">
        <f t="shared" si="574"/>
        <v>5608.8</v>
      </c>
      <c r="K910" s="11">
        <v>1</v>
      </c>
      <c r="L910" s="11">
        <v>2.38</v>
      </c>
      <c r="M910" s="11">
        <v>1</v>
      </c>
      <c r="N910" s="39">
        <f t="shared" si="575"/>
        <v>3.38</v>
      </c>
      <c r="O910" s="11">
        <v>1.15</v>
      </c>
      <c r="P910" s="9">
        <v>0.5</v>
      </c>
      <c r="Q910" s="40">
        <f t="shared" si="576"/>
        <v>10900.7028</v>
      </c>
      <c r="Y910" s="11">
        <f t="shared" si="577"/>
        <v>3155</v>
      </c>
      <c r="Z910" s="12">
        <v>1.8</v>
      </c>
      <c r="AA910" s="11">
        <v>1</v>
      </c>
      <c r="AB910" s="11">
        <v>0</v>
      </c>
      <c r="AC910" s="13">
        <f t="shared" si="578"/>
        <v>5679</v>
      </c>
      <c r="AD910" s="11">
        <v>1</v>
      </c>
      <c r="AE910" s="11">
        <v>2.38</v>
      </c>
      <c r="AF910" s="11">
        <v>1</v>
      </c>
      <c r="AG910" s="39">
        <f t="shared" si="579"/>
        <v>3.38</v>
      </c>
      <c r="AH910" s="11">
        <v>1.15</v>
      </c>
      <c r="AI910" s="9">
        <v>0.5</v>
      </c>
      <c r="AJ910" s="40">
        <f t="shared" si="580"/>
        <v>11037.1365</v>
      </c>
    </row>
    <row r="911" s="1" customFormat="1" customHeight="1" spans="6:37">
      <c r="F911" s="11">
        <f t="shared" si="573"/>
        <v>3116</v>
      </c>
      <c r="G911" s="12">
        <v>1.05</v>
      </c>
      <c r="H911" s="11">
        <v>1</v>
      </c>
      <c r="I911" s="11">
        <v>0</v>
      </c>
      <c r="J911" s="13">
        <f t="shared" si="574"/>
        <v>3271.8</v>
      </c>
      <c r="K911" s="11">
        <v>1</v>
      </c>
      <c r="L911" s="11">
        <v>2.38</v>
      </c>
      <c r="M911" s="11">
        <v>1</v>
      </c>
      <c r="N911" s="39">
        <f t="shared" si="575"/>
        <v>3.38</v>
      </c>
      <c r="O911" s="11">
        <v>1.15</v>
      </c>
      <c r="P911" s="9">
        <v>0.5</v>
      </c>
      <c r="Q911" s="40">
        <f t="shared" si="576"/>
        <v>6358.7433</v>
      </c>
      <c r="Y911" s="11">
        <f t="shared" si="577"/>
        <v>3155</v>
      </c>
      <c r="Z911" s="12">
        <v>1.05</v>
      </c>
      <c r="AA911" s="11">
        <v>1</v>
      </c>
      <c r="AB911" s="11">
        <v>0</v>
      </c>
      <c r="AC911" s="13">
        <f t="shared" si="578"/>
        <v>3312.75</v>
      </c>
      <c r="AD911" s="11">
        <v>1</v>
      </c>
      <c r="AE911" s="11">
        <v>2.38</v>
      </c>
      <c r="AF911" s="11">
        <v>1</v>
      </c>
      <c r="AG911" s="39">
        <f t="shared" si="579"/>
        <v>3.38</v>
      </c>
      <c r="AH911" s="11">
        <v>1.15</v>
      </c>
      <c r="AI911" s="9">
        <v>0.5</v>
      </c>
      <c r="AJ911" s="40">
        <f t="shared" si="580"/>
        <v>6438.329625</v>
      </c>
    </row>
    <row r="912" s="1" customFormat="1" customHeight="1" spans="6:37">
      <c r="F912" s="11">
        <f t="shared" si="573"/>
        <v>3116</v>
      </c>
      <c r="G912" s="12">
        <v>1.06</v>
      </c>
      <c r="H912" s="11">
        <v>1</v>
      </c>
      <c r="I912" s="11">
        <v>0</v>
      </c>
      <c r="J912" s="13">
        <f t="shared" si="574"/>
        <v>3302.96</v>
      </c>
      <c r="K912" s="11">
        <v>1</v>
      </c>
      <c r="L912" s="11">
        <v>2.38</v>
      </c>
      <c r="M912" s="11">
        <v>1</v>
      </c>
      <c r="N912" s="39">
        <f t="shared" si="575"/>
        <v>3.38</v>
      </c>
      <c r="O912" s="11">
        <v>1.15</v>
      </c>
      <c r="P912" s="9">
        <v>0.5</v>
      </c>
      <c r="Q912" s="40">
        <f t="shared" si="576"/>
        <v>6419.30276</v>
      </c>
      <c r="Y912" s="11">
        <f t="shared" si="577"/>
        <v>3155</v>
      </c>
      <c r="Z912" s="12">
        <v>1.06</v>
      </c>
      <c r="AA912" s="11">
        <v>1</v>
      </c>
      <c r="AB912" s="11">
        <v>0</v>
      </c>
      <c r="AC912" s="13">
        <f t="shared" si="578"/>
        <v>3344.3</v>
      </c>
      <c r="AD912" s="11">
        <v>1</v>
      </c>
      <c r="AE912" s="11">
        <v>2.38</v>
      </c>
      <c r="AF912" s="11">
        <v>1</v>
      </c>
      <c r="AG912" s="39">
        <f t="shared" si="579"/>
        <v>3.38</v>
      </c>
      <c r="AH912" s="11">
        <v>1.15</v>
      </c>
      <c r="AI912" s="9">
        <v>0.5</v>
      </c>
      <c r="AJ912" s="40">
        <f t="shared" si="580"/>
        <v>6499.64705</v>
      </c>
    </row>
    <row r="913" s="1" customFormat="1" customHeight="1" spans="6:36">
      <c r="F913" s="11">
        <f t="shared" si="573"/>
        <v>3116</v>
      </c>
      <c r="G913" s="12">
        <v>1.31</v>
      </c>
      <c r="H913" s="11">
        <v>1</v>
      </c>
      <c r="I913" s="11">
        <v>0</v>
      </c>
      <c r="J913" s="13">
        <f t="shared" si="574"/>
        <v>4081.96</v>
      </c>
      <c r="K913" s="11">
        <v>1</v>
      </c>
      <c r="L913" s="11">
        <v>2.38</v>
      </c>
      <c r="M913" s="11">
        <v>1</v>
      </c>
      <c r="N913" s="39">
        <f t="shared" si="575"/>
        <v>3.38</v>
      </c>
      <c r="O913" s="11">
        <v>1.15</v>
      </c>
      <c r="P913" s="9">
        <v>0.5</v>
      </c>
      <c r="Q913" s="40">
        <f t="shared" si="576"/>
        <v>7933.28926</v>
      </c>
      <c r="Y913" s="11">
        <f t="shared" si="577"/>
        <v>3155</v>
      </c>
      <c r="Z913" s="12">
        <v>1.31</v>
      </c>
      <c r="AA913" s="11">
        <v>1</v>
      </c>
      <c r="AB913" s="11">
        <v>0</v>
      </c>
      <c r="AC913" s="13">
        <f t="shared" si="578"/>
        <v>4133.05</v>
      </c>
      <c r="AD913" s="11">
        <v>1</v>
      </c>
      <c r="AE913" s="11">
        <v>2.38</v>
      </c>
      <c r="AF913" s="11">
        <v>1</v>
      </c>
      <c r="AG913" s="39">
        <f t="shared" si="579"/>
        <v>3.38</v>
      </c>
      <c r="AH913" s="11">
        <v>1.15</v>
      </c>
      <c r="AI913" s="9">
        <v>0.5</v>
      </c>
      <c r="AJ913" s="40">
        <f t="shared" si="580"/>
        <v>8032.582675</v>
      </c>
    </row>
    <row r="914" s="1" customFormat="1" customHeight="1" spans="6:36">
      <c r="F914" s="11">
        <f t="shared" si="573"/>
        <v>3116</v>
      </c>
      <c r="G914" s="12">
        <v>0.75</v>
      </c>
      <c r="H914" s="11">
        <v>1</v>
      </c>
      <c r="I914" s="11">
        <v>0</v>
      </c>
      <c r="J914" s="13">
        <f t="shared" si="574"/>
        <v>2337</v>
      </c>
      <c r="K914" s="11">
        <v>1</v>
      </c>
      <c r="L914" s="11">
        <v>2.38</v>
      </c>
      <c r="M914" s="11">
        <v>1</v>
      </c>
      <c r="N914" s="39">
        <f t="shared" si="575"/>
        <v>3.38</v>
      </c>
      <c r="O914" s="11">
        <v>1.15</v>
      </c>
      <c r="P914" s="9">
        <v>0.5</v>
      </c>
      <c r="Q914" s="40">
        <f t="shared" si="576"/>
        <v>4541.9595</v>
      </c>
      <c r="Y914" s="11">
        <f t="shared" si="577"/>
        <v>3155</v>
      </c>
      <c r="Z914" s="12">
        <v>0.75</v>
      </c>
      <c r="AA914" s="11">
        <v>1</v>
      </c>
      <c r="AB914" s="11">
        <v>0</v>
      </c>
      <c r="AC914" s="13">
        <f t="shared" si="578"/>
        <v>2366.25</v>
      </c>
      <c r="AD914" s="11">
        <v>1</v>
      </c>
      <c r="AE914" s="11">
        <v>2.38</v>
      </c>
      <c r="AF914" s="11">
        <v>1</v>
      </c>
      <c r="AG914" s="39">
        <f t="shared" si="579"/>
        <v>3.38</v>
      </c>
      <c r="AH914" s="11">
        <v>1.15</v>
      </c>
      <c r="AI914" s="9">
        <v>0.5</v>
      </c>
      <c r="AJ914" s="40">
        <f t="shared" si="580"/>
        <v>4598.806875</v>
      </c>
    </row>
    <row r="915" s="1" customFormat="1" customHeight="1" spans="6:36">
      <c r="F915" s="11">
        <f t="shared" si="573"/>
        <v>3116</v>
      </c>
      <c r="G915" s="12">
        <v>0.75</v>
      </c>
      <c r="H915" s="11">
        <v>1</v>
      </c>
      <c r="I915" s="11">
        <v>0</v>
      </c>
      <c r="J915" s="13">
        <f t="shared" si="574"/>
        <v>2337</v>
      </c>
      <c r="K915" s="11">
        <v>1</v>
      </c>
      <c r="L915" s="11">
        <v>2.38</v>
      </c>
      <c r="M915" s="11">
        <v>1</v>
      </c>
      <c r="N915" s="39">
        <f t="shared" si="575"/>
        <v>3.38</v>
      </c>
      <c r="O915" s="11">
        <v>1.15</v>
      </c>
      <c r="P915" s="9">
        <v>0.5</v>
      </c>
      <c r="Q915" s="40">
        <f t="shared" si="576"/>
        <v>4541.9595</v>
      </c>
      <c r="Y915" s="11">
        <f t="shared" si="577"/>
        <v>3155</v>
      </c>
      <c r="Z915" s="12">
        <v>0.75</v>
      </c>
      <c r="AA915" s="11">
        <v>1</v>
      </c>
      <c r="AB915" s="11">
        <v>0</v>
      </c>
      <c r="AC915" s="13">
        <f t="shared" si="578"/>
        <v>2366.25</v>
      </c>
      <c r="AD915" s="11">
        <v>1</v>
      </c>
      <c r="AE915" s="11">
        <v>2.38</v>
      </c>
      <c r="AF915" s="11">
        <v>1</v>
      </c>
      <c r="AG915" s="39">
        <f t="shared" si="579"/>
        <v>3.38</v>
      </c>
      <c r="AH915" s="11">
        <v>1.15</v>
      </c>
      <c r="AI915" s="9">
        <v>0.5</v>
      </c>
      <c r="AJ915" s="40">
        <f t="shared" si="580"/>
        <v>4598.806875</v>
      </c>
    </row>
    <row r="916" s="1" customFormat="1" customHeight="1" spans="6:36">
      <c r="F916" s="11">
        <f t="shared" si="573"/>
        <v>3116</v>
      </c>
      <c r="G916" s="12">
        <v>1.8</v>
      </c>
      <c r="H916" s="11">
        <v>1</v>
      </c>
      <c r="I916" s="11">
        <v>0</v>
      </c>
      <c r="J916" s="13">
        <f t="shared" si="574"/>
        <v>5608.8</v>
      </c>
      <c r="K916" s="11">
        <v>1</v>
      </c>
      <c r="L916" s="11">
        <v>2.38</v>
      </c>
      <c r="M916" s="11">
        <v>1</v>
      </c>
      <c r="N916" s="39">
        <f t="shared" si="575"/>
        <v>3.38</v>
      </c>
      <c r="O916" s="11">
        <v>1.15</v>
      </c>
      <c r="P916" s="9">
        <v>0.5</v>
      </c>
      <c r="Q916" s="40">
        <f t="shared" si="576"/>
        <v>10900.7028</v>
      </c>
      <c r="Y916" s="11">
        <f t="shared" si="577"/>
        <v>3155</v>
      </c>
      <c r="Z916" s="12">
        <v>1.8</v>
      </c>
      <c r="AA916" s="11">
        <v>1</v>
      </c>
      <c r="AB916" s="11">
        <v>0</v>
      </c>
      <c r="AC916" s="13">
        <f t="shared" si="578"/>
        <v>5679</v>
      </c>
      <c r="AD916" s="11">
        <v>1</v>
      </c>
      <c r="AE916" s="11">
        <v>2.38</v>
      </c>
      <c r="AF916" s="11">
        <v>1</v>
      </c>
      <c r="AG916" s="39">
        <f t="shared" si="579"/>
        <v>3.38</v>
      </c>
      <c r="AH916" s="11">
        <v>1.15</v>
      </c>
      <c r="AI916" s="9">
        <v>0.5</v>
      </c>
      <c r="AJ916" s="40">
        <f t="shared" si="580"/>
        <v>11037.1365</v>
      </c>
    </row>
    <row r="917" s="1" customFormat="1" customHeight="1" spans="6:36">
      <c r="F917" s="11">
        <f t="shared" si="573"/>
        <v>3116</v>
      </c>
      <c r="G917" s="12">
        <v>3.21</v>
      </c>
      <c r="H917" s="11">
        <v>1</v>
      </c>
      <c r="I917" s="11">
        <v>0</v>
      </c>
      <c r="J917" s="13">
        <f t="shared" si="574"/>
        <v>10002.36</v>
      </c>
      <c r="K917" s="11">
        <v>1</v>
      </c>
      <c r="L917" s="11">
        <v>2.38</v>
      </c>
      <c r="M917" s="11">
        <v>1</v>
      </c>
      <c r="N917" s="39">
        <f t="shared" si="575"/>
        <v>3.38</v>
      </c>
      <c r="O917" s="11">
        <v>1.15</v>
      </c>
      <c r="P917" s="9">
        <v>0.5</v>
      </c>
      <c r="Q917" s="40">
        <f t="shared" si="576"/>
        <v>19439.58666</v>
      </c>
      <c r="Y917" s="11">
        <f t="shared" si="577"/>
        <v>3155</v>
      </c>
      <c r="Z917" s="12">
        <v>3.21</v>
      </c>
      <c r="AA917" s="11">
        <v>1</v>
      </c>
      <c r="AB917" s="11">
        <v>0</v>
      </c>
      <c r="AC917" s="13">
        <f t="shared" si="578"/>
        <v>10127.55</v>
      </c>
      <c r="AD917" s="11">
        <v>1</v>
      </c>
      <c r="AE917" s="11">
        <v>2.38</v>
      </c>
      <c r="AF917" s="11">
        <v>1</v>
      </c>
      <c r="AG917" s="39">
        <f t="shared" si="579"/>
        <v>3.38</v>
      </c>
      <c r="AH917" s="11">
        <v>1.15</v>
      </c>
      <c r="AI917" s="9">
        <v>0.5</v>
      </c>
      <c r="AJ917" s="40">
        <f t="shared" si="580"/>
        <v>19682.893425</v>
      </c>
    </row>
    <row r="918" s="1" customFormat="1" customHeight="1" spans="6:36">
      <c r="F918" s="11">
        <f t="shared" si="573"/>
        <v>3116</v>
      </c>
      <c r="G918" s="12">
        <v>3.21</v>
      </c>
      <c r="H918" s="11">
        <v>1</v>
      </c>
      <c r="I918" s="11">
        <v>0</v>
      </c>
      <c r="J918" s="13">
        <f t="shared" si="574"/>
        <v>10002.36</v>
      </c>
      <c r="K918" s="11">
        <v>1</v>
      </c>
      <c r="L918" s="11">
        <v>2.38</v>
      </c>
      <c r="M918" s="11">
        <v>1</v>
      </c>
      <c r="N918" s="39">
        <f t="shared" si="575"/>
        <v>3.38</v>
      </c>
      <c r="O918" s="11">
        <v>1.15</v>
      </c>
      <c r="P918" s="9">
        <v>0.5</v>
      </c>
      <c r="Q918" s="40">
        <f t="shared" si="576"/>
        <v>19439.58666</v>
      </c>
      <c r="Y918" s="11">
        <f t="shared" si="577"/>
        <v>3155</v>
      </c>
      <c r="Z918" s="12">
        <v>3.21</v>
      </c>
      <c r="AA918" s="11">
        <v>1</v>
      </c>
      <c r="AB918" s="11">
        <v>0</v>
      </c>
      <c r="AC918" s="13">
        <f t="shared" si="578"/>
        <v>10127.55</v>
      </c>
      <c r="AD918" s="11">
        <v>1</v>
      </c>
      <c r="AE918" s="11">
        <v>2.38</v>
      </c>
      <c r="AF918" s="11">
        <v>1</v>
      </c>
      <c r="AG918" s="39">
        <f t="shared" si="579"/>
        <v>3.38</v>
      </c>
      <c r="AH918" s="11">
        <v>1.15</v>
      </c>
      <c r="AI918" s="9">
        <v>0.5</v>
      </c>
      <c r="AJ918" s="40">
        <f t="shared" si="580"/>
        <v>19682.893425</v>
      </c>
    </row>
    <row r="919" s="1" customFormat="1" customHeight="1" spans="6:36">
      <c r="F919" s="11">
        <f t="shared" si="573"/>
        <v>3116</v>
      </c>
      <c r="G919" s="12">
        <v>0</v>
      </c>
      <c r="H919" s="11">
        <v>1</v>
      </c>
      <c r="I919" s="11">
        <v>0</v>
      </c>
      <c r="J919" s="13">
        <f t="shared" si="574"/>
        <v>0</v>
      </c>
      <c r="K919" s="11">
        <v>1</v>
      </c>
      <c r="L919" s="11">
        <v>2.38</v>
      </c>
      <c r="M919" s="11">
        <v>1</v>
      </c>
      <c r="N919" s="39">
        <f t="shared" si="575"/>
        <v>3.38</v>
      </c>
      <c r="O919" s="11">
        <v>1.15</v>
      </c>
      <c r="P919" s="9">
        <v>0.5</v>
      </c>
      <c r="Q919" s="40">
        <f t="shared" si="576"/>
        <v>0</v>
      </c>
      <c r="Y919" s="11">
        <f t="shared" si="577"/>
        <v>3155</v>
      </c>
      <c r="Z919" s="12">
        <v>0</v>
      </c>
      <c r="AA919" s="11">
        <v>1</v>
      </c>
      <c r="AB919" s="11">
        <v>0</v>
      </c>
      <c r="AC919" s="13">
        <f t="shared" si="578"/>
        <v>0</v>
      </c>
      <c r="AD919" s="11">
        <v>1</v>
      </c>
      <c r="AE919" s="11">
        <v>2.38</v>
      </c>
      <c r="AF919" s="11">
        <v>1</v>
      </c>
      <c r="AG919" s="39">
        <f t="shared" si="579"/>
        <v>3.38</v>
      </c>
      <c r="AH919" s="11">
        <v>1.15</v>
      </c>
      <c r="AI919" s="9">
        <v>0.5</v>
      </c>
      <c r="AJ919" s="40">
        <f t="shared" si="580"/>
        <v>0</v>
      </c>
    </row>
    <row r="920" s="1" customFormat="1" customHeight="1" spans="6:36">
      <c r="F920" s="41" t="s">
        <v>24</v>
      </c>
      <c r="G920" s="42"/>
      <c r="H920" s="42"/>
      <c r="I920" s="42"/>
      <c r="J920" s="42"/>
      <c r="K920" s="42"/>
      <c r="L920" s="42"/>
      <c r="M920" s="43">
        <f>SUM(Q905:Q919)</f>
        <v>120271.08756</v>
      </c>
      <c r="N920" s="43"/>
      <c r="O920" s="43"/>
      <c r="P920" s="43"/>
      <c r="Q920" s="43"/>
      <c r="Y920" s="41" t="s">
        <v>24</v>
      </c>
      <c r="Z920" s="42"/>
      <c r="AA920" s="42"/>
      <c r="AB920" s="42"/>
      <c r="AC920" s="42"/>
      <c r="AD920" s="42"/>
      <c r="AE920" s="42"/>
      <c r="AF920" s="43">
        <f>SUM(AJ905:AJ919)</f>
        <v>121776.40605</v>
      </c>
      <c r="AG920" s="43"/>
      <c r="AH920" s="43"/>
      <c r="AI920" s="43"/>
      <c r="AJ920" s="43"/>
    </row>
    <row r="921" s="1" customFormat="1" customHeight="1" spans="6:36">
      <c r="F921" s="42"/>
      <c r="G921" s="42"/>
      <c r="H921" s="42"/>
      <c r="I921" s="42"/>
      <c r="J921" s="42"/>
      <c r="K921" s="42"/>
      <c r="L921" s="42"/>
      <c r="M921" s="43"/>
      <c r="N921" s="43"/>
      <c r="O921" s="43"/>
      <c r="P921" s="43"/>
      <c r="Q921" s="43"/>
      <c r="Y921" s="42"/>
      <c r="Z921" s="42"/>
      <c r="AA921" s="42"/>
      <c r="AB921" s="42"/>
      <c r="AC921" s="42"/>
      <c r="AD921" s="42"/>
      <c r="AE921" s="42"/>
      <c r="AF921" s="43"/>
      <c r="AG921" s="43"/>
      <c r="AH921" s="43"/>
      <c r="AI921" s="43"/>
      <c r="AJ921" s="43"/>
    </row>
    <row r="922" s="1" customFormat="1" customHeight="1" spans="6:36">
      <c r="F922" s="42"/>
      <c r="G922" s="42"/>
      <c r="H922" s="42"/>
      <c r="I922" s="42"/>
      <c r="J922" s="42"/>
      <c r="K922" s="42"/>
      <c r="L922" s="42"/>
      <c r="M922" s="43"/>
      <c r="N922" s="43"/>
      <c r="O922" s="43"/>
      <c r="P922" s="43"/>
      <c r="Q922" s="43"/>
      <c r="Y922" s="42"/>
      <c r="Z922" s="42"/>
      <c r="AA922" s="42"/>
      <c r="AB922" s="42"/>
      <c r="AC922" s="42"/>
      <c r="AD922" s="42"/>
      <c r="AE922" s="42"/>
      <c r="AF922" s="43"/>
      <c r="AG922" s="43"/>
      <c r="AH922" s="43"/>
      <c r="AI922" s="43"/>
      <c r="AJ922" s="43"/>
    </row>
    <row r="923" s="1" customFormat="1" customHeight="1" spans="6:36">
      <c r="F923" s="34" t="s">
        <v>25</v>
      </c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Y923" s="34" t="s">
        <v>25</v>
      </c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</row>
    <row r="924" s="1" customFormat="1" customHeight="1" spans="6:36">
      <c r="F924" s="13" t="s">
        <v>3</v>
      </c>
      <c r="G924" s="13"/>
      <c r="H924" s="13"/>
      <c r="I924" s="13"/>
      <c r="J924" s="13"/>
      <c r="K924" s="8" t="s">
        <v>46</v>
      </c>
      <c r="L924" s="8"/>
      <c r="M924" s="8"/>
      <c r="N924" s="8"/>
      <c r="O924" s="9" t="s">
        <v>31</v>
      </c>
      <c r="P924" s="9"/>
      <c r="Q924" s="38" t="s">
        <v>7</v>
      </c>
      <c r="Y924" s="13" t="s">
        <v>3</v>
      </c>
      <c r="Z924" s="13"/>
      <c r="AA924" s="13"/>
      <c r="AB924" s="13"/>
      <c r="AC924" s="13"/>
      <c r="AD924" s="8" t="s">
        <v>46</v>
      </c>
      <c r="AE924" s="8"/>
      <c r="AF924" s="8"/>
      <c r="AG924" s="8"/>
      <c r="AH924" s="9" t="s">
        <v>31</v>
      </c>
      <c r="AI924" s="9"/>
      <c r="AJ924" s="38" t="s">
        <v>7</v>
      </c>
    </row>
    <row r="925" s="1" customFormat="1" customHeight="1" spans="6:36">
      <c r="F925" s="13" t="s">
        <v>47</v>
      </c>
      <c r="G925" s="13" t="s">
        <v>48</v>
      </c>
      <c r="H925" s="13" t="s">
        <v>49</v>
      </c>
      <c r="I925" s="13" t="s">
        <v>50</v>
      </c>
      <c r="J925" s="13" t="s">
        <v>3</v>
      </c>
      <c r="K925" s="8" t="s">
        <v>51</v>
      </c>
      <c r="L925" s="8" t="s">
        <v>21</v>
      </c>
      <c r="M925" s="8" t="s">
        <v>20</v>
      </c>
      <c r="N925" s="39" t="s">
        <v>22</v>
      </c>
      <c r="O925" s="9" t="s">
        <v>52</v>
      </c>
      <c r="P925" s="9" t="s">
        <v>53</v>
      </c>
      <c r="Q925" s="38"/>
      <c r="Y925" s="13" t="s">
        <v>47</v>
      </c>
      <c r="Z925" s="13" t="s">
        <v>48</v>
      </c>
      <c r="AA925" s="13" t="s">
        <v>49</v>
      </c>
      <c r="AB925" s="13" t="s">
        <v>50</v>
      </c>
      <c r="AC925" s="13" t="s">
        <v>3</v>
      </c>
      <c r="AD925" s="8" t="s">
        <v>51</v>
      </c>
      <c r="AE925" s="8" t="s">
        <v>21</v>
      </c>
      <c r="AF925" s="8" t="s">
        <v>20</v>
      </c>
      <c r="AG925" s="39" t="s">
        <v>22</v>
      </c>
      <c r="AH925" s="9" t="s">
        <v>52</v>
      </c>
      <c r="AI925" s="9" t="s">
        <v>53</v>
      </c>
      <c r="AJ925" s="38"/>
    </row>
    <row r="926" s="1" customFormat="1" customHeight="1" spans="6:36">
      <c r="F926" s="11">
        <v>2171</v>
      </c>
      <c r="G926" s="12">
        <v>1.728</v>
      </c>
      <c r="H926" s="11">
        <v>1</v>
      </c>
      <c r="I926" s="11">
        <v>0</v>
      </c>
      <c r="J926" s="13">
        <f t="shared" ref="J926:J936" si="581">F926*G926*H926+I926</f>
        <v>3751.488</v>
      </c>
      <c r="K926" s="11">
        <v>1</v>
      </c>
      <c r="L926" s="11">
        <v>2.11</v>
      </c>
      <c r="M926" s="11">
        <v>0.97</v>
      </c>
      <c r="N926" s="39">
        <f t="shared" ref="N926:N936" si="582">L926*M926+1</f>
        <v>3.0467</v>
      </c>
      <c r="O926" s="11">
        <v>1.15</v>
      </c>
      <c r="P926" s="9">
        <v>0.5</v>
      </c>
      <c r="Q926" s="40">
        <f t="shared" ref="Q926:Q936" si="583">J926*K926*N926*O926*P926</f>
        <v>6572.05363152</v>
      </c>
      <c r="Y926" s="11">
        <v>2171</v>
      </c>
      <c r="Z926" s="12">
        <v>1.728</v>
      </c>
      <c r="AA926" s="11">
        <v>1</v>
      </c>
      <c r="AB926" s="11">
        <v>0</v>
      </c>
      <c r="AC926" s="13">
        <f t="shared" ref="AC926:AC936" si="584">Y926*Z926*AA926+AB926</f>
        <v>3751.488</v>
      </c>
      <c r="AD926" s="11">
        <v>1</v>
      </c>
      <c r="AE926" s="11">
        <v>2.11</v>
      </c>
      <c r="AF926" s="11">
        <v>0.97</v>
      </c>
      <c r="AG926" s="39">
        <f t="shared" ref="AG926:AG936" si="585">AE926*AF926+1</f>
        <v>3.0467</v>
      </c>
      <c r="AH926" s="11">
        <v>1.15</v>
      </c>
      <c r="AI926" s="9">
        <v>0.5</v>
      </c>
      <c r="AJ926" s="40">
        <f t="shared" ref="AJ926:AJ936" si="586">AC926*AD926*AG926*AH926*AI926</f>
        <v>6572.05363152</v>
      </c>
    </row>
    <row r="927" s="1" customFormat="1" customHeight="1" spans="6:36">
      <c r="F927" s="11">
        <v>2171</v>
      </c>
      <c r="G927" s="12">
        <v>1.728</v>
      </c>
      <c r="H927" s="11">
        <v>1</v>
      </c>
      <c r="I927" s="11">
        <v>0</v>
      </c>
      <c r="J927" s="13">
        <f t="shared" si="581"/>
        <v>3751.488</v>
      </c>
      <c r="K927" s="11">
        <v>1</v>
      </c>
      <c r="L927" s="11">
        <v>2.11</v>
      </c>
      <c r="M927" s="11">
        <v>0.97</v>
      </c>
      <c r="N927" s="39">
        <f t="shared" si="582"/>
        <v>3.0467</v>
      </c>
      <c r="O927" s="11">
        <v>1.15</v>
      </c>
      <c r="P927" s="9">
        <v>0.5</v>
      </c>
      <c r="Q927" s="40">
        <f t="shared" si="583"/>
        <v>6572.05363152</v>
      </c>
      <c r="Y927" s="11">
        <v>2171</v>
      </c>
      <c r="Z927" s="12">
        <v>1.728</v>
      </c>
      <c r="AA927" s="11">
        <v>1</v>
      </c>
      <c r="AB927" s="11">
        <v>0</v>
      </c>
      <c r="AC927" s="13">
        <f t="shared" si="584"/>
        <v>3751.488</v>
      </c>
      <c r="AD927" s="11">
        <v>1</v>
      </c>
      <c r="AE927" s="11">
        <v>2.11</v>
      </c>
      <c r="AF927" s="11">
        <v>0.97</v>
      </c>
      <c r="AG927" s="39">
        <f t="shared" si="585"/>
        <v>3.0467</v>
      </c>
      <c r="AH927" s="11">
        <v>1.15</v>
      </c>
      <c r="AI927" s="9">
        <v>0.5</v>
      </c>
      <c r="AJ927" s="40">
        <f t="shared" si="586"/>
        <v>6572.05363152</v>
      </c>
    </row>
    <row r="928" s="1" customFormat="1" customHeight="1" spans="6:36">
      <c r="F928" s="11">
        <v>2171</v>
      </c>
      <c r="G928" s="12">
        <v>1.728</v>
      </c>
      <c r="H928" s="11">
        <v>1</v>
      </c>
      <c r="I928" s="11">
        <v>0</v>
      </c>
      <c r="J928" s="13">
        <f t="shared" si="581"/>
        <v>3751.488</v>
      </c>
      <c r="K928" s="11">
        <v>1</v>
      </c>
      <c r="L928" s="11">
        <v>2.11</v>
      </c>
      <c r="M928" s="11">
        <v>0.97</v>
      </c>
      <c r="N928" s="39">
        <f t="shared" si="582"/>
        <v>3.0467</v>
      </c>
      <c r="O928" s="11">
        <v>1.15</v>
      </c>
      <c r="P928" s="9">
        <v>0.5</v>
      </c>
      <c r="Q928" s="40">
        <f t="shared" si="583"/>
        <v>6572.05363152</v>
      </c>
      <c r="Y928" s="11">
        <v>2171</v>
      </c>
      <c r="Z928" s="12">
        <v>1.728</v>
      </c>
      <c r="AA928" s="11">
        <v>1</v>
      </c>
      <c r="AB928" s="11">
        <v>0</v>
      </c>
      <c r="AC928" s="13">
        <f t="shared" si="584"/>
        <v>3751.488</v>
      </c>
      <c r="AD928" s="11">
        <v>1</v>
      </c>
      <c r="AE928" s="11">
        <v>2.11</v>
      </c>
      <c r="AF928" s="11">
        <v>0.97</v>
      </c>
      <c r="AG928" s="39">
        <f t="shared" si="585"/>
        <v>3.0467</v>
      </c>
      <c r="AH928" s="11">
        <v>1.15</v>
      </c>
      <c r="AI928" s="9">
        <v>0.5</v>
      </c>
      <c r="AJ928" s="40">
        <f t="shared" si="586"/>
        <v>6572.05363152</v>
      </c>
    </row>
    <row r="929" s="1" customFormat="1" customHeight="1" spans="6:36">
      <c r="F929" s="11">
        <v>2171</v>
      </c>
      <c r="G929" s="12">
        <v>1.728</v>
      </c>
      <c r="H929" s="11">
        <v>1</v>
      </c>
      <c r="I929" s="11">
        <v>0</v>
      </c>
      <c r="J929" s="13">
        <f t="shared" si="581"/>
        <v>3751.488</v>
      </c>
      <c r="K929" s="11">
        <v>1</v>
      </c>
      <c r="L929" s="11">
        <v>2.11</v>
      </c>
      <c r="M929" s="11">
        <v>0.97</v>
      </c>
      <c r="N929" s="39">
        <f t="shared" si="582"/>
        <v>3.0467</v>
      </c>
      <c r="O929" s="11">
        <v>1.15</v>
      </c>
      <c r="P929" s="9">
        <v>0.5</v>
      </c>
      <c r="Q929" s="40">
        <f t="shared" si="583"/>
        <v>6572.05363152</v>
      </c>
      <c r="Y929" s="11">
        <v>2171</v>
      </c>
      <c r="Z929" s="12">
        <v>1.728</v>
      </c>
      <c r="AA929" s="11">
        <v>1</v>
      </c>
      <c r="AB929" s="11">
        <v>0</v>
      </c>
      <c r="AC929" s="13">
        <f t="shared" si="584"/>
        <v>3751.488</v>
      </c>
      <c r="AD929" s="11">
        <v>1</v>
      </c>
      <c r="AE929" s="11">
        <v>2.11</v>
      </c>
      <c r="AF929" s="11">
        <v>0.97</v>
      </c>
      <c r="AG929" s="39">
        <f t="shared" si="585"/>
        <v>3.0467</v>
      </c>
      <c r="AH929" s="11">
        <v>1.15</v>
      </c>
      <c r="AI929" s="9">
        <v>0.5</v>
      </c>
      <c r="AJ929" s="40">
        <f t="shared" si="586"/>
        <v>6572.05363152</v>
      </c>
    </row>
    <row r="930" s="1" customFormat="1" customHeight="1" spans="6:36">
      <c r="F930" s="11">
        <v>2171</v>
      </c>
      <c r="G930" s="12">
        <v>1.728</v>
      </c>
      <c r="H930" s="11">
        <v>1</v>
      </c>
      <c r="I930" s="11">
        <v>0</v>
      </c>
      <c r="J930" s="13">
        <f t="shared" si="581"/>
        <v>3751.488</v>
      </c>
      <c r="K930" s="11">
        <v>1</v>
      </c>
      <c r="L930" s="11">
        <v>2.11</v>
      </c>
      <c r="M930" s="11">
        <v>0.97</v>
      </c>
      <c r="N930" s="39">
        <f t="shared" si="582"/>
        <v>3.0467</v>
      </c>
      <c r="O930" s="11">
        <v>1.15</v>
      </c>
      <c r="P930" s="9">
        <v>0.5</v>
      </c>
      <c r="Q930" s="40">
        <f t="shared" si="583"/>
        <v>6572.05363152</v>
      </c>
      <c r="Y930" s="11">
        <v>2171</v>
      </c>
      <c r="Z930" s="12">
        <v>1.728</v>
      </c>
      <c r="AA930" s="11">
        <v>1</v>
      </c>
      <c r="AB930" s="11">
        <v>0</v>
      </c>
      <c r="AC930" s="13">
        <f t="shared" si="584"/>
        <v>3751.488</v>
      </c>
      <c r="AD930" s="11">
        <v>1</v>
      </c>
      <c r="AE930" s="11">
        <v>2.11</v>
      </c>
      <c r="AF930" s="11">
        <v>0.97</v>
      </c>
      <c r="AG930" s="39">
        <f t="shared" si="585"/>
        <v>3.0467</v>
      </c>
      <c r="AH930" s="11">
        <v>1.15</v>
      </c>
      <c r="AI930" s="9">
        <v>0.5</v>
      </c>
      <c r="AJ930" s="40">
        <f t="shared" si="586"/>
        <v>6572.05363152</v>
      </c>
    </row>
    <row r="931" s="1" customFormat="1" customHeight="1" spans="6:36">
      <c r="F931" s="11">
        <v>2171</v>
      </c>
      <c r="G931" s="12">
        <v>1.728</v>
      </c>
      <c r="H931" s="11">
        <v>1</v>
      </c>
      <c r="I931" s="11">
        <v>0</v>
      </c>
      <c r="J931" s="13">
        <f t="shared" si="581"/>
        <v>3751.488</v>
      </c>
      <c r="K931" s="11">
        <v>1</v>
      </c>
      <c r="L931" s="11">
        <v>2.11</v>
      </c>
      <c r="M931" s="11">
        <v>0.97</v>
      </c>
      <c r="N931" s="39">
        <f t="shared" si="582"/>
        <v>3.0467</v>
      </c>
      <c r="O931" s="11">
        <v>0.9</v>
      </c>
      <c r="P931" s="9">
        <v>0.5</v>
      </c>
      <c r="Q931" s="40">
        <f t="shared" si="583"/>
        <v>5143.34632032</v>
      </c>
      <c r="Y931" s="11">
        <v>2171</v>
      </c>
      <c r="Z931" s="12">
        <v>1.728</v>
      </c>
      <c r="AA931" s="11">
        <v>1</v>
      </c>
      <c r="AB931" s="11">
        <v>0</v>
      </c>
      <c r="AC931" s="13">
        <f t="shared" si="584"/>
        <v>3751.488</v>
      </c>
      <c r="AD931" s="11">
        <v>1</v>
      </c>
      <c r="AE931" s="11">
        <v>2.11</v>
      </c>
      <c r="AF931" s="11">
        <v>0.97</v>
      </c>
      <c r="AG931" s="39">
        <f t="shared" si="585"/>
        <v>3.0467</v>
      </c>
      <c r="AH931" s="11">
        <v>0.9</v>
      </c>
      <c r="AI931" s="9">
        <v>0.5</v>
      </c>
      <c r="AJ931" s="40">
        <f t="shared" si="586"/>
        <v>5143.34632032</v>
      </c>
    </row>
    <row r="932" s="1" customFormat="1" customHeight="1" spans="6:36">
      <c r="F932" s="11">
        <v>2171</v>
      </c>
      <c r="G932" s="12">
        <v>1.728</v>
      </c>
      <c r="H932" s="11">
        <v>1</v>
      </c>
      <c r="I932" s="11">
        <v>0</v>
      </c>
      <c r="J932" s="13">
        <f t="shared" si="581"/>
        <v>3751.488</v>
      </c>
      <c r="K932" s="11">
        <v>1</v>
      </c>
      <c r="L932" s="11">
        <v>2.11</v>
      </c>
      <c r="M932" s="11">
        <v>0.97</v>
      </c>
      <c r="N932" s="39">
        <f t="shared" si="582"/>
        <v>3.0467</v>
      </c>
      <c r="O932" s="11">
        <v>0.9</v>
      </c>
      <c r="P932" s="9">
        <v>0.5</v>
      </c>
      <c r="Q932" s="40">
        <f t="shared" si="583"/>
        <v>5143.34632032</v>
      </c>
      <c r="Y932" s="11">
        <v>2171</v>
      </c>
      <c r="Z932" s="12">
        <v>1.728</v>
      </c>
      <c r="AA932" s="11">
        <v>1</v>
      </c>
      <c r="AB932" s="11">
        <v>0</v>
      </c>
      <c r="AC932" s="13">
        <f t="shared" si="584"/>
        <v>3751.488</v>
      </c>
      <c r="AD932" s="11">
        <v>1</v>
      </c>
      <c r="AE932" s="11">
        <v>2.11</v>
      </c>
      <c r="AF932" s="11">
        <v>0.97</v>
      </c>
      <c r="AG932" s="39">
        <f t="shared" si="585"/>
        <v>3.0467</v>
      </c>
      <c r="AH932" s="11">
        <v>0.9</v>
      </c>
      <c r="AI932" s="9">
        <v>0.5</v>
      </c>
      <c r="AJ932" s="40">
        <f t="shared" si="586"/>
        <v>5143.34632032</v>
      </c>
    </row>
    <row r="933" s="1" customFormat="1" customHeight="1" spans="6:36">
      <c r="F933" s="11">
        <v>2171</v>
      </c>
      <c r="G933" s="12">
        <v>1.728</v>
      </c>
      <c r="H933" s="11">
        <v>1</v>
      </c>
      <c r="I933" s="11">
        <v>0</v>
      </c>
      <c r="J933" s="13">
        <f t="shared" si="581"/>
        <v>3751.488</v>
      </c>
      <c r="K933" s="11">
        <v>1</v>
      </c>
      <c r="L933" s="11">
        <v>2.11</v>
      </c>
      <c r="M933" s="11">
        <v>0.97</v>
      </c>
      <c r="N933" s="39">
        <f t="shared" si="582"/>
        <v>3.0467</v>
      </c>
      <c r="O933" s="11">
        <v>0.9</v>
      </c>
      <c r="P933" s="9">
        <v>0.5</v>
      </c>
      <c r="Q933" s="40">
        <f t="shared" si="583"/>
        <v>5143.34632032</v>
      </c>
      <c r="Y933" s="11">
        <v>2171</v>
      </c>
      <c r="Z933" s="12">
        <v>1.728</v>
      </c>
      <c r="AA933" s="11">
        <v>1</v>
      </c>
      <c r="AB933" s="11">
        <v>0</v>
      </c>
      <c r="AC933" s="13">
        <f t="shared" si="584"/>
        <v>3751.488</v>
      </c>
      <c r="AD933" s="11">
        <v>1</v>
      </c>
      <c r="AE933" s="11">
        <v>2.11</v>
      </c>
      <c r="AF933" s="11">
        <v>0.97</v>
      </c>
      <c r="AG933" s="39">
        <f t="shared" si="585"/>
        <v>3.0467</v>
      </c>
      <c r="AH933" s="11">
        <v>0.9</v>
      </c>
      <c r="AI933" s="9">
        <v>0.5</v>
      </c>
      <c r="AJ933" s="40">
        <f t="shared" si="586"/>
        <v>5143.34632032</v>
      </c>
    </row>
    <row r="934" s="1" customFormat="1" customHeight="1" spans="6:36">
      <c r="F934" s="11">
        <v>2171</v>
      </c>
      <c r="G934" s="12">
        <v>1.728</v>
      </c>
      <c r="H934" s="11">
        <v>1</v>
      </c>
      <c r="I934" s="11">
        <v>0</v>
      </c>
      <c r="J934" s="13">
        <f t="shared" si="581"/>
        <v>3751.488</v>
      </c>
      <c r="K934" s="11">
        <v>1</v>
      </c>
      <c r="L934" s="11">
        <v>2.11</v>
      </c>
      <c r="M934" s="11">
        <v>0.97</v>
      </c>
      <c r="N934" s="39">
        <f t="shared" si="582"/>
        <v>3.0467</v>
      </c>
      <c r="O934" s="11">
        <v>0.9</v>
      </c>
      <c r="P934" s="9">
        <v>0.5</v>
      </c>
      <c r="Q934" s="40">
        <f t="shared" si="583"/>
        <v>5143.34632032</v>
      </c>
      <c r="Y934" s="11">
        <v>2171</v>
      </c>
      <c r="Z934" s="12">
        <v>1.728</v>
      </c>
      <c r="AA934" s="11">
        <v>1</v>
      </c>
      <c r="AB934" s="11">
        <v>0</v>
      </c>
      <c r="AC934" s="13">
        <f t="shared" si="584"/>
        <v>3751.488</v>
      </c>
      <c r="AD934" s="11">
        <v>1</v>
      </c>
      <c r="AE934" s="11">
        <v>2.11</v>
      </c>
      <c r="AF934" s="11">
        <v>0.97</v>
      </c>
      <c r="AG934" s="39">
        <f t="shared" si="585"/>
        <v>3.0467</v>
      </c>
      <c r="AH934" s="11">
        <v>0.9</v>
      </c>
      <c r="AI934" s="9">
        <v>0.5</v>
      </c>
      <c r="AJ934" s="40">
        <f t="shared" si="586"/>
        <v>5143.34632032</v>
      </c>
    </row>
    <row r="935" s="1" customFormat="1" customHeight="1" spans="6:36">
      <c r="F935" s="11">
        <v>2171</v>
      </c>
      <c r="G935" s="12">
        <v>1.55</v>
      </c>
      <c r="H935" s="11">
        <v>1</v>
      </c>
      <c r="I935" s="11">
        <v>0</v>
      </c>
      <c r="J935" s="13">
        <f t="shared" si="581"/>
        <v>3365.05</v>
      </c>
      <c r="K935" s="11">
        <v>1</v>
      </c>
      <c r="L935" s="11">
        <v>2.11</v>
      </c>
      <c r="M935" s="11">
        <v>0.97</v>
      </c>
      <c r="N935" s="39">
        <f t="shared" si="582"/>
        <v>3.0467</v>
      </c>
      <c r="O935" s="11">
        <v>0.9</v>
      </c>
      <c r="P935" s="9">
        <v>0.5</v>
      </c>
      <c r="Q935" s="40">
        <f t="shared" si="583"/>
        <v>4613.53402575</v>
      </c>
      <c r="Y935" s="11">
        <v>2171</v>
      </c>
      <c r="Z935" s="12">
        <v>1.55</v>
      </c>
      <c r="AA935" s="11">
        <v>1</v>
      </c>
      <c r="AB935" s="11">
        <v>0</v>
      </c>
      <c r="AC935" s="13">
        <f t="shared" si="584"/>
        <v>3365.05</v>
      </c>
      <c r="AD935" s="11">
        <v>1</v>
      </c>
      <c r="AE935" s="11">
        <v>2.11</v>
      </c>
      <c r="AF935" s="11">
        <v>0.97</v>
      </c>
      <c r="AG935" s="39">
        <f t="shared" si="585"/>
        <v>3.0467</v>
      </c>
      <c r="AH935" s="11">
        <v>0.9</v>
      </c>
      <c r="AI935" s="9">
        <v>0.5</v>
      </c>
      <c r="AJ935" s="40">
        <f t="shared" si="586"/>
        <v>4613.53402575</v>
      </c>
    </row>
    <row r="936" s="1" customFormat="1" customHeight="1" spans="6:36">
      <c r="F936" s="11">
        <v>2171</v>
      </c>
      <c r="G936" s="12">
        <v>12.18</v>
      </c>
      <c r="H936" s="11">
        <v>1</v>
      </c>
      <c r="I936" s="11">
        <v>0</v>
      </c>
      <c r="J936" s="13">
        <f t="shared" si="581"/>
        <v>26442.78</v>
      </c>
      <c r="K936" s="11">
        <v>1</v>
      </c>
      <c r="L936" s="11">
        <v>2.11</v>
      </c>
      <c r="M936" s="11">
        <v>0.97</v>
      </c>
      <c r="N936" s="39">
        <f t="shared" si="582"/>
        <v>3.0467</v>
      </c>
      <c r="O936" s="11">
        <v>0.9</v>
      </c>
      <c r="P936" s="9">
        <v>0.5</v>
      </c>
      <c r="Q936" s="40">
        <f t="shared" si="583"/>
        <v>36253.4480217</v>
      </c>
      <c r="Y936" s="11">
        <v>2171</v>
      </c>
      <c r="Z936" s="12">
        <v>12.18</v>
      </c>
      <c r="AA936" s="11">
        <v>1</v>
      </c>
      <c r="AB936" s="11">
        <v>0</v>
      </c>
      <c r="AC936" s="13">
        <f t="shared" si="584"/>
        <v>26442.78</v>
      </c>
      <c r="AD936" s="11">
        <v>1</v>
      </c>
      <c r="AE936" s="11">
        <v>2.11</v>
      </c>
      <c r="AF936" s="11">
        <v>0.97</v>
      </c>
      <c r="AG936" s="39">
        <f t="shared" si="585"/>
        <v>3.0467</v>
      </c>
      <c r="AH936" s="11">
        <v>0.9</v>
      </c>
      <c r="AI936" s="9">
        <v>0.5</v>
      </c>
      <c r="AJ936" s="40">
        <f t="shared" si="586"/>
        <v>36253.4480217</v>
      </c>
    </row>
    <row r="937" s="1" customFormat="1" customHeight="1" spans="6:36">
      <c r="F937" s="41" t="s">
        <v>25</v>
      </c>
      <c r="G937" s="42"/>
      <c r="H937" s="42"/>
      <c r="I937" s="42"/>
      <c r="J937" s="42"/>
      <c r="K937" s="42"/>
      <c r="L937" s="42"/>
      <c r="M937" s="43">
        <f>SUM(Q926:Q936)</f>
        <v>94300.63548633</v>
      </c>
      <c r="N937" s="43"/>
      <c r="O937" s="43"/>
      <c r="P937" s="43"/>
      <c r="Q937" s="43"/>
      <c r="Y937" s="41" t="s">
        <v>25</v>
      </c>
      <c r="Z937" s="42"/>
      <c r="AA937" s="42"/>
      <c r="AB937" s="42"/>
      <c r="AC937" s="42"/>
      <c r="AD937" s="42"/>
      <c r="AE937" s="42"/>
      <c r="AF937" s="43">
        <f>SUM(AJ926:AJ936)</f>
        <v>94300.63548633</v>
      </c>
      <c r="AG937" s="43"/>
      <c r="AH937" s="43"/>
      <c r="AI937" s="43"/>
      <c r="AJ937" s="43"/>
    </row>
    <row r="938" s="1" customFormat="1" customHeight="1" spans="6:36">
      <c r="F938" s="42"/>
      <c r="G938" s="42"/>
      <c r="H938" s="42"/>
      <c r="I938" s="42"/>
      <c r="J938" s="42"/>
      <c r="K938" s="42"/>
      <c r="L938" s="42"/>
      <c r="M938" s="43"/>
      <c r="N938" s="43"/>
      <c r="O938" s="43"/>
      <c r="P938" s="43"/>
      <c r="Q938" s="43"/>
      <c r="Y938" s="42"/>
      <c r="Z938" s="42"/>
      <c r="AA938" s="42"/>
      <c r="AB938" s="42"/>
      <c r="AC938" s="42"/>
      <c r="AD938" s="42"/>
      <c r="AE938" s="42"/>
      <c r="AF938" s="43"/>
      <c r="AG938" s="43"/>
      <c r="AH938" s="43"/>
      <c r="AI938" s="43"/>
      <c r="AJ938" s="43"/>
    </row>
    <row r="939" s="1" customFormat="1" customHeight="1" spans="6:36">
      <c r="F939" s="42"/>
      <c r="G939" s="42"/>
      <c r="H939" s="42"/>
      <c r="I939" s="42"/>
      <c r="J939" s="42"/>
      <c r="K939" s="42"/>
      <c r="L939" s="42"/>
      <c r="M939" s="43"/>
      <c r="N939" s="43"/>
      <c r="O939" s="43"/>
      <c r="P939" s="43"/>
      <c r="Q939" s="43"/>
      <c r="Y939" s="42"/>
      <c r="Z939" s="42"/>
      <c r="AA939" s="42"/>
      <c r="AB939" s="42"/>
      <c r="AC939" s="42"/>
      <c r="AD939" s="42"/>
      <c r="AE939" s="42"/>
      <c r="AF939" s="43"/>
      <c r="AG939" s="43"/>
      <c r="AH939" s="43"/>
      <c r="AI939" s="43"/>
      <c r="AJ939" s="43"/>
    </row>
    <row r="940" s="1" customFormat="1" customHeight="1" spans="6:36">
      <c r="F940" s="34" t="s">
        <v>26</v>
      </c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Y940" s="34" t="s">
        <v>26</v>
      </c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</row>
    <row r="941" s="1" customFormat="1" customHeight="1" spans="6:36">
      <c r="F941" s="13" t="s">
        <v>3</v>
      </c>
      <c r="G941" s="13"/>
      <c r="H941" s="13"/>
      <c r="I941" s="13"/>
      <c r="J941" s="13"/>
      <c r="K941" s="8" t="s">
        <v>46</v>
      </c>
      <c r="L941" s="8"/>
      <c r="M941" s="8"/>
      <c r="N941" s="8"/>
      <c r="O941" s="9" t="s">
        <v>31</v>
      </c>
      <c r="P941" s="9"/>
      <c r="Q941" s="38" t="s">
        <v>7</v>
      </c>
      <c r="Y941" s="13" t="s">
        <v>3</v>
      </c>
      <c r="Z941" s="13"/>
      <c r="AA941" s="13"/>
      <c r="AB941" s="13"/>
      <c r="AC941" s="13"/>
      <c r="AD941" s="8" t="s">
        <v>46</v>
      </c>
      <c r="AE941" s="8"/>
      <c r="AF941" s="8"/>
      <c r="AG941" s="8"/>
      <c r="AH941" s="9" t="s">
        <v>31</v>
      </c>
      <c r="AI941" s="9"/>
      <c r="AJ941" s="38" t="s">
        <v>7</v>
      </c>
    </row>
    <row r="942" s="1" customFormat="1" customHeight="1" spans="6:36">
      <c r="F942" s="13" t="s">
        <v>47</v>
      </c>
      <c r="G942" s="13" t="s">
        <v>48</v>
      </c>
      <c r="H942" s="13" t="s">
        <v>49</v>
      </c>
      <c r="I942" s="13" t="s">
        <v>50</v>
      </c>
      <c r="J942" s="13" t="s">
        <v>3</v>
      </c>
      <c r="K942" s="8" t="s">
        <v>51</v>
      </c>
      <c r="L942" s="8" t="s">
        <v>21</v>
      </c>
      <c r="M942" s="8" t="s">
        <v>20</v>
      </c>
      <c r="N942" s="39" t="s">
        <v>22</v>
      </c>
      <c r="O942" s="9" t="s">
        <v>52</v>
      </c>
      <c r="P942" s="9" t="s">
        <v>53</v>
      </c>
      <c r="Q942" s="38"/>
      <c r="Y942" s="13" t="s">
        <v>47</v>
      </c>
      <c r="Z942" s="13" t="s">
        <v>48</v>
      </c>
      <c r="AA942" s="13" t="s">
        <v>49</v>
      </c>
      <c r="AB942" s="13" t="s">
        <v>50</v>
      </c>
      <c r="AC942" s="13" t="s">
        <v>3</v>
      </c>
      <c r="AD942" s="8" t="s">
        <v>51</v>
      </c>
      <c r="AE942" s="8" t="s">
        <v>21</v>
      </c>
      <c r="AF942" s="8" t="s">
        <v>20</v>
      </c>
      <c r="AG942" s="39" t="s">
        <v>22</v>
      </c>
      <c r="AH942" s="9" t="s">
        <v>52</v>
      </c>
      <c r="AI942" s="9" t="s">
        <v>53</v>
      </c>
      <c r="AJ942" s="38"/>
    </row>
    <row r="943" s="1" customFormat="1" customHeight="1" spans="6:36">
      <c r="F943" s="11">
        <f t="shared" ref="F943:F952" si="587">35331+5878</f>
        <v>41209</v>
      </c>
      <c r="G943" s="12">
        <v>0.168</v>
      </c>
      <c r="H943" s="11">
        <v>1</v>
      </c>
      <c r="I943" s="11">
        <v>0</v>
      </c>
      <c r="J943" s="13">
        <f t="shared" ref="J943:J952" si="588">F943*G943*H943+I943</f>
        <v>6923.112</v>
      </c>
      <c r="K943" s="11">
        <v>1</v>
      </c>
      <c r="L943" s="11">
        <v>1.58</v>
      </c>
      <c r="M943" s="11">
        <v>0.76</v>
      </c>
      <c r="N943" s="39">
        <f t="shared" ref="N943:N952" si="589">L943*M943+1</f>
        <v>2.2008</v>
      </c>
      <c r="O943" s="11">
        <v>0.9</v>
      </c>
      <c r="P943" s="9">
        <v>0.5</v>
      </c>
      <c r="Q943" s="40">
        <f t="shared" ref="Q943:Q952" si="590">J943*K943*N943*O943*P943</f>
        <v>6856.37320032</v>
      </c>
      <c r="Y943" s="11">
        <f t="shared" ref="Y943:Y952" si="591">39240+5878</f>
        <v>45118</v>
      </c>
      <c r="Z943" s="12">
        <v>0.168</v>
      </c>
      <c r="AA943" s="11">
        <v>1</v>
      </c>
      <c r="AB943" s="11">
        <v>0</v>
      </c>
      <c r="AC943" s="13">
        <f t="shared" ref="AC943:AC952" si="592">Y943*Z943*AA943+AB943</f>
        <v>7579.824</v>
      </c>
      <c r="AD943" s="11">
        <v>1</v>
      </c>
      <c r="AE943" s="11">
        <v>1.58</v>
      </c>
      <c r="AF943" s="11">
        <v>0.76</v>
      </c>
      <c r="AG943" s="39">
        <f t="shared" ref="AG943:AG952" si="593">AE943*AF943+1</f>
        <v>2.2008</v>
      </c>
      <c r="AH943" s="11">
        <v>0.9</v>
      </c>
      <c r="AI943" s="9">
        <v>0.5</v>
      </c>
      <c r="AJ943" s="40">
        <f t="shared" ref="AJ943:AJ952" si="594">AC943*AD943*AG943*AH943*AI943</f>
        <v>7506.75449664</v>
      </c>
    </row>
    <row r="944" s="1" customFormat="1" customHeight="1" spans="6:36">
      <c r="F944" s="11">
        <f t="shared" si="587"/>
        <v>41209</v>
      </c>
      <c r="G944" s="12">
        <v>0.168</v>
      </c>
      <c r="H944" s="11">
        <v>1</v>
      </c>
      <c r="I944" s="11">
        <v>0</v>
      </c>
      <c r="J944" s="13">
        <f t="shared" si="588"/>
        <v>6923.112</v>
      </c>
      <c r="K944" s="11">
        <v>1</v>
      </c>
      <c r="L944" s="11">
        <v>1.58</v>
      </c>
      <c r="M944" s="11">
        <v>0.76</v>
      </c>
      <c r="N944" s="39">
        <f t="shared" si="589"/>
        <v>2.2008</v>
      </c>
      <c r="O944" s="11">
        <v>0.9</v>
      </c>
      <c r="P944" s="9">
        <v>0.5</v>
      </c>
      <c r="Q944" s="40">
        <f t="shared" si="590"/>
        <v>6856.37320032</v>
      </c>
      <c r="Y944" s="11">
        <f t="shared" si="591"/>
        <v>45118</v>
      </c>
      <c r="Z944" s="12">
        <v>0.168</v>
      </c>
      <c r="AA944" s="11">
        <v>1</v>
      </c>
      <c r="AB944" s="11">
        <v>0</v>
      </c>
      <c r="AC944" s="13">
        <f t="shared" si="592"/>
        <v>7579.824</v>
      </c>
      <c r="AD944" s="11">
        <v>1</v>
      </c>
      <c r="AE944" s="11">
        <v>1.58</v>
      </c>
      <c r="AF944" s="11">
        <v>0.76</v>
      </c>
      <c r="AG944" s="39">
        <f t="shared" si="593"/>
        <v>2.2008</v>
      </c>
      <c r="AH944" s="11">
        <v>0.9</v>
      </c>
      <c r="AI944" s="9">
        <v>0.5</v>
      </c>
      <c r="AJ944" s="40">
        <f t="shared" si="594"/>
        <v>7506.75449664</v>
      </c>
    </row>
    <row r="945" s="1" customFormat="1" customHeight="1" spans="6:36">
      <c r="F945" s="11">
        <f t="shared" si="587"/>
        <v>41209</v>
      </c>
      <c r="G945" s="12">
        <v>0.168</v>
      </c>
      <c r="H945" s="11">
        <v>1</v>
      </c>
      <c r="I945" s="11">
        <v>0</v>
      </c>
      <c r="J945" s="13">
        <f t="shared" si="588"/>
        <v>6923.112</v>
      </c>
      <c r="K945" s="11">
        <v>1</v>
      </c>
      <c r="L945" s="11">
        <v>1.58</v>
      </c>
      <c r="M945" s="11">
        <v>0.76</v>
      </c>
      <c r="N945" s="39">
        <f t="shared" si="589"/>
        <v>2.2008</v>
      </c>
      <c r="O945" s="11">
        <v>0.9</v>
      </c>
      <c r="P945" s="9">
        <v>0.5</v>
      </c>
      <c r="Q945" s="40">
        <f t="shared" si="590"/>
        <v>6856.37320032</v>
      </c>
      <c r="Y945" s="11">
        <f t="shared" si="591"/>
        <v>45118</v>
      </c>
      <c r="Z945" s="12">
        <v>0.168</v>
      </c>
      <c r="AA945" s="11">
        <v>1</v>
      </c>
      <c r="AB945" s="11">
        <v>0</v>
      </c>
      <c r="AC945" s="13">
        <f t="shared" si="592"/>
        <v>7579.824</v>
      </c>
      <c r="AD945" s="11">
        <v>1</v>
      </c>
      <c r="AE945" s="11">
        <v>1.58</v>
      </c>
      <c r="AF945" s="11">
        <v>0.76</v>
      </c>
      <c r="AG945" s="39">
        <f t="shared" si="593"/>
        <v>2.2008</v>
      </c>
      <c r="AH945" s="11">
        <v>0.9</v>
      </c>
      <c r="AI945" s="9">
        <v>0.5</v>
      </c>
      <c r="AJ945" s="40">
        <f t="shared" si="594"/>
        <v>7506.75449664</v>
      </c>
    </row>
    <row r="946" s="1" customFormat="1" customHeight="1" spans="6:36">
      <c r="F946" s="11">
        <f t="shared" si="587"/>
        <v>41209</v>
      </c>
      <c r="G946" s="12">
        <v>0.168</v>
      </c>
      <c r="H946" s="11">
        <v>1</v>
      </c>
      <c r="I946" s="11">
        <v>0</v>
      </c>
      <c r="J946" s="13">
        <f t="shared" si="588"/>
        <v>6923.112</v>
      </c>
      <c r="K946" s="11">
        <v>1</v>
      </c>
      <c r="L946" s="11">
        <v>1.58</v>
      </c>
      <c r="M946" s="11">
        <v>0.76</v>
      </c>
      <c r="N946" s="39">
        <f t="shared" si="589"/>
        <v>2.2008</v>
      </c>
      <c r="O946" s="11">
        <v>0.9</v>
      </c>
      <c r="P946" s="9">
        <v>0.5</v>
      </c>
      <c r="Q946" s="40">
        <f t="shared" si="590"/>
        <v>6856.37320032</v>
      </c>
      <c r="Y946" s="11">
        <f t="shared" si="591"/>
        <v>45118</v>
      </c>
      <c r="Z946" s="12">
        <v>0.168</v>
      </c>
      <c r="AA946" s="11">
        <v>1</v>
      </c>
      <c r="AB946" s="11">
        <v>0</v>
      </c>
      <c r="AC946" s="13">
        <f t="shared" si="592"/>
        <v>7579.824</v>
      </c>
      <c r="AD946" s="11">
        <v>1</v>
      </c>
      <c r="AE946" s="11">
        <v>1.58</v>
      </c>
      <c r="AF946" s="11">
        <v>0.76</v>
      </c>
      <c r="AG946" s="39">
        <f t="shared" si="593"/>
        <v>2.2008</v>
      </c>
      <c r="AH946" s="11">
        <v>0.9</v>
      </c>
      <c r="AI946" s="9">
        <v>0.5</v>
      </c>
      <c r="AJ946" s="40">
        <f t="shared" si="594"/>
        <v>7506.75449664</v>
      </c>
    </row>
    <row r="947" s="1" customFormat="1" customHeight="1" spans="6:36">
      <c r="F947" s="11">
        <f t="shared" si="587"/>
        <v>41209</v>
      </c>
      <c r="G947" s="12">
        <v>0.168</v>
      </c>
      <c r="H947" s="11">
        <v>1</v>
      </c>
      <c r="I947" s="11">
        <v>0</v>
      </c>
      <c r="J947" s="13">
        <f t="shared" si="588"/>
        <v>6923.112</v>
      </c>
      <c r="K947" s="11">
        <v>1</v>
      </c>
      <c r="L947" s="11">
        <v>1.58</v>
      </c>
      <c r="M947" s="11">
        <v>0.76</v>
      </c>
      <c r="N947" s="39">
        <f t="shared" si="589"/>
        <v>2.2008</v>
      </c>
      <c r="O947" s="11">
        <v>0.9</v>
      </c>
      <c r="P947" s="9">
        <v>0.5</v>
      </c>
      <c r="Q947" s="40">
        <f t="shared" si="590"/>
        <v>6856.37320032</v>
      </c>
      <c r="Y947" s="11">
        <f t="shared" si="591"/>
        <v>45118</v>
      </c>
      <c r="Z947" s="12">
        <v>0.168</v>
      </c>
      <c r="AA947" s="11">
        <v>1</v>
      </c>
      <c r="AB947" s="11">
        <v>0</v>
      </c>
      <c r="AC947" s="13">
        <f t="shared" si="592"/>
        <v>7579.824</v>
      </c>
      <c r="AD947" s="11">
        <v>1</v>
      </c>
      <c r="AE947" s="11">
        <v>1.58</v>
      </c>
      <c r="AF947" s="11">
        <v>0.76</v>
      </c>
      <c r="AG947" s="39">
        <f t="shared" si="593"/>
        <v>2.2008</v>
      </c>
      <c r="AH947" s="11">
        <v>0.9</v>
      </c>
      <c r="AI947" s="9">
        <v>0.5</v>
      </c>
      <c r="AJ947" s="40">
        <f t="shared" si="594"/>
        <v>7506.75449664</v>
      </c>
    </row>
    <row r="948" s="1" customFormat="1" customHeight="1" spans="6:36">
      <c r="F948" s="11">
        <f t="shared" si="587"/>
        <v>41209</v>
      </c>
      <c r="G948" s="12">
        <v>0.168</v>
      </c>
      <c r="H948" s="11">
        <v>1</v>
      </c>
      <c r="I948" s="11">
        <v>0</v>
      </c>
      <c r="J948" s="13">
        <f t="shared" si="588"/>
        <v>6923.112</v>
      </c>
      <c r="K948" s="11">
        <v>1</v>
      </c>
      <c r="L948" s="11">
        <v>1.58</v>
      </c>
      <c r="M948" s="11">
        <v>0.76</v>
      </c>
      <c r="N948" s="39">
        <f t="shared" si="589"/>
        <v>2.2008</v>
      </c>
      <c r="O948" s="11">
        <v>0.9</v>
      </c>
      <c r="P948" s="9">
        <v>0.5</v>
      </c>
      <c r="Q948" s="40">
        <f t="shared" si="590"/>
        <v>6856.37320032</v>
      </c>
      <c r="Y948" s="11">
        <f t="shared" si="591"/>
        <v>45118</v>
      </c>
      <c r="Z948" s="12">
        <v>0.168</v>
      </c>
      <c r="AA948" s="11">
        <v>1</v>
      </c>
      <c r="AB948" s="11">
        <v>0</v>
      </c>
      <c r="AC948" s="13">
        <f t="shared" si="592"/>
        <v>7579.824</v>
      </c>
      <c r="AD948" s="11">
        <v>1</v>
      </c>
      <c r="AE948" s="11">
        <v>1.58</v>
      </c>
      <c r="AF948" s="11">
        <v>0.76</v>
      </c>
      <c r="AG948" s="39">
        <f t="shared" si="593"/>
        <v>2.2008</v>
      </c>
      <c r="AH948" s="11">
        <v>0.9</v>
      </c>
      <c r="AI948" s="9">
        <v>0.5</v>
      </c>
      <c r="AJ948" s="40">
        <f t="shared" si="594"/>
        <v>7506.75449664</v>
      </c>
    </row>
    <row r="949" s="1" customFormat="1" customHeight="1" spans="6:36">
      <c r="F949" s="11">
        <f t="shared" si="587"/>
        <v>41209</v>
      </c>
      <c r="G949" s="12">
        <v>0.168</v>
      </c>
      <c r="H949" s="11">
        <v>1</v>
      </c>
      <c r="I949" s="11">
        <v>0</v>
      </c>
      <c r="J949" s="13">
        <f t="shared" si="588"/>
        <v>6923.112</v>
      </c>
      <c r="K949" s="11">
        <v>1</v>
      </c>
      <c r="L949" s="11">
        <v>1.58</v>
      </c>
      <c r="M949" s="11">
        <v>0.76</v>
      </c>
      <c r="N949" s="39">
        <f t="shared" si="589"/>
        <v>2.2008</v>
      </c>
      <c r="O949" s="11">
        <v>0.9</v>
      </c>
      <c r="P949" s="9">
        <v>0.5</v>
      </c>
      <c r="Q949" s="40">
        <f t="shared" si="590"/>
        <v>6856.37320032</v>
      </c>
      <c r="Y949" s="11">
        <f t="shared" si="591"/>
        <v>45118</v>
      </c>
      <c r="Z949" s="12">
        <v>0.168</v>
      </c>
      <c r="AA949" s="11">
        <v>1</v>
      </c>
      <c r="AB949" s="11">
        <v>0</v>
      </c>
      <c r="AC949" s="13">
        <f t="shared" si="592"/>
        <v>7579.824</v>
      </c>
      <c r="AD949" s="11">
        <v>1</v>
      </c>
      <c r="AE949" s="11">
        <v>1.58</v>
      </c>
      <c r="AF949" s="11">
        <v>0.76</v>
      </c>
      <c r="AG949" s="39">
        <f t="shared" si="593"/>
        <v>2.2008</v>
      </c>
      <c r="AH949" s="11">
        <v>0.9</v>
      </c>
      <c r="AI949" s="9">
        <v>0.5</v>
      </c>
      <c r="AJ949" s="40">
        <f t="shared" si="594"/>
        <v>7506.75449664</v>
      </c>
    </row>
    <row r="950" s="1" customFormat="1" customHeight="1" spans="6:36">
      <c r="F950" s="11">
        <f t="shared" si="587"/>
        <v>41209</v>
      </c>
      <c r="G950" s="12">
        <v>0.168</v>
      </c>
      <c r="H950" s="11">
        <v>1</v>
      </c>
      <c r="I950" s="11">
        <v>0</v>
      </c>
      <c r="J950" s="13">
        <f t="shared" si="588"/>
        <v>6923.112</v>
      </c>
      <c r="K950" s="11">
        <v>1</v>
      </c>
      <c r="L950" s="11">
        <v>1.58</v>
      </c>
      <c r="M950" s="11">
        <v>0.76</v>
      </c>
      <c r="N950" s="39">
        <f t="shared" si="589"/>
        <v>2.2008</v>
      </c>
      <c r="O950" s="11">
        <v>0.9</v>
      </c>
      <c r="P950" s="9">
        <v>0.5</v>
      </c>
      <c r="Q950" s="40">
        <f t="shared" si="590"/>
        <v>6856.37320032</v>
      </c>
      <c r="Y950" s="11">
        <f t="shared" si="591"/>
        <v>45118</v>
      </c>
      <c r="Z950" s="12">
        <v>0.168</v>
      </c>
      <c r="AA950" s="11">
        <v>1</v>
      </c>
      <c r="AB950" s="11">
        <v>0</v>
      </c>
      <c r="AC950" s="13">
        <f t="shared" si="592"/>
        <v>7579.824</v>
      </c>
      <c r="AD950" s="11">
        <v>1</v>
      </c>
      <c r="AE950" s="11">
        <v>1.58</v>
      </c>
      <c r="AF950" s="11">
        <v>0.76</v>
      </c>
      <c r="AG950" s="39">
        <f t="shared" si="593"/>
        <v>2.2008</v>
      </c>
      <c r="AH950" s="11">
        <v>0.9</v>
      </c>
      <c r="AI950" s="9">
        <v>0.5</v>
      </c>
      <c r="AJ950" s="40">
        <f t="shared" si="594"/>
        <v>7506.75449664</v>
      </c>
    </row>
    <row r="951" s="1" customFormat="1" customHeight="1" spans="6:36">
      <c r="F951" s="11">
        <f t="shared" si="587"/>
        <v>41209</v>
      </c>
      <c r="G951" s="12">
        <v>0.3</v>
      </c>
      <c r="H951" s="11">
        <v>1</v>
      </c>
      <c r="I951" s="11">
        <v>0</v>
      </c>
      <c r="J951" s="13">
        <f t="shared" si="588"/>
        <v>12362.7</v>
      </c>
      <c r="K951" s="11">
        <v>1</v>
      </c>
      <c r="L951" s="11">
        <v>1.58</v>
      </c>
      <c r="M951" s="11">
        <v>0.76</v>
      </c>
      <c r="N951" s="39">
        <f t="shared" si="589"/>
        <v>2.2008</v>
      </c>
      <c r="O951" s="11">
        <v>0.9</v>
      </c>
      <c r="P951" s="9">
        <v>0.5</v>
      </c>
      <c r="Q951" s="40">
        <f t="shared" si="590"/>
        <v>12243.523572</v>
      </c>
      <c r="Y951" s="11">
        <f t="shared" si="591"/>
        <v>45118</v>
      </c>
      <c r="Z951" s="12">
        <v>0.3</v>
      </c>
      <c r="AA951" s="11">
        <v>1</v>
      </c>
      <c r="AB951" s="11">
        <v>0</v>
      </c>
      <c r="AC951" s="13">
        <f t="shared" si="592"/>
        <v>13535.4</v>
      </c>
      <c r="AD951" s="11">
        <v>1</v>
      </c>
      <c r="AE951" s="11">
        <v>1.58</v>
      </c>
      <c r="AF951" s="11">
        <v>0.76</v>
      </c>
      <c r="AG951" s="39">
        <f t="shared" si="593"/>
        <v>2.2008</v>
      </c>
      <c r="AH951" s="11">
        <v>0.9</v>
      </c>
      <c r="AI951" s="9">
        <v>0.5</v>
      </c>
      <c r="AJ951" s="40">
        <f t="shared" si="594"/>
        <v>13404.918744</v>
      </c>
    </row>
    <row r="952" s="1" customFormat="1" customHeight="1" spans="6:36">
      <c r="F952" s="11">
        <f t="shared" si="587"/>
        <v>41209</v>
      </c>
      <c r="G952" s="12">
        <v>0.58</v>
      </c>
      <c r="H952" s="11">
        <v>1</v>
      </c>
      <c r="I952" s="11">
        <v>0</v>
      </c>
      <c r="J952" s="13">
        <f t="shared" si="588"/>
        <v>23901.22</v>
      </c>
      <c r="K952" s="11">
        <v>1</v>
      </c>
      <c r="L952" s="11">
        <v>1.58</v>
      </c>
      <c r="M952" s="11">
        <v>0.76</v>
      </c>
      <c r="N952" s="39">
        <f t="shared" si="589"/>
        <v>2.2008</v>
      </c>
      <c r="O952" s="11">
        <v>0.9</v>
      </c>
      <c r="P952" s="9">
        <v>0.5</v>
      </c>
      <c r="Q952" s="40">
        <f t="shared" si="590"/>
        <v>23670.8122392</v>
      </c>
      <c r="Y952" s="11">
        <f t="shared" si="591"/>
        <v>45118</v>
      </c>
      <c r="Z952" s="12">
        <v>0.58</v>
      </c>
      <c r="AA952" s="11">
        <v>1</v>
      </c>
      <c r="AB952" s="11">
        <v>0</v>
      </c>
      <c r="AC952" s="13">
        <f t="shared" si="592"/>
        <v>26168.44</v>
      </c>
      <c r="AD952" s="11">
        <v>1</v>
      </c>
      <c r="AE952" s="11">
        <v>1.58</v>
      </c>
      <c r="AF952" s="11">
        <v>0.76</v>
      </c>
      <c r="AG952" s="39">
        <f t="shared" si="593"/>
        <v>2.2008</v>
      </c>
      <c r="AH952" s="11">
        <v>0.9</v>
      </c>
      <c r="AI952" s="9">
        <v>0.5</v>
      </c>
      <c r="AJ952" s="40">
        <f t="shared" si="594"/>
        <v>25916.1762384</v>
      </c>
    </row>
    <row r="953" s="1" customFormat="1" customHeight="1" spans="6:36">
      <c r="F953" s="44" t="s">
        <v>26</v>
      </c>
      <c r="G953" s="45"/>
      <c r="H953" s="45"/>
      <c r="I953" s="45"/>
      <c r="J953" s="45"/>
      <c r="K953" s="45"/>
      <c r="L953" s="45"/>
      <c r="M953" s="43">
        <f>SUM(Q943:Q952)</f>
        <v>90765.32141376</v>
      </c>
      <c r="N953" s="43"/>
      <c r="O953" s="43"/>
      <c r="P953" s="43"/>
      <c r="Q953" s="43"/>
      <c r="Y953" s="44" t="s">
        <v>26</v>
      </c>
      <c r="Z953" s="45"/>
      <c r="AA953" s="45"/>
      <c r="AB953" s="45"/>
      <c r="AC953" s="45"/>
      <c r="AD953" s="45"/>
      <c r="AE953" s="45"/>
      <c r="AF953" s="43">
        <f>SUM(AJ943:AJ952)</f>
        <v>99375.13095552</v>
      </c>
      <c r="AG953" s="43"/>
      <c r="AH953" s="43"/>
      <c r="AI953" s="43"/>
      <c r="AJ953" s="43"/>
    </row>
    <row r="954" s="1" customFormat="1" customHeight="1" spans="6:36">
      <c r="F954" s="45"/>
      <c r="G954" s="45"/>
      <c r="H954" s="45"/>
      <c r="I954" s="45"/>
      <c r="J954" s="45"/>
      <c r="K954" s="45"/>
      <c r="L954" s="45"/>
      <c r="M954" s="43"/>
      <c r="N954" s="43"/>
      <c r="O954" s="43"/>
      <c r="P954" s="43"/>
      <c r="Q954" s="43"/>
      <c r="Y954" s="45"/>
      <c r="Z954" s="45"/>
      <c r="AA954" s="45"/>
      <c r="AB954" s="45"/>
      <c r="AC954" s="45"/>
      <c r="AD954" s="45"/>
      <c r="AE954" s="45"/>
      <c r="AF954" s="43"/>
      <c r="AG954" s="43"/>
      <c r="AH954" s="43"/>
      <c r="AI954" s="43"/>
      <c r="AJ954" s="43"/>
    </row>
    <row r="955" s="1" customFormat="1" customHeight="1" spans="6:36">
      <c r="F955" s="45"/>
      <c r="G955" s="45"/>
      <c r="H955" s="45"/>
      <c r="I955" s="45"/>
      <c r="J955" s="45"/>
      <c r="K955" s="45"/>
      <c r="L955" s="45"/>
      <c r="M955" s="43"/>
      <c r="N955" s="43"/>
      <c r="O955" s="43"/>
      <c r="P955" s="43"/>
      <c r="Q955" s="43"/>
      <c r="Y955" s="45"/>
      <c r="Z955" s="45"/>
      <c r="AA955" s="45"/>
      <c r="AB955" s="45"/>
      <c r="AC955" s="45"/>
      <c r="AD955" s="45"/>
      <c r="AE955" s="45"/>
      <c r="AF955" s="43"/>
      <c r="AG955" s="43"/>
      <c r="AH955" s="43"/>
      <c r="AI955" s="43"/>
      <c r="AJ955" s="43"/>
    </row>
  </sheetData>
  <mergeCells count="1513">
    <mergeCell ref="F1:R1"/>
    <mergeCell ref="Y1:AK1"/>
    <mergeCell ref="F2:I2"/>
    <mergeCell ref="J2:M2"/>
    <mergeCell ref="N2:P2"/>
    <mergeCell ref="Y2:AB2"/>
    <mergeCell ref="AC2:AF2"/>
    <mergeCell ref="AG2:AI2"/>
    <mergeCell ref="F10:S10"/>
    <mergeCell ref="Y10:AL10"/>
    <mergeCell ref="G11:J11"/>
    <mergeCell ref="K11:M11"/>
    <mergeCell ref="N11:P11"/>
    <mergeCell ref="Z11:AC11"/>
    <mergeCell ref="AD11:AF11"/>
    <mergeCell ref="AG11:AI11"/>
    <mergeCell ref="F19:S19"/>
    <mergeCell ref="Y19:AL19"/>
    <mergeCell ref="G20:J20"/>
    <mergeCell ref="K20:M20"/>
    <mergeCell ref="N20:P20"/>
    <mergeCell ref="Z20:AC20"/>
    <mergeCell ref="AD20:AF20"/>
    <mergeCell ref="AG20:AI20"/>
    <mergeCell ref="F28:R28"/>
    <mergeCell ref="Y28:AK28"/>
    <mergeCell ref="F29:I29"/>
    <mergeCell ref="J29:M29"/>
    <mergeCell ref="N29:P29"/>
    <mergeCell ref="Y29:AB29"/>
    <mergeCell ref="AC29:AF29"/>
    <mergeCell ref="AG29:AI29"/>
    <mergeCell ref="F42:R42"/>
    <mergeCell ref="Y42:AK42"/>
    <mergeCell ref="F43:I43"/>
    <mergeCell ref="J43:M43"/>
    <mergeCell ref="N43:P43"/>
    <mergeCell ref="Y43:AB43"/>
    <mergeCell ref="AC43:AF43"/>
    <mergeCell ref="AG43:AI43"/>
    <mergeCell ref="F52:Q52"/>
    <mergeCell ref="Y52:AJ52"/>
    <mergeCell ref="F53:J53"/>
    <mergeCell ref="K53:N53"/>
    <mergeCell ref="O53:P53"/>
    <mergeCell ref="Y53:AC53"/>
    <mergeCell ref="AD53:AG53"/>
    <mergeCell ref="AH53:AI53"/>
    <mergeCell ref="F73:Q73"/>
    <mergeCell ref="Y73:AJ73"/>
    <mergeCell ref="F74:J74"/>
    <mergeCell ref="K74:N74"/>
    <mergeCell ref="O74:P74"/>
    <mergeCell ref="Y74:AC74"/>
    <mergeCell ref="AD74:AG74"/>
    <mergeCell ref="AH74:AI74"/>
    <mergeCell ref="F90:Q90"/>
    <mergeCell ref="Y90:AJ90"/>
    <mergeCell ref="F91:J91"/>
    <mergeCell ref="K91:N91"/>
    <mergeCell ref="O91:P91"/>
    <mergeCell ref="Y91:AC91"/>
    <mergeCell ref="AD91:AG91"/>
    <mergeCell ref="AH91:AI91"/>
    <mergeCell ref="F107:R107"/>
    <mergeCell ref="Y107:AK107"/>
    <mergeCell ref="F108:I108"/>
    <mergeCell ref="J108:M108"/>
    <mergeCell ref="N108:P108"/>
    <mergeCell ref="Y108:AB108"/>
    <mergeCell ref="AC108:AF108"/>
    <mergeCell ref="AG108:AI108"/>
    <mergeCell ref="F116:S116"/>
    <mergeCell ref="Y116:AL116"/>
    <mergeCell ref="G117:J117"/>
    <mergeCell ref="K117:M117"/>
    <mergeCell ref="N117:P117"/>
    <mergeCell ref="Z117:AC117"/>
    <mergeCell ref="AD117:AF117"/>
    <mergeCell ref="AG117:AI117"/>
    <mergeCell ref="F125:S125"/>
    <mergeCell ref="Y125:AL125"/>
    <mergeCell ref="G126:J126"/>
    <mergeCell ref="K126:M126"/>
    <mergeCell ref="N126:P126"/>
    <mergeCell ref="Z126:AC126"/>
    <mergeCell ref="AD126:AF126"/>
    <mergeCell ref="AG126:AI126"/>
    <mergeCell ref="F134:R134"/>
    <mergeCell ref="Y134:AK134"/>
    <mergeCell ref="F135:I135"/>
    <mergeCell ref="J135:M135"/>
    <mergeCell ref="N135:P135"/>
    <mergeCell ref="Y135:AB135"/>
    <mergeCell ref="AC135:AF135"/>
    <mergeCell ref="AG135:AI135"/>
    <mergeCell ref="F148:R148"/>
    <mergeCell ref="Y148:AK148"/>
    <mergeCell ref="F149:I149"/>
    <mergeCell ref="J149:M149"/>
    <mergeCell ref="N149:P149"/>
    <mergeCell ref="Y149:AB149"/>
    <mergeCell ref="AC149:AF149"/>
    <mergeCell ref="AG149:AI149"/>
    <mergeCell ref="F158:Q158"/>
    <mergeCell ref="Y158:AJ158"/>
    <mergeCell ref="F159:J159"/>
    <mergeCell ref="K159:N159"/>
    <mergeCell ref="O159:P159"/>
    <mergeCell ref="Y159:AC159"/>
    <mergeCell ref="AD159:AG159"/>
    <mergeCell ref="AH159:AI159"/>
    <mergeCell ref="F179:Q179"/>
    <mergeCell ref="Y179:AJ179"/>
    <mergeCell ref="F180:J180"/>
    <mergeCell ref="K180:N180"/>
    <mergeCell ref="O180:P180"/>
    <mergeCell ref="Y180:AC180"/>
    <mergeCell ref="AD180:AG180"/>
    <mergeCell ref="AH180:AI180"/>
    <mergeCell ref="F196:Q196"/>
    <mergeCell ref="Y196:AJ196"/>
    <mergeCell ref="F197:J197"/>
    <mergeCell ref="K197:N197"/>
    <mergeCell ref="O197:P197"/>
    <mergeCell ref="Y197:AC197"/>
    <mergeCell ref="AD197:AG197"/>
    <mergeCell ref="AH197:AI197"/>
    <mergeCell ref="F213:R213"/>
    <mergeCell ref="Y213:AK213"/>
    <mergeCell ref="F214:I214"/>
    <mergeCell ref="J214:M214"/>
    <mergeCell ref="N214:P214"/>
    <mergeCell ref="Y214:AB214"/>
    <mergeCell ref="AC214:AF214"/>
    <mergeCell ref="AG214:AI214"/>
    <mergeCell ref="F222:S222"/>
    <mergeCell ref="Y222:AL222"/>
    <mergeCell ref="G223:J223"/>
    <mergeCell ref="K223:M223"/>
    <mergeCell ref="N223:P223"/>
    <mergeCell ref="Z223:AC223"/>
    <mergeCell ref="AD223:AF223"/>
    <mergeCell ref="AG223:AI223"/>
    <mergeCell ref="F231:S231"/>
    <mergeCell ref="Y231:AL231"/>
    <mergeCell ref="G232:J232"/>
    <mergeCell ref="K232:M232"/>
    <mergeCell ref="N232:P232"/>
    <mergeCell ref="Z232:AC232"/>
    <mergeCell ref="AD232:AF232"/>
    <mergeCell ref="AG232:AI232"/>
    <mergeCell ref="F240:R240"/>
    <mergeCell ref="Y240:AK240"/>
    <mergeCell ref="F241:I241"/>
    <mergeCell ref="J241:M241"/>
    <mergeCell ref="N241:P241"/>
    <mergeCell ref="Y241:AB241"/>
    <mergeCell ref="AC241:AF241"/>
    <mergeCell ref="AG241:AI241"/>
    <mergeCell ref="F254:R254"/>
    <mergeCell ref="Y254:AK254"/>
    <mergeCell ref="F255:I255"/>
    <mergeCell ref="J255:M255"/>
    <mergeCell ref="N255:P255"/>
    <mergeCell ref="Y255:AB255"/>
    <mergeCell ref="AC255:AF255"/>
    <mergeCell ref="AG255:AI255"/>
    <mergeCell ref="F264:Q264"/>
    <mergeCell ref="Y264:AJ264"/>
    <mergeCell ref="F265:J265"/>
    <mergeCell ref="K265:N265"/>
    <mergeCell ref="O265:P265"/>
    <mergeCell ref="Y265:AC265"/>
    <mergeCell ref="AD265:AG265"/>
    <mergeCell ref="AH265:AI265"/>
    <mergeCell ref="F285:Q285"/>
    <mergeCell ref="Y285:AJ285"/>
    <mergeCell ref="F286:J286"/>
    <mergeCell ref="K286:N286"/>
    <mergeCell ref="O286:P286"/>
    <mergeCell ref="Y286:AC286"/>
    <mergeCell ref="AD286:AG286"/>
    <mergeCell ref="AH286:AI286"/>
    <mergeCell ref="F302:Q302"/>
    <mergeCell ref="Y302:AJ302"/>
    <mergeCell ref="F303:J303"/>
    <mergeCell ref="K303:N303"/>
    <mergeCell ref="O303:P303"/>
    <mergeCell ref="Y303:AC303"/>
    <mergeCell ref="AD303:AG303"/>
    <mergeCell ref="AH303:AI303"/>
    <mergeCell ref="F319:R319"/>
    <mergeCell ref="Y319:AK319"/>
    <mergeCell ref="F320:I320"/>
    <mergeCell ref="J320:M320"/>
    <mergeCell ref="N320:P320"/>
    <mergeCell ref="Y320:AB320"/>
    <mergeCell ref="AC320:AF320"/>
    <mergeCell ref="AG320:AI320"/>
    <mergeCell ref="F328:S328"/>
    <mergeCell ref="Y328:AL328"/>
    <mergeCell ref="G329:J329"/>
    <mergeCell ref="K329:M329"/>
    <mergeCell ref="N329:P329"/>
    <mergeCell ref="Z329:AC329"/>
    <mergeCell ref="AD329:AF329"/>
    <mergeCell ref="AG329:AI329"/>
    <mergeCell ref="F337:S337"/>
    <mergeCell ref="Y337:AL337"/>
    <mergeCell ref="G338:J338"/>
    <mergeCell ref="K338:M338"/>
    <mergeCell ref="N338:P338"/>
    <mergeCell ref="Z338:AC338"/>
    <mergeCell ref="AD338:AF338"/>
    <mergeCell ref="AG338:AI338"/>
    <mergeCell ref="F346:R346"/>
    <mergeCell ref="Y346:AK346"/>
    <mergeCell ref="F347:I347"/>
    <mergeCell ref="J347:M347"/>
    <mergeCell ref="N347:P347"/>
    <mergeCell ref="Y347:AB347"/>
    <mergeCell ref="AC347:AF347"/>
    <mergeCell ref="AG347:AI347"/>
    <mergeCell ref="F360:R360"/>
    <mergeCell ref="Y360:AK360"/>
    <mergeCell ref="F361:I361"/>
    <mergeCell ref="J361:M361"/>
    <mergeCell ref="N361:P361"/>
    <mergeCell ref="Y361:AB361"/>
    <mergeCell ref="AC361:AF361"/>
    <mergeCell ref="AG361:AI361"/>
    <mergeCell ref="F370:Q370"/>
    <mergeCell ref="Y370:AJ370"/>
    <mergeCell ref="F371:J371"/>
    <mergeCell ref="K371:N371"/>
    <mergeCell ref="O371:P371"/>
    <mergeCell ref="Y371:AC371"/>
    <mergeCell ref="AD371:AG371"/>
    <mergeCell ref="AH371:AI371"/>
    <mergeCell ref="F391:Q391"/>
    <mergeCell ref="Y391:AJ391"/>
    <mergeCell ref="F392:J392"/>
    <mergeCell ref="K392:N392"/>
    <mergeCell ref="O392:P392"/>
    <mergeCell ref="Y392:AC392"/>
    <mergeCell ref="AD392:AG392"/>
    <mergeCell ref="AH392:AI392"/>
    <mergeCell ref="F408:Q408"/>
    <mergeCell ref="Y408:AJ408"/>
    <mergeCell ref="F409:J409"/>
    <mergeCell ref="K409:N409"/>
    <mergeCell ref="O409:P409"/>
    <mergeCell ref="Y409:AC409"/>
    <mergeCell ref="AD409:AG409"/>
    <mergeCell ref="AH409:AI409"/>
    <mergeCell ref="F425:R425"/>
    <mergeCell ref="F426:I426"/>
    <mergeCell ref="J426:M426"/>
    <mergeCell ref="N426:P426"/>
    <mergeCell ref="F434:S434"/>
    <mergeCell ref="G435:J435"/>
    <mergeCell ref="K435:M435"/>
    <mergeCell ref="N435:P435"/>
    <mergeCell ref="F443:S443"/>
    <mergeCell ref="G444:J444"/>
    <mergeCell ref="K444:M444"/>
    <mergeCell ref="N444:P444"/>
    <mergeCell ref="F452:R452"/>
    <mergeCell ref="F453:I453"/>
    <mergeCell ref="J453:M453"/>
    <mergeCell ref="N453:P453"/>
    <mergeCell ref="F466:R466"/>
    <mergeCell ref="F467:I467"/>
    <mergeCell ref="J467:M467"/>
    <mergeCell ref="N467:P467"/>
    <mergeCell ref="F476:Q476"/>
    <mergeCell ref="F477:J477"/>
    <mergeCell ref="K477:N477"/>
    <mergeCell ref="O477:P477"/>
    <mergeCell ref="F497:Q497"/>
    <mergeCell ref="F498:J498"/>
    <mergeCell ref="K498:N498"/>
    <mergeCell ref="O498:P498"/>
    <mergeCell ref="F514:Q514"/>
    <mergeCell ref="F515:J515"/>
    <mergeCell ref="K515:N515"/>
    <mergeCell ref="O515:P515"/>
    <mergeCell ref="F531:R531"/>
    <mergeCell ref="Y531:AK531"/>
    <mergeCell ref="F532:I532"/>
    <mergeCell ref="J532:M532"/>
    <mergeCell ref="N532:P532"/>
    <mergeCell ref="Y532:AB532"/>
    <mergeCell ref="AC532:AF532"/>
    <mergeCell ref="AG532:AI532"/>
    <mergeCell ref="F540:S540"/>
    <mergeCell ref="Y540:AL540"/>
    <mergeCell ref="G541:J541"/>
    <mergeCell ref="K541:M541"/>
    <mergeCell ref="N541:P541"/>
    <mergeCell ref="Z541:AC541"/>
    <mergeCell ref="AD541:AF541"/>
    <mergeCell ref="AG541:AI541"/>
    <mergeCell ref="F549:S549"/>
    <mergeCell ref="Y549:AL549"/>
    <mergeCell ref="G550:J550"/>
    <mergeCell ref="K550:M550"/>
    <mergeCell ref="N550:P550"/>
    <mergeCell ref="Z550:AC550"/>
    <mergeCell ref="AD550:AF550"/>
    <mergeCell ref="AG550:AI550"/>
    <mergeCell ref="F558:R558"/>
    <mergeCell ref="Y558:AK558"/>
    <mergeCell ref="F559:I559"/>
    <mergeCell ref="J559:M559"/>
    <mergeCell ref="N559:P559"/>
    <mergeCell ref="Y559:AB559"/>
    <mergeCell ref="AC559:AF559"/>
    <mergeCell ref="AG559:AI559"/>
    <mergeCell ref="F572:R572"/>
    <mergeCell ref="Y572:AK572"/>
    <mergeCell ref="F573:I573"/>
    <mergeCell ref="J573:M573"/>
    <mergeCell ref="N573:P573"/>
    <mergeCell ref="Y573:AB573"/>
    <mergeCell ref="AC573:AF573"/>
    <mergeCell ref="AG573:AI573"/>
    <mergeCell ref="F582:Q582"/>
    <mergeCell ref="Y582:AJ582"/>
    <mergeCell ref="F583:J583"/>
    <mergeCell ref="K583:N583"/>
    <mergeCell ref="O583:P583"/>
    <mergeCell ref="Y583:AC583"/>
    <mergeCell ref="AD583:AG583"/>
    <mergeCell ref="AH583:AI583"/>
    <mergeCell ref="F603:Q603"/>
    <mergeCell ref="Y603:AJ603"/>
    <mergeCell ref="F604:J604"/>
    <mergeCell ref="K604:N604"/>
    <mergeCell ref="O604:P604"/>
    <mergeCell ref="Y604:AC604"/>
    <mergeCell ref="AD604:AG604"/>
    <mergeCell ref="AH604:AI604"/>
    <mergeCell ref="F620:Q620"/>
    <mergeCell ref="Y620:AJ620"/>
    <mergeCell ref="F621:J621"/>
    <mergeCell ref="K621:N621"/>
    <mergeCell ref="O621:P621"/>
    <mergeCell ref="Y621:AC621"/>
    <mergeCell ref="AD621:AG621"/>
    <mergeCell ref="AH621:AI621"/>
    <mergeCell ref="F638:R638"/>
    <mergeCell ref="Y638:AK638"/>
    <mergeCell ref="F639:I639"/>
    <mergeCell ref="J639:M639"/>
    <mergeCell ref="N639:P639"/>
    <mergeCell ref="Y639:AB639"/>
    <mergeCell ref="AC639:AF639"/>
    <mergeCell ref="AG639:AI639"/>
    <mergeCell ref="F647:S647"/>
    <mergeCell ref="Y647:AL647"/>
    <mergeCell ref="G648:J648"/>
    <mergeCell ref="K648:M648"/>
    <mergeCell ref="N648:P648"/>
    <mergeCell ref="Z648:AC648"/>
    <mergeCell ref="AD648:AF648"/>
    <mergeCell ref="AG648:AI648"/>
    <mergeCell ref="F656:S656"/>
    <mergeCell ref="Y656:AL656"/>
    <mergeCell ref="G657:J657"/>
    <mergeCell ref="K657:M657"/>
    <mergeCell ref="N657:P657"/>
    <mergeCell ref="Z657:AC657"/>
    <mergeCell ref="AD657:AF657"/>
    <mergeCell ref="AG657:AI657"/>
    <mergeCell ref="F665:R665"/>
    <mergeCell ref="Y665:AK665"/>
    <mergeCell ref="F666:I666"/>
    <mergeCell ref="J666:M666"/>
    <mergeCell ref="N666:P666"/>
    <mergeCell ref="Y666:AB666"/>
    <mergeCell ref="AC666:AF666"/>
    <mergeCell ref="AG666:AI666"/>
    <mergeCell ref="F679:R679"/>
    <mergeCell ref="Y679:AK679"/>
    <mergeCell ref="F680:I680"/>
    <mergeCell ref="J680:M680"/>
    <mergeCell ref="N680:P680"/>
    <mergeCell ref="Y680:AB680"/>
    <mergeCell ref="AC680:AF680"/>
    <mergeCell ref="AG680:AI680"/>
    <mergeCell ref="F689:Q689"/>
    <mergeCell ref="Y689:AJ689"/>
    <mergeCell ref="F690:J690"/>
    <mergeCell ref="K690:N690"/>
    <mergeCell ref="O690:P690"/>
    <mergeCell ref="Y690:AC690"/>
    <mergeCell ref="AD690:AG690"/>
    <mergeCell ref="AH690:AI690"/>
    <mergeCell ref="F710:Q710"/>
    <mergeCell ref="Y710:AJ710"/>
    <mergeCell ref="F711:J711"/>
    <mergeCell ref="K711:N711"/>
    <mergeCell ref="O711:P711"/>
    <mergeCell ref="Y711:AC711"/>
    <mergeCell ref="AD711:AG711"/>
    <mergeCell ref="AH711:AI711"/>
    <mergeCell ref="F727:Q727"/>
    <mergeCell ref="Y727:AJ727"/>
    <mergeCell ref="F728:J728"/>
    <mergeCell ref="K728:N728"/>
    <mergeCell ref="O728:P728"/>
    <mergeCell ref="Y728:AC728"/>
    <mergeCell ref="AD728:AG728"/>
    <mergeCell ref="AH728:AI728"/>
    <mergeCell ref="F745:R745"/>
    <mergeCell ref="Y745:AK745"/>
    <mergeCell ref="F746:I746"/>
    <mergeCell ref="J746:M746"/>
    <mergeCell ref="N746:P746"/>
    <mergeCell ref="Y746:AB746"/>
    <mergeCell ref="AC746:AF746"/>
    <mergeCell ref="AG746:AI746"/>
    <mergeCell ref="F754:S754"/>
    <mergeCell ref="Y754:AL754"/>
    <mergeCell ref="G755:J755"/>
    <mergeCell ref="K755:M755"/>
    <mergeCell ref="N755:P755"/>
    <mergeCell ref="Z755:AC755"/>
    <mergeCell ref="AD755:AF755"/>
    <mergeCell ref="AG755:AI755"/>
    <mergeCell ref="F763:S763"/>
    <mergeCell ref="Y763:AL763"/>
    <mergeCell ref="G764:J764"/>
    <mergeCell ref="K764:M764"/>
    <mergeCell ref="N764:P764"/>
    <mergeCell ref="Z764:AC764"/>
    <mergeCell ref="AD764:AF764"/>
    <mergeCell ref="AG764:AI764"/>
    <mergeCell ref="F772:R772"/>
    <mergeCell ref="Y772:AK772"/>
    <mergeCell ref="F773:I773"/>
    <mergeCell ref="J773:M773"/>
    <mergeCell ref="N773:P773"/>
    <mergeCell ref="Y773:AB773"/>
    <mergeCell ref="AC773:AF773"/>
    <mergeCell ref="AG773:AI773"/>
    <mergeCell ref="F786:R786"/>
    <mergeCell ref="Y786:AK786"/>
    <mergeCell ref="F787:I787"/>
    <mergeCell ref="J787:M787"/>
    <mergeCell ref="N787:P787"/>
    <mergeCell ref="Y787:AB787"/>
    <mergeCell ref="AC787:AF787"/>
    <mergeCell ref="AG787:AI787"/>
    <mergeCell ref="F796:Q796"/>
    <mergeCell ref="Y796:AJ796"/>
    <mergeCell ref="F797:J797"/>
    <mergeCell ref="K797:N797"/>
    <mergeCell ref="O797:P797"/>
    <mergeCell ref="Y797:AC797"/>
    <mergeCell ref="AD797:AG797"/>
    <mergeCell ref="AH797:AI797"/>
    <mergeCell ref="F817:Q817"/>
    <mergeCell ref="Y817:AJ817"/>
    <mergeCell ref="F818:J818"/>
    <mergeCell ref="K818:N818"/>
    <mergeCell ref="O818:P818"/>
    <mergeCell ref="Y818:AC818"/>
    <mergeCell ref="AD818:AG818"/>
    <mergeCell ref="AH818:AI818"/>
    <mergeCell ref="F834:Q834"/>
    <mergeCell ref="Y834:AJ834"/>
    <mergeCell ref="F835:J835"/>
    <mergeCell ref="K835:N835"/>
    <mergeCell ref="O835:P835"/>
    <mergeCell ref="Y835:AC835"/>
    <mergeCell ref="AD835:AG835"/>
    <mergeCell ref="AH835:AI835"/>
    <mergeCell ref="F851:R851"/>
    <mergeCell ref="Y851:AK851"/>
    <mergeCell ref="F852:I852"/>
    <mergeCell ref="J852:M852"/>
    <mergeCell ref="N852:P852"/>
    <mergeCell ref="Y852:AB852"/>
    <mergeCell ref="AC852:AF852"/>
    <mergeCell ref="AG852:AI852"/>
    <mergeCell ref="F860:S860"/>
    <mergeCell ref="Y860:AL860"/>
    <mergeCell ref="G861:J861"/>
    <mergeCell ref="K861:M861"/>
    <mergeCell ref="N861:P861"/>
    <mergeCell ref="Z861:AC861"/>
    <mergeCell ref="AD861:AF861"/>
    <mergeCell ref="AG861:AI861"/>
    <mergeCell ref="F869:S869"/>
    <mergeCell ref="Y869:AL869"/>
    <mergeCell ref="G870:J870"/>
    <mergeCell ref="K870:M870"/>
    <mergeCell ref="N870:P870"/>
    <mergeCell ref="Z870:AC870"/>
    <mergeCell ref="AD870:AF870"/>
    <mergeCell ref="AG870:AI870"/>
    <mergeCell ref="F878:R878"/>
    <mergeCell ref="Y878:AK878"/>
    <mergeCell ref="F879:I879"/>
    <mergeCell ref="J879:M879"/>
    <mergeCell ref="N879:P879"/>
    <mergeCell ref="Y879:AB879"/>
    <mergeCell ref="AC879:AF879"/>
    <mergeCell ref="AG879:AI879"/>
    <mergeCell ref="F892:R892"/>
    <mergeCell ref="Y892:AK892"/>
    <mergeCell ref="F893:I893"/>
    <mergeCell ref="J893:M893"/>
    <mergeCell ref="N893:P893"/>
    <mergeCell ref="Y893:AB893"/>
    <mergeCell ref="AC893:AF893"/>
    <mergeCell ref="AG893:AI893"/>
    <mergeCell ref="F902:Q902"/>
    <mergeCell ref="Y902:AJ902"/>
    <mergeCell ref="F903:J903"/>
    <mergeCell ref="K903:N903"/>
    <mergeCell ref="O903:P903"/>
    <mergeCell ref="Y903:AC903"/>
    <mergeCell ref="AD903:AG903"/>
    <mergeCell ref="AH903:AI903"/>
    <mergeCell ref="F923:Q923"/>
    <mergeCell ref="Y923:AJ923"/>
    <mergeCell ref="F924:J924"/>
    <mergeCell ref="K924:N924"/>
    <mergeCell ref="O924:P924"/>
    <mergeCell ref="Y924:AC924"/>
    <mergeCell ref="AD924:AG924"/>
    <mergeCell ref="AH924:AI924"/>
    <mergeCell ref="F940:Q940"/>
    <mergeCell ref="Y940:AJ940"/>
    <mergeCell ref="F941:J941"/>
    <mergeCell ref="K941:N941"/>
    <mergeCell ref="O941:P941"/>
    <mergeCell ref="Y941:AC941"/>
    <mergeCell ref="AD941:AG941"/>
    <mergeCell ref="AH941:AI941"/>
    <mergeCell ref="F11:F12"/>
    <mergeCell ref="F17:F18"/>
    <mergeCell ref="F20:F21"/>
    <mergeCell ref="F26:F27"/>
    <mergeCell ref="F117:F118"/>
    <mergeCell ref="F123:F124"/>
    <mergeCell ref="F126:F127"/>
    <mergeCell ref="F132:F133"/>
    <mergeCell ref="F223:F224"/>
    <mergeCell ref="F229:F230"/>
    <mergeCell ref="F232:F233"/>
    <mergeCell ref="F238:F239"/>
    <mergeCell ref="F329:F330"/>
    <mergeCell ref="F335:F336"/>
    <mergeCell ref="F338:F339"/>
    <mergeCell ref="F344:F345"/>
    <mergeCell ref="F435:F436"/>
    <mergeCell ref="F441:F442"/>
    <mergeCell ref="F444:F445"/>
    <mergeCell ref="F450:F451"/>
    <mergeCell ref="F541:F542"/>
    <mergeCell ref="F547:F548"/>
    <mergeCell ref="F550:F551"/>
    <mergeCell ref="F556:F557"/>
    <mergeCell ref="F648:F649"/>
    <mergeCell ref="F654:F655"/>
    <mergeCell ref="F657:F658"/>
    <mergeCell ref="F663:F664"/>
    <mergeCell ref="F755:F756"/>
    <mergeCell ref="F761:F762"/>
    <mergeCell ref="F764:F765"/>
    <mergeCell ref="F770:F771"/>
    <mergeCell ref="F861:F862"/>
    <mergeCell ref="F867:F868"/>
    <mergeCell ref="F870:F871"/>
    <mergeCell ref="F876:F877"/>
    <mergeCell ref="G17:G18"/>
    <mergeCell ref="G26:G27"/>
    <mergeCell ref="G123:G124"/>
    <mergeCell ref="G132:G133"/>
    <mergeCell ref="G229:G230"/>
    <mergeCell ref="G238:G239"/>
    <mergeCell ref="G335:G336"/>
    <mergeCell ref="G344:G345"/>
    <mergeCell ref="G441:G442"/>
    <mergeCell ref="G450:G451"/>
    <mergeCell ref="G547:G548"/>
    <mergeCell ref="G556:G557"/>
    <mergeCell ref="G654:G655"/>
    <mergeCell ref="G663:G664"/>
    <mergeCell ref="G761:G762"/>
    <mergeCell ref="G770:G771"/>
    <mergeCell ref="G867:G868"/>
    <mergeCell ref="G876:G877"/>
    <mergeCell ref="H17:H18"/>
    <mergeCell ref="H26:H27"/>
    <mergeCell ref="H123:H124"/>
    <mergeCell ref="H132:H133"/>
    <mergeCell ref="H229:H230"/>
    <mergeCell ref="H238:H239"/>
    <mergeCell ref="H335:H336"/>
    <mergeCell ref="H344:H345"/>
    <mergeCell ref="H441:H442"/>
    <mergeCell ref="H450:H451"/>
    <mergeCell ref="H547:H548"/>
    <mergeCell ref="H556:H557"/>
    <mergeCell ref="H654:H655"/>
    <mergeCell ref="H663:H664"/>
    <mergeCell ref="H761:H762"/>
    <mergeCell ref="H770:H771"/>
    <mergeCell ref="H867:H868"/>
    <mergeCell ref="H876:H877"/>
    <mergeCell ref="I17:I18"/>
    <mergeCell ref="I26:I27"/>
    <mergeCell ref="I123:I124"/>
    <mergeCell ref="I132:I133"/>
    <mergeCell ref="I229:I230"/>
    <mergeCell ref="I238:I239"/>
    <mergeCell ref="I335:I336"/>
    <mergeCell ref="I344:I345"/>
    <mergeCell ref="I441:I442"/>
    <mergeCell ref="I450:I451"/>
    <mergeCell ref="I547:I548"/>
    <mergeCell ref="I556:I557"/>
    <mergeCell ref="I654:I655"/>
    <mergeCell ref="I663:I664"/>
    <mergeCell ref="I761:I762"/>
    <mergeCell ref="I770:I771"/>
    <mergeCell ref="I867:I868"/>
    <mergeCell ref="I876:I877"/>
    <mergeCell ref="J17:J18"/>
    <mergeCell ref="J26:J27"/>
    <mergeCell ref="J123:J124"/>
    <mergeCell ref="J132:J133"/>
    <mergeCell ref="J229:J230"/>
    <mergeCell ref="J238:J239"/>
    <mergeCell ref="J335:J336"/>
    <mergeCell ref="J344:J345"/>
    <mergeCell ref="J441:J442"/>
    <mergeCell ref="J450:J451"/>
    <mergeCell ref="J547:J548"/>
    <mergeCell ref="J556:J557"/>
    <mergeCell ref="J654:J655"/>
    <mergeCell ref="J663:J664"/>
    <mergeCell ref="J761:J762"/>
    <mergeCell ref="J770:J771"/>
    <mergeCell ref="J867:J868"/>
    <mergeCell ref="J876:J877"/>
    <mergeCell ref="K17:K18"/>
    <mergeCell ref="K26:K27"/>
    <mergeCell ref="K123:K124"/>
    <mergeCell ref="K132:K133"/>
    <mergeCell ref="K229:K230"/>
    <mergeCell ref="K238:K239"/>
    <mergeCell ref="K335:K336"/>
    <mergeCell ref="K344:K345"/>
    <mergeCell ref="K441:K442"/>
    <mergeCell ref="K450:K451"/>
    <mergeCell ref="K547:K548"/>
    <mergeCell ref="K556:K557"/>
    <mergeCell ref="K654:K655"/>
    <mergeCell ref="K663:K664"/>
    <mergeCell ref="K761:K762"/>
    <mergeCell ref="K770:K771"/>
    <mergeCell ref="K867:K868"/>
    <mergeCell ref="K876:K877"/>
    <mergeCell ref="L17:L18"/>
    <mergeCell ref="L26:L27"/>
    <mergeCell ref="L123:L124"/>
    <mergeCell ref="L132:L133"/>
    <mergeCell ref="L229:L230"/>
    <mergeCell ref="L238:L239"/>
    <mergeCell ref="L335:L336"/>
    <mergeCell ref="L344:L345"/>
    <mergeCell ref="L441:L442"/>
    <mergeCell ref="L450:L451"/>
    <mergeCell ref="L547:L548"/>
    <mergeCell ref="L556:L557"/>
    <mergeCell ref="L654:L655"/>
    <mergeCell ref="L663:L664"/>
    <mergeCell ref="L761:L762"/>
    <mergeCell ref="L770:L771"/>
    <mergeCell ref="L867:L868"/>
    <mergeCell ref="L876:L877"/>
    <mergeCell ref="M17:M18"/>
    <mergeCell ref="M26:M27"/>
    <mergeCell ref="M123:M124"/>
    <mergeCell ref="M132:M133"/>
    <mergeCell ref="M229:M230"/>
    <mergeCell ref="M238:M239"/>
    <mergeCell ref="M335:M336"/>
    <mergeCell ref="M344:M345"/>
    <mergeCell ref="M441:M442"/>
    <mergeCell ref="M450:M451"/>
    <mergeCell ref="M547:M548"/>
    <mergeCell ref="M556:M557"/>
    <mergeCell ref="M654:M655"/>
    <mergeCell ref="M663:M664"/>
    <mergeCell ref="M761:M762"/>
    <mergeCell ref="M770:M771"/>
    <mergeCell ref="M867:M868"/>
    <mergeCell ref="M876:M877"/>
    <mergeCell ref="N17:N18"/>
    <mergeCell ref="N26:N27"/>
    <mergeCell ref="N123:N124"/>
    <mergeCell ref="N132:N133"/>
    <mergeCell ref="N229:N230"/>
    <mergeCell ref="N238:N239"/>
    <mergeCell ref="N335:N336"/>
    <mergeCell ref="N344:N345"/>
    <mergeCell ref="N441:N442"/>
    <mergeCell ref="N450:N451"/>
    <mergeCell ref="N547:N548"/>
    <mergeCell ref="N556:N557"/>
    <mergeCell ref="N654:N655"/>
    <mergeCell ref="N663:N664"/>
    <mergeCell ref="N761:N762"/>
    <mergeCell ref="N770:N771"/>
    <mergeCell ref="N867:N868"/>
    <mergeCell ref="N876:N877"/>
    <mergeCell ref="O17:O18"/>
    <mergeCell ref="O26:O27"/>
    <mergeCell ref="O123:O124"/>
    <mergeCell ref="O132:O133"/>
    <mergeCell ref="O229:O230"/>
    <mergeCell ref="O238:O239"/>
    <mergeCell ref="O335:O336"/>
    <mergeCell ref="O344:O345"/>
    <mergeCell ref="O441:O442"/>
    <mergeCell ref="O450:O451"/>
    <mergeCell ref="O547:O548"/>
    <mergeCell ref="O556:O557"/>
    <mergeCell ref="O654:O655"/>
    <mergeCell ref="O663:O664"/>
    <mergeCell ref="O761:O762"/>
    <mergeCell ref="O770:O771"/>
    <mergeCell ref="O867:O868"/>
    <mergeCell ref="O876:O877"/>
    <mergeCell ref="P17:P18"/>
    <mergeCell ref="P26:P27"/>
    <mergeCell ref="P123:P124"/>
    <mergeCell ref="P132:P133"/>
    <mergeCell ref="P229:P230"/>
    <mergeCell ref="P238:P239"/>
    <mergeCell ref="P335:P336"/>
    <mergeCell ref="P344:P345"/>
    <mergeCell ref="P441:P442"/>
    <mergeCell ref="P450:P451"/>
    <mergeCell ref="P547:P548"/>
    <mergeCell ref="P556:P557"/>
    <mergeCell ref="P654:P655"/>
    <mergeCell ref="P663:P664"/>
    <mergeCell ref="P761:P762"/>
    <mergeCell ref="P770:P771"/>
    <mergeCell ref="P867:P868"/>
    <mergeCell ref="P876:P877"/>
    <mergeCell ref="Q17:Q18"/>
    <mergeCell ref="Q26:Q27"/>
    <mergeCell ref="Q53:Q54"/>
    <mergeCell ref="Q74:Q75"/>
    <mergeCell ref="Q91:Q92"/>
    <mergeCell ref="Q123:Q124"/>
    <mergeCell ref="Q132:Q133"/>
    <mergeCell ref="Q159:Q160"/>
    <mergeCell ref="Q180:Q181"/>
    <mergeCell ref="Q197:Q198"/>
    <mergeCell ref="Q229:Q230"/>
    <mergeCell ref="Q238:Q239"/>
    <mergeCell ref="Q265:Q266"/>
    <mergeCell ref="Q286:Q287"/>
    <mergeCell ref="Q303:Q304"/>
    <mergeCell ref="Q335:Q336"/>
    <mergeCell ref="Q344:Q345"/>
    <mergeCell ref="Q371:Q372"/>
    <mergeCell ref="Q392:Q393"/>
    <mergeCell ref="Q409:Q410"/>
    <mergeCell ref="Q441:Q442"/>
    <mergeCell ref="Q450:Q451"/>
    <mergeCell ref="Q477:Q478"/>
    <mergeCell ref="Q498:Q499"/>
    <mergeCell ref="Q515:Q516"/>
    <mergeCell ref="Q547:Q548"/>
    <mergeCell ref="Q556:Q557"/>
    <mergeCell ref="Q583:Q584"/>
    <mergeCell ref="Q604:Q605"/>
    <mergeCell ref="Q621:Q622"/>
    <mergeCell ref="Q654:Q655"/>
    <mergeCell ref="Q663:Q664"/>
    <mergeCell ref="Q690:Q691"/>
    <mergeCell ref="Q711:Q712"/>
    <mergeCell ref="Q728:Q729"/>
    <mergeCell ref="Q761:Q762"/>
    <mergeCell ref="Q770:Q771"/>
    <mergeCell ref="Q797:Q798"/>
    <mergeCell ref="Q818:Q819"/>
    <mergeCell ref="Q835:Q836"/>
    <mergeCell ref="Q867:Q868"/>
    <mergeCell ref="Q876:Q877"/>
    <mergeCell ref="Q903:Q904"/>
    <mergeCell ref="Q924:Q925"/>
    <mergeCell ref="Q941:Q942"/>
    <mergeCell ref="R2:R3"/>
    <mergeCell ref="R11:R12"/>
    <mergeCell ref="R17:R18"/>
    <mergeCell ref="R20:R21"/>
    <mergeCell ref="R26:R27"/>
    <mergeCell ref="R29:R30"/>
    <mergeCell ref="R43:R44"/>
    <mergeCell ref="R108:R109"/>
    <mergeCell ref="R117:R118"/>
    <mergeCell ref="R123:R124"/>
    <mergeCell ref="R126:R127"/>
    <mergeCell ref="R132:R133"/>
    <mergeCell ref="R135:R136"/>
    <mergeCell ref="R149:R150"/>
    <mergeCell ref="R214:R215"/>
    <mergeCell ref="R223:R224"/>
    <mergeCell ref="R229:R230"/>
    <mergeCell ref="R232:R233"/>
    <mergeCell ref="R238:R239"/>
    <mergeCell ref="R241:R242"/>
    <mergeCell ref="R255:R256"/>
    <mergeCell ref="R320:R321"/>
    <mergeCell ref="R329:R330"/>
    <mergeCell ref="R335:R336"/>
    <mergeCell ref="R338:R339"/>
    <mergeCell ref="R344:R345"/>
    <mergeCell ref="R347:R348"/>
    <mergeCell ref="R361:R362"/>
    <mergeCell ref="R426:R427"/>
    <mergeCell ref="R435:R436"/>
    <mergeCell ref="R441:R442"/>
    <mergeCell ref="R444:R445"/>
    <mergeCell ref="R450:R451"/>
    <mergeCell ref="R453:R454"/>
    <mergeCell ref="R467:R468"/>
    <mergeCell ref="R532:R533"/>
    <mergeCell ref="R541:R542"/>
    <mergeCell ref="R547:R548"/>
    <mergeCell ref="R550:R551"/>
    <mergeCell ref="R556:R557"/>
    <mergeCell ref="R559:R560"/>
    <mergeCell ref="R573:R574"/>
    <mergeCell ref="R639:R640"/>
    <mergeCell ref="R648:R649"/>
    <mergeCell ref="R654:R655"/>
    <mergeCell ref="R657:R658"/>
    <mergeCell ref="R663:R664"/>
    <mergeCell ref="R666:R667"/>
    <mergeCell ref="R680:R681"/>
    <mergeCell ref="R746:R747"/>
    <mergeCell ref="R755:R756"/>
    <mergeCell ref="R761:R762"/>
    <mergeCell ref="R764:R765"/>
    <mergeCell ref="R770:R771"/>
    <mergeCell ref="R773:R774"/>
    <mergeCell ref="R787:R788"/>
    <mergeCell ref="R852:R853"/>
    <mergeCell ref="R861:R862"/>
    <mergeCell ref="R867:R868"/>
    <mergeCell ref="R870:R871"/>
    <mergeCell ref="R876:R877"/>
    <mergeCell ref="R879:R880"/>
    <mergeCell ref="R893:R894"/>
    <mergeCell ref="S11:S12"/>
    <mergeCell ref="S17:S18"/>
    <mergeCell ref="S20:S21"/>
    <mergeCell ref="S26:S27"/>
    <mergeCell ref="S117:S118"/>
    <mergeCell ref="S123:S124"/>
    <mergeCell ref="S126:S127"/>
    <mergeCell ref="S132:S133"/>
    <mergeCell ref="S223:S224"/>
    <mergeCell ref="S229:S230"/>
    <mergeCell ref="S232:S233"/>
    <mergeCell ref="S238:S239"/>
    <mergeCell ref="S329:S330"/>
    <mergeCell ref="S335:S336"/>
    <mergeCell ref="S338:S339"/>
    <mergeCell ref="S344:S345"/>
    <mergeCell ref="S435:S436"/>
    <mergeCell ref="S441:S442"/>
    <mergeCell ref="S444:S445"/>
    <mergeCell ref="S450:S451"/>
    <mergeCell ref="S541:S542"/>
    <mergeCell ref="S547:S548"/>
    <mergeCell ref="S550:S551"/>
    <mergeCell ref="S556:S557"/>
    <mergeCell ref="S648:S649"/>
    <mergeCell ref="S654:S655"/>
    <mergeCell ref="S657:S658"/>
    <mergeCell ref="S663:S664"/>
    <mergeCell ref="S755:S756"/>
    <mergeCell ref="S761:S762"/>
    <mergeCell ref="S764:S765"/>
    <mergeCell ref="S770:S771"/>
    <mergeCell ref="S861:S862"/>
    <mergeCell ref="S867:S868"/>
    <mergeCell ref="S870:S871"/>
    <mergeCell ref="S876:S877"/>
    <mergeCell ref="Y11:Y12"/>
    <mergeCell ref="Y17:Y18"/>
    <mergeCell ref="Y20:Y21"/>
    <mergeCell ref="Y26:Y27"/>
    <mergeCell ref="Y117:Y118"/>
    <mergeCell ref="Y123:Y124"/>
    <mergeCell ref="Y126:Y127"/>
    <mergeCell ref="Y132:Y133"/>
    <mergeCell ref="Y223:Y224"/>
    <mergeCell ref="Y229:Y230"/>
    <mergeCell ref="Y232:Y233"/>
    <mergeCell ref="Y238:Y239"/>
    <mergeCell ref="Y329:Y330"/>
    <mergeCell ref="Y335:Y336"/>
    <mergeCell ref="Y338:Y339"/>
    <mergeCell ref="Y344:Y345"/>
    <mergeCell ref="Y541:Y542"/>
    <mergeCell ref="Y547:Y548"/>
    <mergeCell ref="Y550:Y551"/>
    <mergeCell ref="Y556:Y557"/>
    <mergeCell ref="Y648:Y649"/>
    <mergeCell ref="Y654:Y655"/>
    <mergeCell ref="Y657:Y658"/>
    <mergeCell ref="Y663:Y664"/>
    <mergeCell ref="Y755:Y756"/>
    <mergeCell ref="Y761:Y762"/>
    <mergeCell ref="Y764:Y765"/>
    <mergeCell ref="Y770:Y771"/>
    <mergeCell ref="Y861:Y862"/>
    <mergeCell ref="Y867:Y868"/>
    <mergeCell ref="Y870:Y871"/>
    <mergeCell ref="Y876:Y877"/>
    <mergeCell ref="Z17:Z18"/>
    <mergeCell ref="Z26:Z27"/>
    <mergeCell ref="Z123:Z124"/>
    <mergeCell ref="Z132:Z133"/>
    <mergeCell ref="Z229:Z230"/>
    <mergeCell ref="Z238:Z239"/>
    <mergeCell ref="Z335:Z336"/>
    <mergeCell ref="Z344:Z345"/>
    <mergeCell ref="Z547:Z548"/>
    <mergeCell ref="Z556:Z557"/>
    <mergeCell ref="Z654:Z655"/>
    <mergeCell ref="Z663:Z664"/>
    <mergeCell ref="Z761:Z762"/>
    <mergeCell ref="Z770:Z771"/>
    <mergeCell ref="Z867:Z868"/>
    <mergeCell ref="Z876:Z877"/>
    <mergeCell ref="AA17:AA18"/>
    <mergeCell ref="AA26:AA27"/>
    <mergeCell ref="AA123:AA124"/>
    <mergeCell ref="AA132:AA133"/>
    <mergeCell ref="AA229:AA230"/>
    <mergeCell ref="AA238:AA239"/>
    <mergeCell ref="AA335:AA336"/>
    <mergeCell ref="AA344:AA345"/>
    <mergeCell ref="AA547:AA548"/>
    <mergeCell ref="AA556:AA557"/>
    <mergeCell ref="AA654:AA655"/>
    <mergeCell ref="AA663:AA664"/>
    <mergeCell ref="AA761:AA762"/>
    <mergeCell ref="AA770:AA771"/>
    <mergeCell ref="AA867:AA868"/>
    <mergeCell ref="AA876:AA877"/>
    <mergeCell ref="AB17:AB18"/>
    <mergeCell ref="AB26:AB27"/>
    <mergeCell ref="AB123:AB124"/>
    <mergeCell ref="AB132:AB133"/>
    <mergeCell ref="AB229:AB230"/>
    <mergeCell ref="AB238:AB239"/>
    <mergeCell ref="AB335:AB336"/>
    <mergeCell ref="AB344:AB345"/>
    <mergeCell ref="AB547:AB548"/>
    <mergeCell ref="AB556:AB557"/>
    <mergeCell ref="AB654:AB655"/>
    <mergeCell ref="AB663:AB664"/>
    <mergeCell ref="AB761:AB762"/>
    <mergeCell ref="AB770:AB771"/>
    <mergeCell ref="AB867:AB868"/>
    <mergeCell ref="AB876:AB877"/>
    <mergeCell ref="AC17:AC18"/>
    <mergeCell ref="AC26:AC27"/>
    <mergeCell ref="AC123:AC124"/>
    <mergeCell ref="AC132:AC133"/>
    <mergeCell ref="AC229:AC230"/>
    <mergeCell ref="AC238:AC239"/>
    <mergeCell ref="AC335:AC336"/>
    <mergeCell ref="AC344:AC345"/>
    <mergeCell ref="AC547:AC548"/>
    <mergeCell ref="AC556:AC557"/>
    <mergeCell ref="AC654:AC655"/>
    <mergeCell ref="AC663:AC664"/>
    <mergeCell ref="AC761:AC762"/>
    <mergeCell ref="AC770:AC771"/>
    <mergeCell ref="AC867:AC868"/>
    <mergeCell ref="AC876:AC877"/>
    <mergeCell ref="AD17:AD18"/>
    <mergeCell ref="AD26:AD27"/>
    <mergeCell ref="AD123:AD124"/>
    <mergeCell ref="AD132:AD133"/>
    <mergeCell ref="AD229:AD230"/>
    <mergeCell ref="AD238:AD239"/>
    <mergeCell ref="AD335:AD336"/>
    <mergeCell ref="AD344:AD345"/>
    <mergeCell ref="AD547:AD548"/>
    <mergeCell ref="AD556:AD557"/>
    <mergeCell ref="AD654:AD655"/>
    <mergeCell ref="AD663:AD664"/>
    <mergeCell ref="AD761:AD762"/>
    <mergeCell ref="AD770:AD771"/>
    <mergeCell ref="AD867:AD868"/>
    <mergeCell ref="AD876:AD877"/>
    <mergeCell ref="AE17:AE18"/>
    <mergeCell ref="AE26:AE27"/>
    <mergeCell ref="AE123:AE124"/>
    <mergeCell ref="AE132:AE133"/>
    <mergeCell ref="AE229:AE230"/>
    <mergeCell ref="AE238:AE239"/>
    <mergeCell ref="AE335:AE336"/>
    <mergeCell ref="AE344:AE345"/>
    <mergeCell ref="AE547:AE548"/>
    <mergeCell ref="AE556:AE557"/>
    <mergeCell ref="AE654:AE655"/>
    <mergeCell ref="AE663:AE664"/>
    <mergeCell ref="AE761:AE762"/>
    <mergeCell ref="AE770:AE771"/>
    <mergeCell ref="AE867:AE868"/>
    <mergeCell ref="AE876:AE877"/>
    <mergeCell ref="AF17:AF18"/>
    <mergeCell ref="AF26:AF27"/>
    <mergeCell ref="AF123:AF124"/>
    <mergeCell ref="AF132:AF133"/>
    <mergeCell ref="AF229:AF230"/>
    <mergeCell ref="AF238:AF239"/>
    <mergeCell ref="AF335:AF336"/>
    <mergeCell ref="AF344:AF345"/>
    <mergeCell ref="AF547:AF548"/>
    <mergeCell ref="AF556:AF557"/>
    <mergeCell ref="AF654:AF655"/>
    <mergeCell ref="AF663:AF664"/>
    <mergeCell ref="AF761:AF762"/>
    <mergeCell ref="AF770:AF771"/>
    <mergeCell ref="AF867:AF868"/>
    <mergeCell ref="AF876:AF877"/>
    <mergeCell ref="AG17:AG18"/>
    <mergeCell ref="AG26:AG27"/>
    <mergeCell ref="AG123:AG124"/>
    <mergeCell ref="AG132:AG133"/>
    <mergeCell ref="AG229:AG230"/>
    <mergeCell ref="AG238:AG239"/>
    <mergeCell ref="AG335:AG336"/>
    <mergeCell ref="AG344:AG345"/>
    <mergeCell ref="AG547:AG548"/>
    <mergeCell ref="AG556:AG557"/>
    <mergeCell ref="AG654:AG655"/>
    <mergeCell ref="AG663:AG664"/>
    <mergeCell ref="AG761:AG762"/>
    <mergeCell ref="AG770:AG771"/>
    <mergeCell ref="AG867:AG868"/>
    <mergeCell ref="AG876:AG877"/>
    <mergeCell ref="AH17:AH18"/>
    <mergeCell ref="AH26:AH27"/>
    <mergeCell ref="AH123:AH124"/>
    <mergeCell ref="AH132:AH133"/>
    <mergeCell ref="AH229:AH230"/>
    <mergeCell ref="AH238:AH239"/>
    <mergeCell ref="AH335:AH336"/>
    <mergeCell ref="AH344:AH345"/>
    <mergeCell ref="AH547:AH548"/>
    <mergeCell ref="AH556:AH557"/>
    <mergeCell ref="AH654:AH655"/>
    <mergeCell ref="AH663:AH664"/>
    <mergeCell ref="AH761:AH762"/>
    <mergeCell ref="AH770:AH771"/>
    <mergeCell ref="AH867:AH868"/>
    <mergeCell ref="AH876:AH877"/>
    <mergeCell ref="AI17:AI18"/>
    <mergeCell ref="AI26:AI27"/>
    <mergeCell ref="AI123:AI124"/>
    <mergeCell ref="AI132:AI133"/>
    <mergeCell ref="AI229:AI230"/>
    <mergeCell ref="AI238:AI239"/>
    <mergeCell ref="AI335:AI336"/>
    <mergeCell ref="AI344:AI345"/>
    <mergeCell ref="AI547:AI548"/>
    <mergeCell ref="AI556:AI557"/>
    <mergeCell ref="AI654:AI655"/>
    <mergeCell ref="AI663:AI664"/>
    <mergeCell ref="AI761:AI762"/>
    <mergeCell ref="AI770:AI771"/>
    <mergeCell ref="AI867:AI868"/>
    <mergeCell ref="AI876:AI877"/>
    <mergeCell ref="AJ17:AJ18"/>
    <mergeCell ref="AJ26:AJ27"/>
    <mergeCell ref="AJ53:AJ54"/>
    <mergeCell ref="AJ74:AJ75"/>
    <mergeCell ref="AJ91:AJ92"/>
    <mergeCell ref="AJ123:AJ124"/>
    <mergeCell ref="AJ132:AJ133"/>
    <mergeCell ref="AJ159:AJ160"/>
    <mergeCell ref="AJ180:AJ181"/>
    <mergeCell ref="AJ197:AJ198"/>
    <mergeCell ref="AJ229:AJ230"/>
    <mergeCell ref="AJ238:AJ239"/>
    <mergeCell ref="AJ265:AJ266"/>
    <mergeCell ref="AJ286:AJ287"/>
    <mergeCell ref="AJ303:AJ304"/>
    <mergeCell ref="AJ335:AJ336"/>
    <mergeCell ref="AJ344:AJ345"/>
    <mergeCell ref="AJ371:AJ372"/>
    <mergeCell ref="AJ392:AJ393"/>
    <mergeCell ref="AJ409:AJ410"/>
    <mergeCell ref="AJ547:AJ548"/>
    <mergeCell ref="AJ556:AJ557"/>
    <mergeCell ref="AJ583:AJ584"/>
    <mergeCell ref="AJ604:AJ605"/>
    <mergeCell ref="AJ621:AJ622"/>
    <mergeCell ref="AJ654:AJ655"/>
    <mergeCell ref="AJ663:AJ664"/>
    <mergeCell ref="AJ690:AJ691"/>
    <mergeCell ref="AJ711:AJ712"/>
    <mergeCell ref="AJ728:AJ729"/>
    <mergeCell ref="AJ761:AJ762"/>
    <mergeCell ref="AJ770:AJ771"/>
    <mergeCell ref="AJ797:AJ798"/>
    <mergeCell ref="AJ818:AJ819"/>
    <mergeCell ref="AJ835:AJ836"/>
    <mergeCell ref="AJ867:AJ868"/>
    <mergeCell ref="AJ876:AJ877"/>
    <mergeCell ref="AJ903:AJ904"/>
    <mergeCell ref="AJ924:AJ925"/>
    <mergeCell ref="AJ941:AJ942"/>
    <mergeCell ref="AK2:AK3"/>
    <mergeCell ref="AK11:AK12"/>
    <mergeCell ref="AK17:AK18"/>
    <mergeCell ref="AK20:AK21"/>
    <mergeCell ref="AK26:AK27"/>
    <mergeCell ref="AK29:AK30"/>
    <mergeCell ref="AK43:AK44"/>
    <mergeCell ref="AK108:AK109"/>
    <mergeCell ref="AK117:AK118"/>
    <mergeCell ref="AK123:AK124"/>
    <mergeCell ref="AK126:AK127"/>
    <mergeCell ref="AK132:AK133"/>
    <mergeCell ref="AK135:AK136"/>
    <mergeCell ref="AK149:AK150"/>
    <mergeCell ref="AK214:AK215"/>
    <mergeCell ref="AK223:AK224"/>
    <mergeCell ref="AK229:AK230"/>
    <mergeCell ref="AK232:AK233"/>
    <mergeCell ref="AK238:AK239"/>
    <mergeCell ref="AK241:AK242"/>
    <mergeCell ref="AK255:AK256"/>
    <mergeCell ref="AK320:AK321"/>
    <mergeCell ref="AK329:AK330"/>
    <mergeCell ref="AK335:AK336"/>
    <mergeCell ref="AK338:AK339"/>
    <mergeCell ref="AK344:AK345"/>
    <mergeCell ref="AK347:AK348"/>
    <mergeCell ref="AK361:AK362"/>
    <mergeCell ref="AK532:AK533"/>
    <mergeCell ref="AK541:AK542"/>
    <mergeCell ref="AK547:AK548"/>
    <mergeCell ref="AK550:AK551"/>
    <mergeCell ref="AK556:AK557"/>
    <mergeCell ref="AK559:AK560"/>
    <mergeCell ref="AK573:AK574"/>
    <mergeCell ref="AK639:AK640"/>
    <mergeCell ref="AK648:AK649"/>
    <mergeCell ref="AK654:AK655"/>
    <mergeCell ref="AK657:AK658"/>
    <mergeCell ref="AK663:AK664"/>
    <mergeCell ref="AK666:AK667"/>
    <mergeCell ref="AK680:AK681"/>
    <mergeCell ref="AK746:AK747"/>
    <mergeCell ref="AK755:AK756"/>
    <mergeCell ref="AK761:AK762"/>
    <mergeCell ref="AK764:AK765"/>
    <mergeCell ref="AK770:AK771"/>
    <mergeCell ref="AK773:AK774"/>
    <mergeCell ref="AK787:AK788"/>
    <mergeCell ref="AK852:AK853"/>
    <mergeCell ref="AK861:AK862"/>
    <mergeCell ref="AK867:AK868"/>
    <mergeCell ref="AK870:AK871"/>
    <mergeCell ref="AK876:AK877"/>
    <mergeCell ref="AK879:AK880"/>
    <mergeCell ref="AK893:AK894"/>
    <mergeCell ref="AL11:AL12"/>
    <mergeCell ref="AL17:AL18"/>
    <mergeCell ref="AL20:AL21"/>
    <mergeCell ref="AL26:AL27"/>
    <mergeCell ref="AL117:AL118"/>
    <mergeCell ref="AL123:AL124"/>
    <mergeCell ref="AL126:AL127"/>
    <mergeCell ref="AL132:AL133"/>
    <mergeCell ref="AL223:AL224"/>
    <mergeCell ref="AL229:AL230"/>
    <mergeCell ref="AL232:AL233"/>
    <mergeCell ref="AL238:AL239"/>
    <mergeCell ref="AL329:AL330"/>
    <mergeCell ref="AL335:AL336"/>
    <mergeCell ref="AL338:AL339"/>
    <mergeCell ref="AL344:AL345"/>
    <mergeCell ref="AL541:AL542"/>
    <mergeCell ref="AL547:AL548"/>
    <mergeCell ref="AL550:AL551"/>
    <mergeCell ref="AL556:AL557"/>
    <mergeCell ref="AL648:AL649"/>
    <mergeCell ref="AL654:AL655"/>
    <mergeCell ref="AL657:AL658"/>
    <mergeCell ref="AL663:AL664"/>
    <mergeCell ref="AL755:AL756"/>
    <mergeCell ref="AL761:AL762"/>
    <mergeCell ref="AL764:AL765"/>
    <mergeCell ref="AL770:AL771"/>
    <mergeCell ref="AL861:AL862"/>
    <mergeCell ref="AL867:AL868"/>
    <mergeCell ref="AL870:AL871"/>
    <mergeCell ref="AL876:AL877"/>
    <mergeCell ref="A1:E2"/>
    <mergeCell ref="T1:X2"/>
    <mergeCell ref="A7:C8"/>
    <mergeCell ref="D7:E8"/>
    <mergeCell ref="T7:V8"/>
    <mergeCell ref="W7:X8"/>
    <mergeCell ref="F8:L9"/>
    <mergeCell ref="M8:R9"/>
    <mergeCell ref="Y8:AE9"/>
    <mergeCell ref="AF8:AK9"/>
    <mergeCell ref="A9:C10"/>
    <mergeCell ref="D9:E10"/>
    <mergeCell ref="T9:V10"/>
    <mergeCell ref="W9:X10"/>
    <mergeCell ref="F40:L41"/>
    <mergeCell ref="M40:R41"/>
    <mergeCell ref="Y40:AE41"/>
    <mergeCell ref="AF40:AK41"/>
    <mergeCell ref="F50:L51"/>
    <mergeCell ref="M50:R51"/>
    <mergeCell ref="Y50:AE51"/>
    <mergeCell ref="AF50:AK51"/>
    <mergeCell ref="F70:L72"/>
    <mergeCell ref="M70:Q72"/>
    <mergeCell ref="Y70:AE72"/>
    <mergeCell ref="AF70:AJ72"/>
    <mergeCell ref="F87:L89"/>
    <mergeCell ref="M87:Q89"/>
    <mergeCell ref="Y87:AE89"/>
    <mergeCell ref="AF87:AJ89"/>
    <mergeCell ref="F103:L105"/>
    <mergeCell ref="M103:Q105"/>
    <mergeCell ref="Y103:AE105"/>
    <mergeCell ref="AF103:AJ105"/>
    <mergeCell ref="A107:E108"/>
    <mergeCell ref="T107:X108"/>
    <mergeCell ref="A113:C114"/>
    <mergeCell ref="D113:E114"/>
    <mergeCell ref="T113:V114"/>
    <mergeCell ref="W113:X114"/>
    <mergeCell ref="F114:L115"/>
    <mergeCell ref="M114:R115"/>
    <mergeCell ref="Y114:AE115"/>
    <mergeCell ref="AF114:AK115"/>
    <mergeCell ref="A115:C116"/>
    <mergeCell ref="D115:E116"/>
    <mergeCell ref="T115:V116"/>
    <mergeCell ref="W115:X116"/>
    <mergeCell ref="F146:L147"/>
    <mergeCell ref="M146:R147"/>
    <mergeCell ref="Y146:AE147"/>
    <mergeCell ref="AF146:AK147"/>
    <mergeCell ref="F156:L157"/>
    <mergeCell ref="M156:R157"/>
    <mergeCell ref="Y156:AE157"/>
    <mergeCell ref="AF156:AK157"/>
    <mergeCell ref="F176:L178"/>
    <mergeCell ref="M176:Q178"/>
    <mergeCell ref="Y176:AE178"/>
    <mergeCell ref="AF176:AJ178"/>
    <mergeCell ref="F193:L195"/>
    <mergeCell ref="M193:Q195"/>
    <mergeCell ref="Y193:AE195"/>
    <mergeCell ref="AF193:AJ195"/>
    <mergeCell ref="F209:L211"/>
    <mergeCell ref="M209:Q211"/>
    <mergeCell ref="Y209:AE211"/>
    <mergeCell ref="AF209:AJ211"/>
    <mergeCell ref="A213:E214"/>
    <mergeCell ref="T213:X214"/>
    <mergeCell ref="A219:C220"/>
    <mergeCell ref="D219:E220"/>
    <mergeCell ref="T219:V220"/>
    <mergeCell ref="W219:X220"/>
    <mergeCell ref="F220:L221"/>
    <mergeCell ref="M220:R221"/>
    <mergeCell ref="Y220:AE221"/>
    <mergeCell ref="AF220:AK221"/>
    <mergeCell ref="A221:C222"/>
    <mergeCell ref="D221:E222"/>
    <mergeCell ref="T221:V222"/>
    <mergeCell ref="W221:X222"/>
    <mergeCell ref="F252:L253"/>
    <mergeCell ref="M252:R253"/>
    <mergeCell ref="Y252:AE253"/>
    <mergeCell ref="AF252:AK253"/>
    <mergeCell ref="F262:L263"/>
    <mergeCell ref="M262:R263"/>
    <mergeCell ref="Y262:AE263"/>
    <mergeCell ref="AF262:AK263"/>
    <mergeCell ref="F282:L284"/>
    <mergeCell ref="M282:Q284"/>
    <mergeCell ref="Y282:AE284"/>
    <mergeCell ref="AF282:AJ284"/>
    <mergeCell ref="F299:L301"/>
    <mergeCell ref="M299:Q301"/>
    <mergeCell ref="Y299:AE301"/>
    <mergeCell ref="AF299:AJ301"/>
    <mergeCell ref="F315:L317"/>
    <mergeCell ref="M315:Q317"/>
    <mergeCell ref="Y315:AE317"/>
    <mergeCell ref="AF315:AJ317"/>
    <mergeCell ref="A319:E320"/>
    <mergeCell ref="T319:X320"/>
    <mergeCell ref="A325:C326"/>
    <mergeCell ref="D325:E326"/>
    <mergeCell ref="T325:V326"/>
    <mergeCell ref="W325:X326"/>
    <mergeCell ref="F326:L327"/>
    <mergeCell ref="M326:R327"/>
    <mergeCell ref="Y326:AE327"/>
    <mergeCell ref="AF326:AK327"/>
    <mergeCell ref="A327:C328"/>
    <mergeCell ref="D327:E328"/>
    <mergeCell ref="T327:V328"/>
    <mergeCell ref="W327:X328"/>
    <mergeCell ref="F358:L359"/>
    <mergeCell ref="M358:R359"/>
    <mergeCell ref="Y358:AE359"/>
    <mergeCell ref="AF358:AK359"/>
    <mergeCell ref="F368:L369"/>
    <mergeCell ref="M368:R369"/>
    <mergeCell ref="Y368:AE369"/>
    <mergeCell ref="AF368:AK369"/>
    <mergeCell ref="F388:L390"/>
    <mergeCell ref="M388:Q390"/>
    <mergeCell ref="Y388:AE390"/>
    <mergeCell ref="AF388:AJ390"/>
    <mergeCell ref="F405:L407"/>
    <mergeCell ref="M405:Q407"/>
    <mergeCell ref="Y405:AE407"/>
    <mergeCell ref="AF405:AJ407"/>
    <mergeCell ref="F421:L423"/>
    <mergeCell ref="M421:Q423"/>
    <mergeCell ref="Y421:AE423"/>
    <mergeCell ref="AF421:AJ423"/>
    <mergeCell ref="A425:E426"/>
    <mergeCell ref="A431:C432"/>
    <mergeCell ref="D431:E432"/>
    <mergeCell ref="F432:L433"/>
    <mergeCell ref="M432:R433"/>
    <mergeCell ref="A433:C434"/>
    <mergeCell ref="D433:E434"/>
    <mergeCell ref="F464:L465"/>
    <mergeCell ref="M464:R465"/>
    <mergeCell ref="F474:L475"/>
    <mergeCell ref="M474:R475"/>
    <mergeCell ref="F494:L496"/>
    <mergeCell ref="M494:Q496"/>
    <mergeCell ref="F511:L513"/>
    <mergeCell ref="M511:Q513"/>
    <mergeCell ref="F527:L529"/>
    <mergeCell ref="M527:Q529"/>
    <mergeCell ref="A531:E532"/>
    <mergeCell ref="T531:X532"/>
    <mergeCell ref="A537:C538"/>
    <mergeCell ref="D537:E538"/>
    <mergeCell ref="T537:V538"/>
    <mergeCell ref="W537:X538"/>
    <mergeCell ref="F538:L539"/>
    <mergeCell ref="M538:R539"/>
    <mergeCell ref="Y538:AE539"/>
    <mergeCell ref="AF538:AK539"/>
    <mergeCell ref="A539:C540"/>
    <mergeCell ref="D539:E540"/>
    <mergeCell ref="T539:V540"/>
    <mergeCell ref="W539:X540"/>
    <mergeCell ref="F570:L571"/>
    <mergeCell ref="M570:R571"/>
    <mergeCell ref="Y570:AE571"/>
    <mergeCell ref="AF570:AK571"/>
    <mergeCell ref="F580:L581"/>
    <mergeCell ref="M580:R581"/>
    <mergeCell ref="Y580:AE581"/>
    <mergeCell ref="AF580:AK581"/>
    <mergeCell ref="F600:L602"/>
    <mergeCell ref="M600:Q602"/>
    <mergeCell ref="Y600:AE602"/>
    <mergeCell ref="AF600:AJ602"/>
    <mergeCell ref="F617:L619"/>
    <mergeCell ref="M617:Q619"/>
    <mergeCell ref="Y617:AE619"/>
    <mergeCell ref="AF617:AJ619"/>
    <mergeCell ref="F633:L635"/>
    <mergeCell ref="M633:Q635"/>
    <mergeCell ref="Y633:AE635"/>
    <mergeCell ref="AF633:AJ635"/>
    <mergeCell ref="A638:E639"/>
    <mergeCell ref="T638:X639"/>
    <mergeCell ref="A644:C645"/>
    <mergeCell ref="D644:E645"/>
    <mergeCell ref="T644:V645"/>
    <mergeCell ref="W644:X645"/>
    <mergeCell ref="F645:L646"/>
    <mergeCell ref="M645:R646"/>
    <mergeCell ref="Y645:AE646"/>
    <mergeCell ref="AF645:AK646"/>
    <mergeCell ref="A646:C647"/>
    <mergeCell ref="D646:E647"/>
    <mergeCell ref="T646:V647"/>
    <mergeCell ref="W646:X647"/>
    <mergeCell ref="F677:L678"/>
    <mergeCell ref="M677:R678"/>
    <mergeCell ref="Y677:AE678"/>
    <mergeCell ref="AF677:AK678"/>
    <mergeCell ref="F687:L688"/>
    <mergeCell ref="M687:R688"/>
    <mergeCell ref="Y687:AE688"/>
    <mergeCell ref="AF687:AK688"/>
    <mergeCell ref="F707:L709"/>
    <mergeCell ref="M707:Q709"/>
    <mergeCell ref="Y707:AE709"/>
    <mergeCell ref="AF707:AJ709"/>
    <mergeCell ref="F724:L726"/>
    <mergeCell ref="M724:Q726"/>
    <mergeCell ref="Y724:AE726"/>
    <mergeCell ref="AF724:AJ726"/>
    <mergeCell ref="F740:L742"/>
    <mergeCell ref="M740:Q742"/>
    <mergeCell ref="Y740:AE742"/>
    <mergeCell ref="AF740:AJ742"/>
    <mergeCell ref="A745:E746"/>
    <mergeCell ref="T745:X746"/>
    <mergeCell ref="A751:C752"/>
    <mergeCell ref="D751:E752"/>
    <mergeCell ref="T751:V752"/>
    <mergeCell ref="W751:X752"/>
    <mergeCell ref="F752:L753"/>
    <mergeCell ref="M752:R753"/>
    <mergeCell ref="Y752:AE753"/>
    <mergeCell ref="AF752:AK753"/>
    <mergeCell ref="A753:C754"/>
    <mergeCell ref="D753:E754"/>
    <mergeCell ref="T753:V754"/>
    <mergeCell ref="W753:X754"/>
    <mergeCell ref="F784:L785"/>
    <mergeCell ref="M784:R785"/>
    <mergeCell ref="Y784:AE785"/>
    <mergeCell ref="AF784:AK785"/>
    <mergeCell ref="F794:L795"/>
    <mergeCell ref="M794:R795"/>
    <mergeCell ref="Y794:AE795"/>
    <mergeCell ref="AF794:AK795"/>
    <mergeCell ref="F814:L816"/>
    <mergeCell ref="M814:Q816"/>
    <mergeCell ref="Y814:AE816"/>
    <mergeCell ref="AF814:AJ816"/>
    <mergeCell ref="F831:L833"/>
    <mergeCell ref="M831:Q833"/>
    <mergeCell ref="Y831:AE833"/>
    <mergeCell ref="AF831:AJ833"/>
    <mergeCell ref="F847:L849"/>
    <mergeCell ref="M847:Q849"/>
    <mergeCell ref="Y847:AE849"/>
    <mergeCell ref="AF847:AJ849"/>
    <mergeCell ref="A851:E852"/>
    <mergeCell ref="T851:X852"/>
    <mergeCell ref="A857:C858"/>
    <mergeCell ref="D857:E858"/>
    <mergeCell ref="T857:V858"/>
    <mergeCell ref="W857:X858"/>
    <mergeCell ref="F858:L859"/>
    <mergeCell ref="M858:R859"/>
    <mergeCell ref="Y858:AE859"/>
    <mergeCell ref="AF858:AK859"/>
    <mergeCell ref="A859:C860"/>
    <mergeCell ref="D859:E860"/>
    <mergeCell ref="T859:V860"/>
    <mergeCell ref="W859:X860"/>
    <mergeCell ref="F890:L891"/>
    <mergeCell ref="M890:R891"/>
    <mergeCell ref="Y890:AE891"/>
    <mergeCell ref="AF890:AK891"/>
    <mergeCell ref="F900:L901"/>
    <mergeCell ref="M900:R901"/>
    <mergeCell ref="Y900:AE901"/>
    <mergeCell ref="AF900:AK901"/>
    <mergeCell ref="F920:L922"/>
    <mergeCell ref="M920:Q922"/>
    <mergeCell ref="Y920:AE922"/>
    <mergeCell ref="AF920:AJ922"/>
    <mergeCell ref="F937:L939"/>
    <mergeCell ref="M937:Q939"/>
    <mergeCell ref="Y937:AE939"/>
    <mergeCell ref="AF937:AJ939"/>
    <mergeCell ref="F953:L955"/>
    <mergeCell ref="M953:Q955"/>
    <mergeCell ref="Y953:AE955"/>
    <mergeCell ref="AF953:AJ95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C0哥伦比娅</vt:lpstr>
      <vt:lpstr>C2哥伦比娅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2025-12-24T02:10:53Z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78CB2BB7A7CB4076AF8E444BCB0E4283_12</vt:lpwstr>
  </property>
  <property fmtid="{D5CDD505-2E9C-101B-9397-08002B2CF9AE}" pid="4" name="CalculationRule">
    <vt:i4>0</vt:i4>
  </property>
</Properties>
</file>