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3"/>
  </bookViews>
  <sheets>
    <sheet name="月感电反应" sheetId="1" r:id="rId1"/>
    <sheet name="月感电直伤" sheetId="2" r:id="rId2"/>
    <sheet name="技能直伤" sheetId="3" r:id="rId3"/>
    <sheet name="综合计算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<sst xmlns="http://schemas.openxmlformats.org/spreadsheetml/2006/main" count="131" uniqueCount="47">
  <si>
    <t>月感电反应计算器</t>
  </si>
  <si>
    <t>角色</t>
  </si>
  <si>
    <t>基础乘区</t>
  </si>
  <si>
    <t>精通乘区</t>
  </si>
  <si>
    <t>期望暴击乘区</t>
  </si>
  <si>
    <t>抗性区</t>
  </si>
  <si>
    <t>擢升</t>
  </si>
  <si>
    <t>伤害</t>
  </si>
  <si>
    <t>反权重比</t>
  </si>
  <si>
    <t>等级系数</t>
  </si>
  <si>
    <t>反应系数</t>
  </si>
  <si>
    <t>独立乘区</t>
  </si>
  <si>
    <t>元素精通</t>
  </si>
  <si>
    <t>附加精通乘区</t>
  </si>
  <si>
    <t>暴击率</t>
  </si>
  <si>
    <t>暴击伤害</t>
  </si>
  <si>
    <t>期望暴击区</t>
  </si>
  <si>
    <t>第一伤害</t>
  </si>
  <si>
    <t>第二伤害</t>
  </si>
  <si>
    <t>第三伤害</t>
  </si>
  <si>
    <t>第四伤害</t>
  </si>
  <si>
    <t>单次伤害</t>
  </si>
  <si>
    <t>触发次数</t>
  </si>
  <si>
    <t>总伤</t>
  </si>
  <si>
    <t>月感电直伤模板</t>
  </si>
  <si>
    <t>反应乘区</t>
  </si>
  <si>
    <t>攻击力</t>
  </si>
  <si>
    <t>技能倍率</t>
  </si>
  <si>
    <t>月乘区</t>
  </si>
  <si>
    <t>[强度研究院 制  交流群&amp;反映问题：779554708 （Q）]</t>
  </si>
  <si>
    <t>技能普通直伤</t>
  </si>
  <si>
    <t>额外乘区</t>
  </si>
  <si>
    <t>减伤乘区</t>
  </si>
  <si>
    <t>ATK/HP</t>
  </si>
  <si>
    <t>倍率</t>
  </si>
  <si>
    <t>独立</t>
  </si>
  <si>
    <t>数值增伤</t>
  </si>
  <si>
    <t>增伤区</t>
  </si>
  <si>
    <t>抗性乘区</t>
  </si>
  <si>
    <t>防御乘区</t>
  </si>
  <si>
    <t>请输入文本</t>
  </si>
  <si>
    <t>月感电反应</t>
  </si>
  <si>
    <t>月感电直伤</t>
  </si>
  <si>
    <t>技能直伤</t>
  </si>
  <si>
    <t>轴长（s）</t>
  </si>
  <si>
    <t>DMG</t>
  </si>
  <si>
    <t>DPS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</si>
</sst>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6"/>
      <color rgb="FFFF0000"/>
      <name val="SDK_SC_Web"/>
      <charset val="134"/>
    </font>
    <font>
      <sz val="24"/>
      <color theme="1"/>
      <name val="SDK_SC_Web"/>
      <charset val="134"/>
    </font>
    <font>
      <sz val="26"/>
      <color theme="1"/>
      <name val="SDK_SC_Web"/>
      <charset val="134"/>
    </font>
    <font>
      <sz val="28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10" borderId="11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2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19" fillId="0" borderId="0">
      <alignment vertical="center"/>
    </xf>
    <xf numFmtId="0" fontId="20" fillId="11" borderId="14">
      <alignment vertical="center"/>
    </xf>
    <xf numFmtId="0" fontId="21" fillId="12" borderId="15">
      <alignment vertical="center"/>
    </xf>
    <xf numFmtId="0" fontId="22" fillId="12" borderId="14">
      <alignment vertical="center"/>
    </xf>
    <xf numFmtId="0" fontId="23" fillId="13" borderId="16">
      <alignment vertical="center"/>
    </xf>
    <xf numFmtId="0" fontId="24" fillId="0" borderId="17">
      <alignment vertical="center"/>
    </xf>
    <xf numFmtId="0" fontId="25" fillId="0" borderId="18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30" fillId="34" borderId="0">
      <alignment vertical="center"/>
    </xf>
    <xf numFmtId="0" fontId="30" fillId="35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30" fillId="38" borderId="0">
      <alignment vertical="center"/>
    </xf>
    <xf numFmtId="0" fontId="30" fillId="39" borderId="0">
      <alignment vertical="center"/>
    </xf>
    <xf numFmtId="0" fontId="29" fillId="4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78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1" fillId="7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horizontal="center" vertical="center"/>
    </xf>
    <xf numFmtId="176" fontId="7" fillId="0" borderId="0" xfId="0" applyNumberFormat="1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</xf>
    <xf numFmtId="176" fontId="1" fillId="8" borderId="1" xfId="0" applyNumberFormat="1" applyFont="1" applyFill="1" applyBorder="1" applyAlignment="1" applyProtection="1">
      <alignment horizontal="center" vertical="center"/>
    </xf>
    <xf numFmtId="176" fontId="1" fillId="8" borderId="4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</xf>
    <xf numFmtId="176" fontId="8" fillId="2" borderId="6" xfId="0" applyNumberFormat="1" applyFont="1" applyFill="1" applyBorder="1" applyAlignment="1" applyProtection="1">
      <alignment horizontal="center" vertical="center"/>
    </xf>
    <xf numFmtId="176" fontId="8" fillId="2" borderId="7" xfId="0" applyNumberFormat="1" applyFont="1" applyFill="1" applyBorder="1" applyAlignment="1" applyProtection="1">
      <alignment horizontal="center" vertical="center"/>
    </xf>
    <xf numFmtId="176" fontId="8" fillId="2" borderId="8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178" fontId="1" fillId="4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176" fontId="3" fillId="9" borderId="1" xfId="0" applyNumberFormat="1" applyFont="1" applyFill="1" applyBorder="1" applyAlignment="1" applyProtection="1">
      <alignment horizontal="center" vertical="center"/>
    </xf>
    <xf numFmtId="178" fontId="1" fillId="5" borderId="1" xfId="0" applyNumberFormat="1" applyFont="1" applyFill="1" applyBorder="1" applyAlignment="1" applyProtection="1">
      <alignment horizontal="center" vertical="center"/>
    </xf>
    <xf numFmtId="176" fontId="1" fillId="9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55" zoomScaleNormal="55" workbookViewId="0">
      <selection activeCell="C17" sqref="C17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5" t="s">
        <v>2</v>
      </c>
      <c r="C2" s="5"/>
      <c r="D2" s="5"/>
      <c r="E2" s="5"/>
      <c r="F2" s="6" t="s">
        <v>3</v>
      </c>
      <c r="G2" s="6"/>
      <c r="H2" s="6"/>
      <c r="I2" s="7" t="s">
        <v>4</v>
      </c>
      <c r="J2" s="7"/>
      <c r="K2" s="7"/>
      <c r="L2" s="8" t="s">
        <v>5</v>
      </c>
      <c r="M2" s="9" t="s">
        <v>6</v>
      </c>
      <c r="N2" s="10" t="s">
        <v>7</v>
      </c>
      <c r="O2" s="11" t="s">
        <v>8</v>
      </c>
    </row>
    <row r="3" customHeight="1" spans="1:15">
      <c r="A3" s="13"/>
      <c r="B3" s="11" t="s">
        <v>9</v>
      </c>
      <c r="C3" s="11" t="s">
        <v>10</v>
      </c>
      <c r="D3" s="11" t="s">
        <v>11</v>
      </c>
      <c r="E3" s="5" t="s">
        <v>2</v>
      </c>
      <c r="F3" s="11" t="s">
        <v>12</v>
      </c>
      <c r="G3" s="11" t="s">
        <v>13</v>
      </c>
      <c r="H3" s="6" t="s">
        <v>3</v>
      </c>
      <c r="I3" s="11" t="s">
        <v>14</v>
      </c>
      <c r="J3" s="11" t="s">
        <v>15</v>
      </c>
      <c r="K3" s="7" t="s">
        <v>16</v>
      </c>
      <c r="L3" s="14"/>
      <c r="M3" s="15"/>
      <c r="N3" s="10"/>
      <c r="O3" s="11"/>
    </row>
    <row r="4" customHeight="1" spans="1:15">
      <c r="A4" s="11">
        <f>_xlfn.RANK.EQ(N4,N4:N7,0)</f>
        <v>1</v>
      </c>
      <c r="B4" s="18">
        <v>1446.85</v>
      </c>
      <c r="C4" s="18">
        <v>1.8</v>
      </c>
      <c r="D4" s="19">
        <v>1.28</v>
      </c>
      <c r="E4" s="5">
        <f t="shared" ref="E4:E7" si="0">B4*C4*D4</f>
        <v>3333.5424</v>
      </c>
      <c r="F4" s="18">
        <v>800</v>
      </c>
      <c r="G4" s="18">
        <v>1.2</v>
      </c>
      <c r="H4" s="20">
        <f t="shared" ref="H4:H7" si="1">1+6*F4/(F4+2000)+G4</f>
        <v>3.91428571428571</v>
      </c>
      <c r="I4" s="18">
        <v>0.9</v>
      </c>
      <c r="J4" s="18">
        <v>2.2</v>
      </c>
      <c r="K4" s="7">
        <f t="shared" ref="K4:K7" si="2">1+I4*J4</f>
        <v>2.98</v>
      </c>
      <c r="L4" s="21">
        <v>1.15</v>
      </c>
      <c r="M4" s="22">
        <v>1</v>
      </c>
      <c r="N4" s="23">
        <f t="shared" ref="N4:N7" si="3">E4*H4*L4*K4*M4</f>
        <v>44716.9949502171</v>
      </c>
      <c r="O4" s="11">
        <f t="shared" ref="O4:O7" si="4">IF(A4=1,1,(IF(A4=2,2,12)))</f>
        <v>1</v>
      </c>
    </row>
    <row r="5" customHeight="1" spans="1:15">
      <c r="A5" s="11">
        <f>_xlfn.RANK.EQ(N5,N4:N7,0)</f>
        <v>2</v>
      </c>
      <c r="B5" s="18">
        <v>1446.85</v>
      </c>
      <c r="C5" s="18">
        <v>1.8</v>
      </c>
      <c r="D5" s="19">
        <v>1.28</v>
      </c>
      <c r="E5" s="5">
        <f t="shared" si="0"/>
        <v>3333.5424</v>
      </c>
      <c r="F5" s="18">
        <v>400</v>
      </c>
      <c r="G5" s="18">
        <v>1</v>
      </c>
      <c r="H5" s="20">
        <f t="shared" si="1"/>
        <v>3</v>
      </c>
      <c r="I5" s="18">
        <v>0.85</v>
      </c>
      <c r="J5" s="18">
        <v>1.8</v>
      </c>
      <c r="K5" s="7">
        <f t="shared" si="2"/>
        <v>2.53</v>
      </c>
      <c r="L5" s="21">
        <v>1.15</v>
      </c>
      <c r="M5" s="22">
        <v>1</v>
      </c>
      <c r="N5" s="23">
        <f t="shared" si="3"/>
        <v>29096.8248384</v>
      </c>
      <c r="O5" s="11">
        <f t="shared" si="4"/>
        <v>2</v>
      </c>
    </row>
    <row r="6" customHeight="1" spans="1:15">
      <c r="A6" s="11">
        <f>_xlfn.RANK.EQ(N6,N4:N7,0)</f>
        <v>3</v>
      </c>
      <c r="B6" s="18">
        <v>1446.85</v>
      </c>
      <c r="C6" s="18">
        <v>1.8</v>
      </c>
      <c r="D6" s="19">
        <v>1.28</v>
      </c>
      <c r="E6" s="5">
        <f t="shared" si="0"/>
        <v>3333.5424</v>
      </c>
      <c r="F6" s="18">
        <v>200</v>
      </c>
      <c r="G6" s="18">
        <v>1</v>
      </c>
      <c r="H6" s="20">
        <f t="shared" si="1"/>
        <v>2.54545454545455</v>
      </c>
      <c r="I6" s="18">
        <v>0.6</v>
      </c>
      <c r="J6" s="18">
        <v>1.4</v>
      </c>
      <c r="K6" s="7">
        <f t="shared" si="2"/>
        <v>1.84</v>
      </c>
      <c r="L6" s="21">
        <v>1.15</v>
      </c>
      <c r="M6" s="22">
        <v>1</v>
      </c>
      <c r="N6" s="23">
        <f t="shared" si="3"/>
        <v>17955.0654650182</v>
      </c>
      <c r="O6" s="11">
        <f t="shared" si="4"/>
        <v>12</v>
      </c>
    </row>
    <row r="7" customHeight="1" spans="1:15">
      <c r="A7" s="11">
        <f>_xlfn.RANK.EQ(N7,N4:N7,0)</f>
        <v>4</v>
      </c>
      <c r="B7" s="18">
        <v>0</v>
      </c>
      <c r="C7" s="18">
        <v>1.8</v>
      </c>
      <c r="D7" s="19">
        <v>1.28</v>
      </c>
      <c r="E7" s="5">
        <f t="shared" si="0"/>
        <v>0</v>
      </c>
      <c r="F7" s="18">
        <v>0</v>
      </c>
      <c r="G7" s="18">
        <v>0</v>
      </c>
      <c r="H7" s="20">
        <f t="shared" si="1"/>
        <v>1</v>
      </c>
      <c r="I7" s="28">
        <v>0</v>
      </c>
      <c r="J7" s="28">
        <v>0</v>
      </c>
      <c r="K7" s="7">
        <f t="shared" si="2"/>
        <v>1</v>
      </c>
      <c r="L7" s="21">
        <v>1.15</v>
      </c>
      <c r="M7" s="22">
        <v>1</v>
      </c>
      <c r="N7" s="23">
        <f t="shared" si="3"/>
        <v>0</v>
      </c>
      <c r="O7" s="4">
        <f t="shared" si="4"/>
        <v>12</v>
      </c>
    </row>
    <row r="8" customHeight="1" spans="1:15">
      <c r="A8" s="29" t="s">
        <v>17</v>
      </c>
      <c r="B8" s="30">
        <f>LARGE(N4:N7,1)/1</f>
        <v>44716.9949502171</v>
      </c>
      <c r="C8" s="29" t="s">
        <v>18</v>
      </c>
      <c r="D8" s="30">
        <f>LARGE(N4:N7,2)/2</f>
        <v>14548.4124192</v>
      </c>
      <c r="E8" s="29" t="s">
        <v>19</v>
      </c>
      <c r="F8" s="30">
        <f>LARGE(N4:N7,3)/12</f>
        <v>1496.25545541818</v>
      </c>
      <c r="G8" s="29" t="s">
        <v>20</v>
      </c>
      <c r="H8" s="31">
        <f>LARGE(N4:N7,4)/12</f>
        <v>0</v>
      </c>
      <c r="I8" s="32" t="s">
        <v>21</v>
      </c>
      <c r="J8" s="33">
        <f>B8+D8+F8+H8</f>
        <v>60761.6628248353</v>
      </c>
      <c r="K8" s="32" t="s">
        <v>22</v>
      </c>
      <c r="L8" s="34">
        <v>8</v>
      </c>
      <c r="M8" s="32" t="s">
        <v>23</v>
      </c>
      <c r="N8" s="35">
        <f>J8*L8</f>
        <v>486093.302598683</v>
      </c>
      <c r="O8" s="36"/>
    </row>
    <row r="9" customHeight="1" spans="1:15">
      <c r="A9" s="29"/>
      <c r="B9" s="30"/>
      <c r="C9" s="29"/>
      <c r="D9" s="30"/>
      <c r="E9" s="29"/>
      <c r="F9" s="30"/>
      <c r="G9" s="29"/>
      <c r="H9" s="31"/>
      <c r="I9" s="32"/>
      <c r="J9" s="33"/>
      <c r="K9" s="32"/>
      <c r="L9" s="34"/>
      <c r="M9" s="32"/>
      <c r="N9" s="37"/>
      <c r="O9" s="38"/>
    </row>
  </sheetData>
  <sheetProtection sheet="1" objects="1"/>
  <mergeCells count="23">
    <mergeCell ref="A1:O1"/>
    <mergeCell ref="B2:E2"/>
    <mergeCell ref="F2:H2"/>
    <mergeCell ref="I2:K2"/>
    <mergeCell ref="A2:A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2:L3"/>
    <mergeCell ref="L8:L9"/>
    <mergeCell ref="M2:M3"/>
    <mergeCell ref="M8:M9"/>
    <mergeCell ref="N2:N3"/>
    <mergeCell ref="O2:O3"/>
    <mergeCell ref="N8:O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55" zoomScaleNormal="55" workbookViewId="0">
      <selection activeCell="C19" sqref="C19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4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39" t="s">
        <v>2</v>
      </c>
      <c r="B2" s="40"/>
      <c r="C2" s="40"/>
      <c r="D2" s="41"/>
      <c r="E2" s="6" t="s">
        <v>25</v>
      </c>
      <c r="F2" s="6"/>
      <c r="G2" s="6"/>
      <c r="H2" s="6"/>
      <c r="I2" s="7" t="s">
        <v>4</v>
      </c>
      <c r="J2" s="7"/>
      <c r="K2" s="7"/>
      <c r="L2" s="8" t="s">
        <v>5</v>
      </c>
      <c r="M2" s="9" t="s">
        <v>6</v>
      </c>
      <c r="N2" s="42" t="s">
        <v>7</v>
      </c>
    </row>
    <row r="3" customHeight="1" spans="1:14">
      <c r="A3" s="11" t="s">
        <v>26</v>
      </c>
      <c r="B3" s="11" t="s">
        <v>27</v>
      </c>
      <c r="C3" s="43" t="s">
        <v>11</v>
      </c>
      <c r="D3" s="5" t="s">
        <v>2</v>
      </c>
      <c r="E3" s="11" t="s">
        <v>28</v>
      </c>
      <c r="F3" s="11" t="s">
        <v>12</v>
      </c>
      <c r="G3" s="11" t="s">
        <v>13</v>
      </c>
      <c r="H3" s="6" t="s">
        <v>3</v>
      </c>
      <c r="I3" s="11" t="s">
        <v>14</v>
      </c>
      <c r="J3" s="11" t="s">
        <v>15</v>
      </c>
      <c r="K3" s="7" t="s">
        <v>16</v>
      </c>
      <c r="L3" s="14"/>
      <c r="M3" s="15"/>
      <c r="N3" s="44"/>
    </row>
    <row r="4" customHeight="1" spans="1:14">
      <c r="A4" s="18">
        <v>2500</v>
      </c>
      <c r="B4" s="18">
        <v>0.65</v>
      </c>
      <c r="C4" s="19">
        <v>1.28</v>
      </c>
      <c r="D4" s="5">
        <f>A4*B4*C4</f>
        <v>2080</v>
      </c>
      <c r="E4" s="11">
        <v>3</v>
      </c>
      <c r="F4" s="18">
        <v>400</v>
      </c>
      <c r="G4" s="18">
        <v>1</v>
      </c>
      <c r="H4" s="45">
        <f>1+6*F4/(F4+2000)+G4</f>
        <v>3</v>
      </c>
      <c r="I4" s="18">
        <v>0.85</v>
      </c>
      <c r="J4" s="18">
        <v>1.8</v>
      </c>
      <c r="K4" s="7">
        <f>1+I4*J4</f>
        <v>2.53</v>
      </c>
      <c r="L4" s="21">
        <v>1.15</v>
      </c>
      <c r="M4" s="22">
        <v>1</v>
      </c>
      <c r="N4" s="23">
        <f>D4*E4*L4*K4*H4*M4</f>
        <v>54465.84</v>
      </c>
    </row>
    <row r="5" customHeight="1" spans="1:14">
      <c r="A5" s="18">
        <v>2500</v>
      </c>
      <c r="B5" s="18">
        <v>0.65</v>
      </c>
      <c r="C5" s="19">
        <v>1.28</v>
      </c>
      <c r="D5" s="5">
        <f>A5*B5*C5</f>
        <v>2080</v>
      </c>
      <c r="E5" s="11">
        <v>3</v>
      </c>
      <c r="F5" s="18">
        <v>400</v>
      </c>
      <c r="G5" s="18">
        <v>1</v>
      </c>
      <c r="H5" s="45">
        <f>1+6*F5/(F5+2000)+G5</f>
        <v>3</v>
      </c>
      <c r="I5" s="18">
        <v>0.85</v>
      </c>
      <c r="J5" s="18">
        <v>1.8</v>
      </c>
      <c r="K5" s="7">
        <f>1+I5*J5</f>
        <v>2.53</v>
      </c>
      <c r="L5" s="21">
        <v>1.15</v>
      </c>
      <c r="M5" s="22">
        <v>1</v>
      </c>
      <c r="N5" s="23">
        <f>D5*E5*L5*K5*H5*M5</f>
        <v>54465.84</v>
      </c>
    </row>
    <row r="6" customHeight="1" spans="1:14">
      <c r="A6" s="18">
        <v>2500</v>
      </c>
      <c r="B6" s="18">
        <v>0.65</v>
      </c>
      <c r="C6" s="19">
        <v>1.28</v>
      </c>
      <c r="D6" s="5">
        <f t="shared" ref="D6:D12" si="0">A6*B6*C6</f>
        <v>2080</v>
      </c>
      <c r="E6" s="11">
        <v>3</v>
      </c>
      <c r="F6" s="18">
        <v>400</v>
      </c>
      <c r="G6" s="18">
        <v>1</v>
      </c>
      <c r="H6" s="45">
        <f t="shared" ref="H6:H12" si="1">1+6*F6/(F6+2000)+G6</f>
        <v>3</v>
      </c>
      <c r="I6" s="18">
        <v>0.85</v>
      </c>
      <c r="J6" s="18">
        <v>1.8</v>
      </c>
      <c r="K6" s="7">
        <f t="shared" ref="K6:K12" si="2">1+I6*J6</f>
        <v>2.53</v>
      </c>
      <c r="L6" s="21">
        <v>1.15</v>
      </c>
      <c r="M6" s="22">
        <v>1</v>
      </c>
      <c r="N6" s="23">
        <f t="shared" ref="N6:N12" si="3">D6*E6*L6*K6*H6*M6</f>
        <v>54465.84</v>
      </c>
    </row>
    <row r="7" customHeight="1" spans="1:14">
      <c r="A7" s="18">
        <v>2500</v>
      </c>
      <c r="B7" s="18">
        <v>0.65</v>
      </c>
      <c r="C7" s="19">
        <v>1.28</v>
      </c>
      <c r="D7" s="5">
        <f t="shared" si="0"/>
        <v>2080</v>
      </c>
      <c r="E7" s="11">
        <v>3</v>
      </c>
      <c r="F7" s="18">
        <v>400</v>
      </c>
      <c r="G7" s="18">
        <v>1</v>
      </c>
      <c r="H7" s="45">
        <f t="shared" si="1"/>
        <v>3</v>
      </c>
      <c r="I7" s="18">
        <v>0.85</v>
      </c>
      <c r="J7" s="18">
        <v>1.8</v>
      </c>
      <c r="K7" s="7">
        <f t="shared" si="2"/>
        <v>2.53</v>
      </c>
      <c r="L7" s="21">
        <v>1.15</v>
      </c>
      <c r="M7" s="22">
        <v>1</v>
      </c>
      <c r="N7" s="23">
        <f t="shared" si="3"/>
        <v>54465.84</v>
      </c>
    </row>
    <row r="8" customHeight="1" spans="1:14">
      <c r="A8" s="18">
        <v>2500</v>
      </c>
      <c r="B8" s="18">
        <v>0.65</v>
      </c>
      <c r="C8" s="19">
        <v>1.28</v>
      </c>
      <c r="D8" s="5">
        <f t="shared" si="0"/>
        <v>2080</v>
      </c>
      <c r="E8" s="11">
        <v>3</v>
      </c>
      <c r="F8" s="18">
        <v>400</v>
      </c>
      <c r="G8" s="18">
        <v>1</v>
      </c>
      <c r="H8" s="45">
        <f t="shared" si="1"/>
        <v>3</v>
      </c>
      <c r="I8" s="18">
        <v>0.85</v>
      </c>
      <c r="J8" s="18">
        <v>1.8</v>
      </c>
      <c r="K8" s="7">
        <f t="shared" si="2"/>
        <v>2.53</v>
      </c>
      <c r="L8" s="21">
        <v>1.15</v>
      </c>
      <c r="M8" s="22">
        <v>1</v>
      </c>
      <c r="N8" s="23">
        <f t="shared" si="3"/>
        <v>54465.84</v>
      </c>
    </row>
    <row r="9" customHeight="1" spans="1:14">
      <c r="A9" s="18">
        <v>2500</v>
      </c>
      <c r="B9" s="18">
        <v>0.65</v>
      </c>
      <c r="C9" s="19">
        <v>1.28</v>
      </c>
      <c r="D9" s="5">
        <f t="shared" si="0"/>
        <v>2080</v>
      </c>
      <c r="E9" s="11">
        <v>3</v>
      </c>
      <c r="F9" s="18">
        <v>400</v>
      </c>
      <c r="G9" s="18">
        <v>1</v>
      </c>
      <c r="H9" s="45">
        <f t="shared" si="1"/>
        <v>3</v>
      </c>
      <c r="I9" s="18">
        <v>0.85</v>
      </c>
      <c r="J9" s="18">
        <v>1.8</v>
      </c>
      <c r="K9" s="7">
        <f t="shared" si="2"/>
        <v>2.53</v>
      </c>
      <c r="L9" s="21">
        <v>1.15</v>
      </c>
      <c r="M9" s="22">
        <v>1</v>
      </c>
      <c r="N9" s="23">
        <f t="shared" si="3"/>
        <v>54465.84</v>
      </c>
    </row>
    <row r="10" customHeight="1" spans="1:14">
      <c r="A10" s="18">
        <v>2500</v>
      </c>
      <c r="B10" s="18">
        <v>0.65</v>
      </c>
      <c r="C10" s="19">
        <v>1.28</v>
      </c>
      <c r="D10" s="5">
        <f t="shared" si="0"/>
        <v>2080</v>
      </c>
      <c r="E10" s="11">
        <v>3</v>
      </c>
      <c r="F10" s="18">
        <v>400</v>
      </c>
      <c r="G10" s="18">
        <v>1</v>
      </c>
      <c r="H10" s="45">
        <f t="shared" si="1"/>
        <v>3</v>
      </c>
      <c r="I10" s="18">
        <v>0.85</v>
      </c>
      <c r="J10" s="18">
        <v>1.8</v>
      </c>
      <c r="K10" s="7">
        <f t="shared" si="2"/>
        <v>2.53</v>
      </c>
      <c r="L10" s="21">
        <v>1.15</v>
      </c>
      <c r="M10" s="22">
        <v>1</v>
      </c>
      <c r="N10" s="23">
        <f t="shared" si="3"/>
        <v>54465.84</v>
      </c>
    </row>
    <row r="11" customHeight="1" spans="1:14">
      <c r="A11" s="18">
        <v>2500</v>
      </c>
      <c r="B11" s="18">
        <v>0.65</v>
      </c>
      <c r="C11" s="19">
        <v>1.28</v>
      </c>
      <c r="D11" s="5">
        <f t="shared" si="0"/>
        <v>2080</v>
      </c>
      <c r="E11" s="11">
        <v>3</v>
      </c>
      <c r="F11" s="18">
        <v>400</v>
      </c>
      <c r="G11" s="18">
        <v>1</v>
      </c>
      <c r="H11" s="45">
        <f t="shared" si="1"/>
        <v>3</v>
      </c>
      <c r="I11" s="18">
        <v>0.85</v>
      </c>
      <c r="J11" s="18">
        <v>1.8</v>
      </c>
      <c r="K11" s="7">
        <f t="shared" si="2"/>
        <v>2.53</v>
      </c>
      <c r="L11" s="21">
        <v>1.15</v>
      </c>
      <c r="M11" s="22">
        <v>1</v>
      </c>
      <c r="N11" s="23">
        <f t="shared" si="3"/>
        <v>54465.84</v>
      </c>
    </row>
    <row r="12" customHeight="1" spans="1:14">
      <c r="A12" s="18">
        <v>2500</v>
      </c>
      <c r="B12" s="18">
        <v>0.65</v>
      </c>
      <c r="C12" s="19">
        <v>1.28</v>
      </c>
      <c r="D12" s="5">
        <f t="shared" si="0"/>
        <v>2080</v>
      </c>
      <c r="E12" s="11">
        <v>3</v>
      </c>
      <c r="F12" s="18">
        <v>400</v>
      </c>
      <c r="G12" s="18">
        <v>1</v>
      </c>
      <c r="H12" s="45">
        <f t="shared" si="1"/>
        <v>3</v>
      </c>
      <c r="I12" s="18">
        <v>0.85</v>
      </c>
      <c r="J12" s="18">
        <v>1.8</v>
      </c>
      <c r="K12" s="7">
        <f t="shared" si="2"/>
        <v>2.53</v>
      </c>
      <c r="L12" s="21">
        <v>1.15</v>
      </c>
      <c r="M12" s="22">
        <v>1</v>
      </c>
      <c r="N12" s="23">
        <f t="shared" si="3"/>
        <v>54465.84</v>
      </c>
    </row>
    <row r="13" customHeight="1" spans="1:14">
      <c r="A13" s="46" t="s">
        <v>29</v>
      </c>
      <c r="B13" s="47"/>
      <c r="C13" s="47"/>
      <c r="D13" s="47"/>
      <c r="E13" s="47"/>
      <c r="F13" s="47"/>
      <c r="G13" s="47"/>
      <c r="H13" s="48">
        <f>SUM(N4:N12)</f>
        <v>490192.56</v>
      </c>
      <c r="I13" s="48"/>
      <c r="J13" s="48"/>
      <c r="K13" s="48"/>
      <c r="L13" s="48"/>
      <c r="M13" s="48"/>
      <c r="N13" s="48"/>
    </row>
    <row r="14" customHeight="1" spans="1:14">
      <c r="A14" s="47"/>
      <c r="B14" s="47"/>
      <c r="C14" s="47"/>
      <c r="D14" s="47"/>
      <c r="E14" s="47"/>
      <c r="F14" s="47"/>
      <c r="G14" s="47"/>
      <c r="H14" s="48"/>
      <c r="I14" s="48"/>
      <c r="J14" s="48"/>
      <c r="K14" s="48"/>
      <c r="L14" s="48"/>
      <c r="M14" s="48"/>
      <c r="N14" s="48"/>
    </row>
  </sheetData>
  <sheetProtection sheet="1" objects="1"/>
  <mergeCells count="9">
    <mergeCell ref="A1:N1"/>
    <mergeCell ref="A2:D2"/>
    <mergeCell ref="E2:H2"/>
    <mergeCell ref="I2:K2"/>
    <mergeCell ref="L2:L3"/>
    <mergeCell ref="M2:M3"/>
    <mergeCell ref="N2:N3"/>
    <mergeCell ref="A13:G14"/>
    <mergeCell ref="H13:N1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55" zoomScaleNormal="55" workbookViewId="0">
      <selection activeCell="C20" sqref="C20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2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customHeight="1" spans="1:12">
      <c r="A2" s="5" t="s">
        <v>2</v>
      </c>
      <c r="B2" s="5"/>
      <c r="C2" s="5"/>
      <c r="D2" s="5"/>
      <c r="E2" s="5"/>
      <c r="F2" s="7" t="s">
        <v>31</v>
      </c>
      <c r="G2" s="7"/>
      <c r="H2" s="7"/>
      <c r="I2" s="7"/>
      <c r="J2" s="49" t="s">
        <v>32</v>
      </c>
      <c r="K2" s="49"/>
      <c r="L2" s="50" t="s">
        <v>7</v>
      </c>
    </row>
    <row r="3" customHeight="1" spans="1:12">
      <c r="A3" s="5" t="s">
        <v>33</v>
      </c>
      <c r="B3" s="5" t="s">
        <v>34</v>
      </c>
      <c r="C3" s="5" t="s">
        <v>35</v>
      </c>
      <c r="D3" s="5" t="s">
        <v>36</v>
      </c>
      <c r="E3" s="5" t="s">
        <v>2</v>
      </c>
      <c r="F3" s="7" t="s">
        <v>37</v>
      </c>
      <c r="G3" s="7" t="s">
        <v>14</v>
      </c>
      <c r="H3" s="7" t="s">
        <v>15</v>
      </c>
      <c r="I3" s="51" t="s">
        <v>16</v>
      </c>
      <c r="J3" s="49" t="s">
        <v>38</v>
      </c>
      <c r="K3" s="49" t="s">
        <v>39</v>
      </c>
      <c r="L3" s="50"/>
    </row>
    <row r="4" customHeight="1" spans="1:12">
      <c r="A4" s="18">
        <v>2500</v>
      </c>
      <c r="B4" s="19">
        <v>1.728</v>
      </c>
      <c r="C4" s="18">
        <v>1</v>
      </c>
      <c r="D4" s="18">
        <v>0</v>
      </c>
      <c r="E4" s="5">
        <f>A4*B4*C4+D4</f>
        <v>4320</v>
      </c>
      <c r="F4" s="18">
        <v>1</v>
      </c>
      <c r="G4" s="18">
        <v>0.85</v>
      </c>
      <c r="H4" s="18">
        <v>1.8</v>
      </c>
      <c r="I4" s="51">
        <f>G4*H4+1</f>
        <v>2.53</v>
      </c>
      <c r="J4" s="18">
        <v>1.15</v>
      </c>
      <c r="K4" s="49">
        <v>0.5</v>
      </c>
      <c r="L4" s="52">
        <f>E4*F4*I4*J4*K4</f>
        <v>6284.52</v>
      </c>
    </row>
    <row r="5" customHeight="1" spans="1:12">
      <c r="A5" s="18">
        <v>2500</v>
      </c>
      <c r="B5" s="19">
        <v>1.728</v>
      </c>
      <c r="C5" s="18">
        <v>1</v>
      </c>
      <c r="D5" s="18">
        <v>0</v>
      </c>
      <c r="E5" s="5">
        <f>A5*B5*C5+D5</f>
        <v>4320</v>
      </c>
      <c r="F5" s="18">
        <v>1</v>
      </c>
      <c r="G5" s="18">
        <v>0.85</v>
      </c>
      <c r="H5" s="18">
        <v>1.8</v>
      </c>
      <c r="I5" s="51">
        <f>G5*H5+1</f>
        <v>2.53</v>
      </c>
      <c r="J5" s="18">
        <v>1.15</v>
      </c>
      <c r="K5" s="49">
        <v>0.5</v>
      </c>
      <c r="L5" s="52">
        <f>E5*F5*I5*J5*K5</f>
        <v>6284.52</v>
      </c>
    </row>
    <row r="6" customHeight="1" spans="1:12">
      <c r="A6" s="18">
        <v>2500</v>
      </c>
      <c r="B6" s="19">
        <v>1.728</v>
      </c>
      <c r="C6" s="18">
        <v>1</v>
      </c>
      <c r="D6" s="18">
        <v>0</v>
      </c>
      <c r="E6" s="5">
        <f t="shared" ref="E6:E14" si="0">A6*B6*C6+D6</f>
        <v>4320</v>
      </c>
      <c r="F6" s="18">
        <v>1</v>
      </c>
      <c r="G6" s="18">
        <v>0.85</v>
      </c>
      <c r="H6" s="18">
        <v>1.8</v>
      </c>
      <c r="I6" s="51">
        <f t="shared" ref="I6:I14" si="1">G6*H6+1</f>
        <v>2.53</v>
      </c>
      <c r="J6" s="18">
        <v>1.15</v>
      </c>
      <c r="K6" s="49">
        <v>0.5</v>
      </c>
      <c r="L6" s="52">
        <f t="shared" ref="L6:L14" si="2">E6*F6*I6*J6*K6</f>
        <v>6284.52</v>
      </c>
    </row>
    <row r="7" customHeight="1" spans="1:12">
      <c r="A7" s="18">
        <v>2500</v>
      </c>
      <c r="B7" s="19">
        <v>1.728</v>
      </c>
      <c r="C7" s="18">
        <v>1</v>
      </c>
      <c r="D7" s="18">
        <v>0</v>
      </c>
      <c r="E7" s="5">
        <f t="shared" si="0"/>
        <v>4320</v>
      </c>
      <c r="F7" s="18">
        <v>1</v>
      </c>
      <c r="G7" s="18">
        <v>0.85</v>
      </c>
      <c r="H7" s="18">
        <v>1.8</v>
      </c>
      <c r="I7" s="51">
        <f t="shared" si="1"/>
        <v>2.53</v>
      </c>
      <c r="J7" s="18">
        <v>1.15</v>
      </c>
      <c r="K7" s="49">
        <v>0.5</v>
      </c>
      <c r="L7" s="52">
        <f t="shared" si="2"/>
        <v>6284.52</v>
      </c>
    </row>
    <row r="8" customHeight="1" spans="1:12">
      <c r="A8" s="18">
        <v>2500</v>
      </c>
      <c r="B8" s="19">
        <v>1.728</v>
      </c>
      <c r="C8" s="18">
        <v>1</v>
      </c>
      <c r="D8" s="18">
        <v>0</v>
      </c>
      <c r="E8" s="5">
        <f t="shared" si="0"/>
        <v>4320</v>
      </c>
      <c r="F8" s="18">
        <v>1</v>
      </c>
      <c r="G8" s="18">
        <v>0.85</v>
      </c>
      <c r="H8" s="18">
        <v>1.8</v>
      </c>
      <c r="I8" s="51">
        <f t="shared" si="1"/>
        <v>2.53</v>
      </c>
      <c r="J8" s="18">
        <v>1.15</v>
      </c>
      <c r="K8" s="49">
        <v>0.5</v>
      </c>
      <c r="L8" s="52">
        <f t="shared" si="2"/>
        <v>6284.52</v>
      </c>
    </row>
    <row r="9" customHeight="1" spans="1:12">
      <c r="A9" s="18">
        <v>2500</v>
      </c>
      <c r="B9" s="19">
        <v>1.728</v>
      </c>
      <c r="C9" s="18">
        <v>1</v>
      </c>
      <c r="D9" s="18">
        <v>0</v>
      </c>
      <c r="E9" s="5">
        <f t="shared" si="0"/>
        <v>4320</v>
      </c>
      <c r="F9" s="18">
        <v>1</v>
      </c>
      <c r="G9" s="18">
        <v>0.85</v>
      </c>
      <c r="H9" s="18">
        <v>1.8</v>
      </c>
      <c r="I9" s="51">
        <f t="shared" si="1"/>
        <v>2.53</v>
      </c>
      <c r="J9" s="18">
        <v>1.15</v>
      </c>
      <c r="K9" s="49">
        <v>0.5</v>
      </c>
      <c r="L9" s="52">
        <f t="shared" si="2"/>
        <v>6284.52</v>
      </c>
    </row>
    <row r="10" customHeight="1" spans="1:12">
      <c r="A10" s="18">
        <v>2500</v>
      </c>
      <c r="B10" s="19">
        <v>1.728</v>
      </c>
      <c r="C10" s="18">
        <v>1</v>
      </c>
      <c r="D10" s="18">
        <v>0</v>
      </c>
      <c r="E10" s="5">
        <f t="shared" si="0"/>
        <v>4320</v>
      </c>
      <c r="F10" s="18">
        <v>1</v>
      </c>
      <c r="G10" s="18">
        <v>0.85</v>
      </c>
      <c r="H10" s="18">
        <v>1.8</v>
      </c>
      <c r="I10" s="51">
        <f t="shared" si="1"/>
        <v>2.53</v>
      </c>
      <c r="J10" s="18">
        <v>1.15</v>
      </c>
      <c r="K10" s="49">
        <v>0.5</v>
      </c>
      <c r="L10" s="52">
        <f t="shared" si="2"/>
        <v>6284.52</v>
      </c>
    </row>
    <row r="11" customHeight="1" spans="1:12">
      <c r="A11" s="18">
        <v>2500</v>
      </c>
      <c r="B11" s="19">
        <v>1.728</v>
      </c>
      <c r="C11" s="18">
        <v>1</v>
      </c>
      <c r="D11" s="18">
        <v>0</v>
      </c>
      <c r="E11" s="5">
        <f t="shared" si="0"/>
        <v>4320</v>
      </c>
      <c r="F11" s="18">
        <v>1</v>
      </c>
      <c r="G11" s="18">
        <v>0.85</v>
      </c>
      <c r="H11" s="18">
        <v>1.8</v>
      </c>
      <c r="I11" s="51">
        <f t="shared" si="1"/>
        <v>2.53</v>
      </c>
      <c r="J11" s="18">
        <v>1.15</v>
      </c>
      <c r="K11" s="49">
        <v>0.5</v>
      </c>
      <c r="L11" s="52">
        <f t="shared" si="2"/>
        <v>6284.52</v>
      </c>
    </row>
    <row r="12" customHeight="1" spans="1:12">
      <c r="A12" s="18">
        <v>2500</v>
      </c>
      <c r="B12" s="19">
        <v>1.728</v>
      </c>
      <c r="C12" s="18">
        <v>1</v>
      </c>
      <c r="D12" s="18">
        <v>0</v>
      </c>
      <c r="E12" s="5">
        <f t="shared" si="0"/>
        <v>4320</v>
      </c>
      <c r="F12" s="18">
        <v>1</v>
      </c>
      <c r="G12" s="18">
        <v>0.85</v>
      </c>
      <c r="H12" s="18">
        <v>1.8</v>
      </c>
      <c r="I12" s="51">
        <f t="shared" si="1"/>
        <v>2.53</v>
      </c>
      <c r="J12" s="18">
        <v>1.15</v>
      </c>
      <c r="K12" s="49">
        <v>0.5</v>
      </c>
      <c r="L12" s="52">
        <f t="shared" si="2"/>
        <v>6284.52</v>
      </c>
    </row>
    <row r="13" customHeight="1" spans="1:12">
      <c r="A13" s="18">
        <v>2500</v>
      </c>
      <c r="B13" s="19">
        <v>1.728</v>
      </c>
      <c r="C13" s="18">
        <v>1</v>
      </c>
      <c r="D13" s="18">
        <v>0</v>
      </c>
      <c r="E13" s="5">
        <f t="shared" si="0"/>
        <v>4320</v>
      </c>
      <c r="F13" s="18">
        <v>1</v>
      </c>
      <c r="G13" s="18">
        <v>0.85</v>
      </c>
      <c r="H13" s="18">
        <v>1.8</v>
      </c>
      <c r="I13" s="51">
        <f t="shared" si="1"/>
        <v>2.53</v>
      </c>
      <c r="J13" s="18">
        <v>1.15</v>
      </c>
      <c r="K13" s="49">
        <v>0.5</v>
      </c>
      <c r="L13" s="52">
        <f t="shared" si="2"/>
        <v>6284.52</v>
      </c>
    </row>
    <row r="14" customHeight="1" spans="1:12">
      <c r="A14" s="18">
        <v>2500</v>
      </c>
      <c r="B14" s="19">
        <v>12.18</v>
      </c>
      <c r="C14" s="18">
        <v>1</v>
      </c>
      <c r="D14" s="18">
        <v>0</v>
      </c>
      <c r="E14" s="5">
        <f t="shared" si="0"/>
        <v>30450</v>
      </c>
      <c r="F14" s="18">
        <v>1</v>
      </c>
      <c r="G14" s="18">
        <v>0.85</v>
      </c>
      <c r="H14" s="18">
        <v>1.8</v>
      </c>
      <c r="I14" s="51">
        <f t="shared" si="1"/>
        <v>2.53</v>
      </c>
      <c r="J14" s="18">
        <v>1.15</v>
      </c>
      <c r="K14" s="49">
        <v>0.5</v>
      </c>
      <c r="L14" s="52">
        <f t="shared" si="2"/>
        <v>44297.1375</v>
      </c>
    </row>
    <row r="15" customHeight="1" spans="1:12">
      <c r="A15" s="57" t="s">
        <v>29</v>
      </c>
      <c r="B15" s="58"/>
      <c r="C15" s="58"/>
      <c r="D15" s="58"/>
      <c r="E15" s="58"/>
      <c r="F15" s="58"/>
      <c r="G15" s="58"/>
      <c r="H15" s="55">
        <f>SUM(L4:L14)</f>
        <v>107142.3375</v>
      </c>
      <c r="I15" s="55"/>
      <c r="J15" s="55"/>
      <c r="K15" s="55"/>
      <c r="L15" s="55"/>
    </row>
    <row r="16" customHeight="1" spans="1:12">
      <c r="A16" s="59"/>
      <c r="B16" s="59"/>
      <c r="C16" s="59"/>
      <c r="D16" s="59"/>
      <c r="E16" s="59"/>
      <c r="F16" s="59"/>
      <c r="G16" s="59"/>
      <c r="H16" s="55"/>
      <c r="I16" s="55"/>
      <c r="J16" s="55"/>
      <c r="K16" s="55"/>
      <c r="L16" s="55"/>
    </row>
    <row r="17" customHeight="1" spans="1:12">
      <c r="A17" s="59"/>
      <c r="B17" s="59"/>
      <c r="C17" s="59"/>
      <c r="D17" s="59"/>
      <c r="E17" s="59"/>
      <c r="F17" s="59"/>
      <c r="G17" s="59"/>
      <c r="H17" s="55"/>
      <c r="I17" s="55"/>
      <c r="J17" s="55"/>
      <c r="K17" s="55"/>
      <c r="L17" s="55"/>
    </row>
  </sheetData>
  <sheetProtection sheet="1" objects="1"/>
  <mergeCells count="7">
    <mergeCell ref="A1:L1"/>
    <mergeCell ref="A2:E2"/>
    <mergeCell ref="F2:I2"/>
    <mergeCell ref="J2:K2"/>
    <mergeCell ref="L2:L3"/>
    <mergeCell ref="H15:L17"/>
    <mergeCell ref="A15:G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zoomScale="40" zoomScaleNormal="40" workbookViewId="0">
      <selection activeCell="C13" sqref="C13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19">
      <c r="A1" s="2" t="s">
        <v>40</v>
      </c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Height="1" spans="1:19">
      <c r="A2" s="2"/>
      <c r="B2" s="2"/>
      <c r="C2" s="2"/>
      <c r="D2" s="2"/>
      <c r="E2" s="4" t="s">
        <v>1</v>
      </c>
      <c r="F2" s="5" t="s">
        <v>2</v>
      </c>
      <c r="G2" s="5"/>
      <c r="H2" s="5"/>
      <c r="I2" s="5"/>
      <c r="J2" s="6" t="s">
        <v>3</v>
      </c>
      <c r="K2" s="6"/>
      <c r="L2" s="6"/>
      <c r="M2" s="7" t="s">
        <v>4</v>
      </c>
      <c r="N2" s="7"/>
      <c r="O2" s="7"/>
      <c r="P2" s="8" t="s">
        <v>5</v>
      </c>
      <c r="Q2" s="9" t="s">
        <v>6</v>
      </c>
      <c r="R2" s="10" t="s">
        <v>7</v>
      </c>
      <c r="S2" s="11" t="s">
        <v>8</v>
      </c>
    </row>
    <row r="3" customHeight="1" spans="1:19">
      <c r="A3" s="12" t="s">
        <v>41</v>
      </c>
      <c r="B3" s="12" t="s">
        <v>42</v>
      </c>
      <c r="C3" s="12" t="s">
        <v>43</v>
      </c>
      <c r="D3" s="12" t="s">
        <v>44</v>
      </c>
      <c r="E3" s="13"/>
      <c r="F3" s="11" t="s">
        <v>9</v>
      </c>
      <c r="G3" s="11" t="s">
        <v>10</v>
      </c>
      <c r="H3" s="11" t="s">
        <v>11</v>
      </c>
      <c r="I3" s="5" t="s">
        <v>2</v>
      </c>
      <c r="J3" s="11" t="s">
        <v>12</v>
      </c>
      <c r="K3" s="11" t="s">
        <v>13</v>
      </c>
      <c r="L3" s="6" t="s">
        <v>3</v>
      </c>
      <c r="M3" s="11" t="s">
        <v>14</v>
      </c>
      <c r="N3" s="11" t="s">
        <v>15</v>
      </c>
      <c r="O3" s="7" t="s">
        <v>16</v>
      </c>
      <c r="P3" s="14"/>
      <c r="Q3" s="15"/>
      <c r="R3" s="10"/>
      <c r="S3" s="11"/>
    </row>
    <row r="4" customHeight="1" spans="1:19">
      <c r="A4" s="16">
        <f>R8</f>
        <v>486093.302598683</v>
      </c>
      <c r="B4" s="16">
        <f>L22</f>
        <v>490192.56</v>
      </c>
      <c r="C4" s="16">
        <f>L38</f>
        <v>107142.3375</v>
      </c>
      <c r="D4" s="17">
        <v>18</v>
      </c>
      <c r="E4" s="11">
        <f>_xlfn.RANK.EQ(R4,R4:R7,0)</f>
        <v>1</v>
      </c>
      <c r="F4" s="18">
        <v>1446.85</v>
      </c>
      <c r="G4" s="18">
        <v>1.8</v>
      </c>
      <c r="H4" s="19">
        <v>1.28</v>
      </c>
      <c r="I4" s="5">
        <f t="shared" ref="I4:I7" si="0">F4*G4*H4</f>
        <v>3333.5424</v>
      </c>
      <c r="J4" s="18">
        <v>800</v>
      </c>
      <c r="K4" s="18">
        <v>1.2</v>
      </c>
      <c r="L4" s="20">
        <f t="shared" ref="L4:L7" si="1">1+6*J4/(J4+2000)+K4</f>
        <v>3.91428571428571</v>
      </c>
      <c r="M4" s="18">
        <v>0.9</v>
      </c>
      <c r="N4" s="18">
        <v>2.2</v>
      </c>
      <c r="O4" s="7">
        <f t="shared" ref="O4:O7" si="2">1+M4*N4</f>
        <v>2.98</v>
      </c>
      <c r="P4" s="21">
        <v>1.15</v>
      </c>
      <c r="Q4" s="22">
        <v>1</v>
      </c>
      <c r="R4" s="23">
        <f t="shared" ref="R4:R7" si="3">I4*L4*P4*O4*Q4</f>
        <v>44716.9949502171</v>
      </c>
      <c r="S4" s="11">
        <f t="shared" ref="S4:S7" si="4">IF(E4=1,1,(IF(E4=2,2,12)))</f>
        <v>1</v>
      </c>
    </row>
    <row r="5" customHeight="1" spans="1:19">
      <c r="A5" s="24" t="s">
        <v>45</v>
      </c>
      <c r="B5" s="24"/>
      <c r="C5" s="25" t="s">
        <v>46</v>
      </c>
      <c r="D5" s="25"/>
      <c r="E5" s="11">
        <f>_xlfn.RANK.EQ(R5,R4:R7,0)</f>
        <v>2</v>
      </c>
      <c r="F5" s="18">
        <v>1446.85</v>
      </c>
      <c r="G5" s="18">
        <v>1.8</v>
      </c>
      <c r="H5" s="19">
        <v>1.28</v>
      </c>
      <c r="I5" s="5">
        <f t="shared" si="0"/>
        <v>3333.5424</v>
      </c>
      <c r="J5" s="18">
        <v>400</v>
      </c>
      <c r="K5" s="18">
        <v>1</v>
      </c>
      <c r="L5" s="20">
        <f t="shared" si="1"/>
        <v>3</v>
      </c>
      <c r="M5" s="18">
        <v>0.85</v>
      </c>
      <c r="N5" s="18">
        <v>1.8</v>
      </c>
      <c r="O5" s="7">
        <f t="shared" si="2"/>
        <v>2.53</v>
      </c>
      <c r="P5" s="21">
        <v>1.15</v>
      </c>
      <c r="Q5" s="22">
        <v>1</v>
      </c>
      <c r="R5" s="23">
        <f t="shared" si="3"/>
        <v>29096.8248384</v>
      </c>
      <c r="S5" s="11">
        <f t="shared" si="4"/>
        <v>2</v>
      </c>
    </row>
    <row r="6" customHeight="1" spans="1:19">
      <c r="A6" s="24"/>
      <c r="B6" s="24"/>
      <c r="C6" s="25"/>
      <c r="D6" s="25"/>
      <c r="E6" s="11">
        <f>_xlfn.RANK.EQ(R6,R4:R7,0)</f>
        <v>3</v>
      </c>
      <c r="F6" s="18">
        <v>1446.85</v>
      </c>
      <c r="G6" s="18">
        <v>1.8</v>
      </c>
      <c r="H6" s="19">
        <v>1.28</v>
      </c>
      <c r="I6" s="5">
        <f t="shared" si="0"/>
        <v>3333.5424</v>
      </c>
      <c r="J6" s="18">
        <v>200</v>
      </c>
      <c r="K6" s="18">
        <v>1</v>
      </c>
      <c r="L6" s="20">
        <f t="shared" si="1"/>
        <v>2.54545454545455</v>
      </c>
      <c r="M6" s="18">
        <v>0.6</v>
      </c>
      <c r="N6" s="18">
        <v>1.4</v>
      </c>
      <c r="O6" s="7">
        <f t="shared" si="2"/>
        <v>1.84</v>
      </c>
      <c r="P6" s="21">
        <v>1.15</v>
      </c>
      <c r="Q6" s="22">
        <v>1</v>
      </c>
      <c r="R6" s="23">
        <f t="shared" si="3"/>
        <v>17955.0654650182</v>
      </c>
      <c r="S6" s="11">
        <f t="shared" si="4"/>
        <v>12</v>
      </c>
    </row>
    <row r="7" customHeight="1" spans="1:19">
      <c r="A7" s="26">
        <f>SUM(A4:C4)</f>
        <v>1083428.20009868</v>
      </c>
      <c r="B7" s="26"/>
      <c r="C7" s="27">
        <f>A7/D4</f>
        <v>60190.4555610379</v>
      </c>
      <c r="D7" s="27"/>
      <c r="E7" s="11">
        <f>_xlfn.RANK.EQ(R7,R4:R7,0)</f>
        <v>4</v>
      </c>
      <c r="F7" s="18">
        <v>0</v>
      </c>
      <c r="G7" s="18">
        <v>1.8</v>
      </c>
      <c r="H7" s="19">
        <v>1.28</v>
      </c>
      <c r="I7" s="5">
        <f t="shared" si="0"/>
        <v>0</v>
      </c>
      <c r="J7" s="18">
        <v>0</v>
      </c>
      <c r="K7" s="18">
        <v>0</v>
      </c>
      <c r="L7" s="20">
        <f t="shared" si="1"/>
        <v>1</v>
      </c>
      <c r="M7" s="28">
        <v>0</v>
      </c>
      <c r="N7" s="28">
        <v>0</v>
      </c>
      <c r="O7" s="7">
        <f t="shared" si="2"/>
        <v>1</v>
      </c>
      <c r="P7" s="21">
        <v>1.15</v>
      </c>
      <c r="Q7" s="22">
        <v>1</v>
      </c>
      <c r="R7" s="23">
        <f t="shared" si="3"/>
        <v>0</v>
      </c>
      <c r="S7" s="4">
        <f t="shared" si="4"/>
        <v>12</v>
      </c>
    </row>
    <row r="8" customHeight="1" spans="1:19">
      <c r="A8" s="26"/>
      <c r="B8" s="26"/>
      <c r="C8" s="27"/>
      <c r="D8" s="27"/>
      <c r="E8" s="29" t="s">
        <v>17</v>
      </c>
      <c r="F8" s="30">
        <f>LARGE(R4:R7,1)/1</f>
        <v>44716.9949502171</v>
      </c>
      <c r="G8" s="29" t="s">
        <v>18</v>
      </c>
      <c r="H8" s="30">
        <f>LARGE(R4:R7,2)/2</f>
        <v>14548.4124192</v>
      </c>
      <c r="I8" s="29" t="s">
        <v>19</v>
      </c>
      <c r="J8" s="30">
        <f>LARGE(R4:R7,3)/12</f>
        <v>1496.25545541818</v>
      </c>
      <c r="K8" s="29" t="s">
        <v>20</v>
      </c>
      <c r="L8" s="31">
        <f>LARGE(R4:R7,4)/12</f>
        <v>0</v>
      </c>
      <c r="M8" s="32" t="s">
        <v>21</v>
      </c>
      <c r="N8" s="33">
        <f>F8+H8+J8+L8</f>
        <v>60761.6628248353</v>
      </c>
      <c r="O8" s="32" t="s">
        <v>22</v>
      </c>
      <c r="P8" s="34">
        <v>8</v>
      </c>
      <c r="Q8" s="32" t="s">
        <v>23</v>
      </c>
      <c r="R8" s="35">
        <f>N8*P8</f>
        <v>486093.302598683</v>
      </c>
      <c r="S8" s="36"/>
    </row>
    <row r="9" customHeight="1" spans="1:19">
      <c r="E9" s="29"/>
      <c r="F9" s="30"/>
      <c r="G9" s="29"/>
      <c r="H9" s="30"/>
      <c r="I9" s="29"/>
      <c r="J9" s="30"/>
      <c r="K9" s="29"/>
      <c r="L9" s="31"/>
      <c r="M9" s="32"/>
      <c r="N9" s="33"/>
      <c r="O9" s="32"/>
      <c r="P9" s="34"/>
      <c r="Q9" s="32"/>
      <c r="R9" s="37"/>
      <c r="S9" s="38"/>
    </row>
    <row r="10" customHeight="1" spans="1:19">
      <c r="E10" s="3" t="s">
        <v>24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customHeight="1" spans="1:19">
      <c r="E11" s="39" t="s">
        <v>2</v>
      </c>
      <c r="F11" s="40"/>
      <c r="G11" s="40"/>
      <c r="H11" s="41"/>
      <c r="I11" s="6" t="s">
        <v>25</v>
      </c>
      <c r="J11" s="6"/>
      <c r="K11" s="6"/>
      <c r="L11" s="6"/>
      <c r="M11" s="7" t="s">
        <v>4</v>
      </c>
      <c r="N11" s="7"/>
      <c r="O11" s="7"/>
      <c r="P11" s="8" t="s">
        <v>5</v>
      </c>
      <c r="Q11" s="9" t="s">
        <v>6</v>
      </c>
      <c r="R11" s="42" t="s">
        <v>7</v>
      </c>
    </row>
    <row r="12" customHeight="1" spans="1:19">
      <c r="E12" s="11" t="s">
        <v>26</v>
      </c>
      <c r="F12" s="11" t="s">
        <v>27</v>
      </c>
      <c r="G12" s="43" t="s">
        <v>11</v>
      </c>
      <c r="H12" s="5" t="s">
        <v>2</v>
      </c>
      <c r="I12" s="11" t="s">
        <v>28</v>
      </c>
      <c r="J12" s="11" t="s">
        <v>12</v>
      </c>
      <c r="K12" s="11" t="s">
        <v>13</v>
      </c>
      <c r="L12" s="6" t="s">
        <v>3</v>
      </c>
      <c r="M12" s="11" t="s">
        <v>14</v>
      </c>
      <c r="N12" s="11" t="s">
        <v>15</v>
      </c>
      <c r="O12" s="7" t="s">
        <v>16</v>
      </c>
      <c r="P12" s="14"/>
      <c r="Q12" s="15"/>
      <c r="R12" s="44"/>
    </row>
    <row r="13" customHeight="1" spans="1:19">
      <c r="E13" s="18">
        <v>2500</v>
      </c>
      <c r="F13" s="18">
        <v>0.65</v>
      </c>
      <c r="G13" s="19">
        <v>1.28</v>
      </c>
      <c r="H13" s="5">
        <f t="shared" ref="H13:H21" si="5">E13*F13*G13</f>
        <v>2080</v>
      </c>
      <c r="I13" s="11">
        <v>3</v>
      </c>
      <c r="J13" s="18">
        <v>400</v>
      </c>
      <c r="K13" s="18">
        <v>1</v>
      </c>
      <c r="L13" s="45">
        <f t="shared" ref="L13:L21" si="6">1+6*J13/(J13+2000)+K13</f>
        <v>3</v>
      </c>
      <c r="M13" s="18">
        <v>0.85</v>
      </c>
      <c r="N13" s="18">
        <v>1.8</v>
      </c>
      <c r="O13" s="7">
        <f t="shared" ref="O13:O21" si="7">1+M13*N13</f>
        <v>2.53</v>
      </c>
      <c r="P13" s="21">
        <v>1.15</v>
      </c>
      <c r="Q13" s="22">
        <v>1</v>
      </c>
      <c r="R13" s="23">
        <f t="shared" ref="R13:R21" si="8">H13*I13*P13*O13*L13*Q13</f>
        <v>54465.84</v>
      </c>
    </row>
    <row r="14" customHeight="1" spans="1:19">
      <c r="E14" s="18">
        <v>2500</v>
      </c>
      <c r="F14" s="18">
        <v>0.65</v>
      </c>
      <c r="G14" s="19">
        <v>1.28</v>
      </c>
      <c r="H14" s="5">
        <f t="shared" si="5"/>
        <v>2080</v>
      </c>
      <c r="I14" s="11">
        <v>3</v>
      </c>
      <c r="J14" s="18">
        <v>400</v>
      </c>
      <c r="K14" s="18">
        <v>1</v>
      </c>
      <c r="L14" s="45">
        <f t="shared" si="6"/>
        <v>3</v>
      </c>
      <c r="M14" s="18">
        <v>0.85</v>
      </c>
      <c r="N14" s="18">
        <v>1.8</v>
      </c>
      <c r="O14" s="7">
        <f t="shared" si="7"/>
        <v>2.53</v>
      </c>
      <c r="P14" s="21">
        <v>1.15</v>
      </c>
      <c r="Q14" s="22">
        <v>1</v>
      </c>
      <c r="R14" s="23">
        <f t="shared" si="8"/>
        <v>54465.84</v>
      </c>
    </row>
    <row r="15" customHeight="1" spans="1:19">
      <c r="E15" s="18">
        <v>2500</v>
      </c>
      <c r="F15" s="18">
        <v>0.65</v>
      </c>
      <c r="G15" s="19">
        <v>1.28</v>
      </c>
      <c r="H15" s="5">
        <f t="shared" si="5"/>
        <v>2080</v>
      </c>
      <c r="I15" s="11">
        <v>3</v>
      </c>
      <c r="J15" s="18">
        <v>400</v>
      </c>
      <c r="K15" s="18">
        <v>1</v>
      </c>
      <c r="L15" s="45">
        <f t="shared" si="6"/>
        <v>3</v>
      </c>
      <c r="M15" s="18">
        <v>0.85</v>
      </c>
      <c r="N15" s="18">
        <v>1.8</v>
      </c>
      <c r="O15" s="7">
        <f t="shared" si="7"/>
        <v>2.53</v>
      </c>
      <c r="P15" s="21">
        <v>1.15</v>
      </c>
      <c r="Q15" s="22">
        <v>1</v>
      </c>
      <c r="R15" s="23">
        <f t="shared" si="8"/>
        <v>54465.84</v>
      </c>
    </row>
    <row r="16" customHeight="1" spans="1:19">
      <c r="E16" s="18">
        <v>2500</v>
      </c>
      <c r="F16" s="18">
        <v>0.65</v>
      </c>
      <c r="G16" s="19">
        <v>1.28</v>
      </c>
      <c r="H16" s="5">
        <f t="shared" si="5"/>
        <v>2080</v>
      </c>
      <c r="I16" s="11">
        <v>3</v>
      </c>
      <c r="J16" s="18">
        <v>400</v>
      </c>
      <c r="K16" s="18">
        <v>1</v>
      </c>
      <c r="L16" s="45">
        <f t="shared" si="6"/>
        <v>3</v>
      </c>
      <c r="M16" s="18">
        <v>0.85</v>
      </c>
      <c r="N16" s="18">
        <v>1.8</v>
      </c>
      <c r="O16" s="7">
        <f t="shared" si="7"/>
        <v>2.53</v>
      </c>
      <c r="P16" s="21">
        <v>1.15</v>
      </c>
      <c r="Q16" s="22">
        <v>1</v>
      </c>
      <c r="R16" s="23">
        <f t="shared" si="8"/>
        <v>54465.84</v>
      </c>
    </row>
    <row r="17" customHeight="1" spans="5:18">
      <c r="E17" s="18">
        <v>2500</v>
      </c>
      <c r="F17" s="18">
        <v>0.65</v>
      </c>
      <c r="G17" s="19">
        <v>1.28</v>
      </c>
      <c r="H17" s="5">
        <f t="shared" si="5"/>
        <v>2080</v>
      </c>
      <c r="I17" s="11">
        <v>3</v>
      </c>
      <c r="J17" s="18">
        <v>400</v>
      </c>
      <c r="K17" s="18">
        <v>1</v>
      </c>
      <c r="L17" s="45">
        <f t="shared" si="6"/>
        <v>3</v>
      </c>
      <c r="M17" s="18">
        <v>0.85</v>
      </c>
      <c r="N17" s="18">
        <v>1.8</v>
      </c>
      <c r="O17" s="7">
        <f t="shared" si="7"/>
        <v>2.53</v>
      </c>
      <c r="P17" s="21">
        <v>1.15</v>
      </c>
      <c r="Q17" s="22">
        <v>1</v>
      </c>
      <c r="R17" s="23">
        <f t="shared" si="8"/>
        <v>54465.84</v>
      </c>
    </row>
    <row r="18" customHeight="1" spans="5:18">
      <c r="E18" s="18">
        <v>2500</v>
      </c>
      <c r="F18" s="18">
        <v>0.65</v>
      </c>
      <c r="G18" s="19">
        <v>1.28</v>
      </c>
      <c r="H18" s="5">
        <f t="shared" si="5"/>
        <v>2080</v>
      </c>
      <c r="I18" s="11">
        <v>3</v>
      </c>
      <c r="J18" s="18">
        <v>400</v>
      </c>
      <c r="K18" s="18">
        <v>1</v>
      </c>
      <c r="L18" s="45">
        <f t="shared" si="6"/>
        <v>3</v>
      </c>
      <c r="M18" s="18">
        <v>0.85</v>
      </c>
      <c r="N18" s="18">
        <v>1.8</v>
      </c>
      <c r="O18" s="7">
        <f t="shared" si="7"/>
        <v>2.53</v>
      </c>
      <c r="P18" s="21">
        <v>1.15</v>
      </c>
      <c r="Q18" s="22">
        <v>1</v>
      </c>
      <c r="R18" s="23">
        <f t="shared" si="8"/>
        <v>54465.84</v>
      </c>
    </row>
    <row r="19" customHeight="1" spans="5:18">
      <c r="E19" s="18">
        <v>2500</v>
      </c>
      <c r="F19" s="18">
        <v>0.65</v>
      </c>
      <c r="G19" s="19">
        <v>1.28</v>
      </c>
      <c r="H19" s="5">
        <f t="shared" si="5"/>
        <v>2080</v>
      </c>
      <c r="I19" s="11">
        <v>3</v>
      </c>
      <c r="J19" s="18">
        <v>400</v>
      </c>
      <c r="K19" s="18">
        <v>1</v>
      </c>
      <c r="L19" s="45">
        <f t="shared" si="6"/>
        <v>3</v>
      </c>
      <c r="M19" s="18">
        <v>0.85</v>
      </c>
      <c r="N19" s="18">
        <v>1.8</v>
      </c>
      <c r="O19" s="7">
        <f t="shared" si="7"/>
        <v>2.53</v>
      </c>
      <c r="P19" s="21">
        <v>1.15</v>
      </c>
      <c r="Q19" s="22">
        <v>1</v>
      </c>
      <c r="R19" s="23">
        <f t="shared" si="8"/>
        <v>54465.84</v>
      </c>
    </row>
    <row r="20" customHeight="1" spans="5:18">
      <c r="E20" s="18">
        <v>2500</v>
      </c>
      <c r="F20" s="18">
        <v>0.65</v>
      </c>
      <c r="G20" s="19">
        <v>1.28</v>
      </c>
      <c r="H20" s="5">
        <f t="shared" si="5"/>
        <v>2080</v>
      </c>
      <c r="I20" s="11">
        <v>3</v>
      </c>
      <c r="J20" s="18">
        <v>400</v>
      </c>
      <c r="K20" s="18">
        <v>1</v>
      </c>
      <c r="L20" s="45">
        <f t="shared" si="6"/>
        <v>3</v>
      </c>
      <c r="M20" s="18">
        <v>0.85</v>
      </c>
      <c r="N20" s="18">
        <v>1.8</v>
      </c>
      <c r="O20" s="7">
        <f t="shared" si="7"/>
        <v>2.53</v>
      </c>
      <c r="P20" s="21">
        <v>1.15</v>
      </c>
      <c r="Q20" s="22">
        <v>1</v>
      </c>
      <c r="R20" s="23">
        <f t="shared" si="8"/>
        <v>54465.84</v>
      </c>
    </row>
    <row r="21" customHeight="1" spans="5:18">
      <c r="E21" s="18">
        <v>2500</v>
      </c>
      <c r="F21" s="18">
        <v>0.65</v>
      </c>
      <c r="G21" s="19">
        <v>1.28</v>
      </c>
      <c r="H21" s="5">
        <f t="shared" si="5"/>
        <v>2080</v>
      </c>
      <c r="I21" s="11">
        <v>3</v>
      </c>
      <c r="J21" s="18">
        <v>400</v>
      </c>
      <c r="K21" s="18">
        <v>1</v>
      </c>
      <c r="L21" s="45">
        <f t="shared" si="6"/>
        <v>3</v>
      </c>
      <c r="M21" s="18">
        <v>0.85</v>
      </c>
      <c r="N21" s="18">
        <v>1.8</v>
      </c>
      <c r="O21" s="7">
        <f t="shared" si="7"/>
        <v>2.53</v>
      </c>
      <c r="P21" s="21">
        <v>1.15</v>
      </c>
      <c r="Q21" s="22">
        <v>1</v>
      </c>
      <c r="R21" s="23">
        <f t="shared" si="8"/>
        <v>54465.84</v>
      </c>
    </row>
    <row r="22" customHeight="1" spans="5:18">
      <c r="E22" s="46" t="s">
        <v>29</v>
      </c>
      <c r="F22" s="47"/>
      <c r="G22" s="47"/>
      <c r="H22" s="47"/>
      <c r="I22" s="47"/>
      <c r="J22" s="47"/>
      <c r="K22" s="47"/>
      <c r="L22" s="48">
        <f>SUM(R13:R21)</f>
        <v>490192.56</v>
      </c>
      <c r="M22" s="48"/>
      <c r="N22" s="48"/>
      <c r="O22" s="48"/>
      <c r="P22" s="48"/>
      <c r="Q22" s="48"/>
      <c r="R22" s="48"/>
    </row>
    <row r="23" customHeight="1" spans="5:18">
      <c r="E23" s="47"/>
      <c r="F23" s="47"/>
      <c r="G23" s="47"/>
      <c r="H23" s="47"/>
      <c r="I23" s="47"/>
      <c r="J23" s="47"/>
      <c r="K23" s="47"/>
      <c r="L23" s="48"/>
      <c r="M23" s="48"/>
      <c r="N23" s="48"/>
      <c r="O23" s="48"/>
      <c r="P23" s="48"/>
      <c r="Q23" s="48"/>
      <c r="R23" s="48"/>
    </row>
    <row r="24" customHeight="1" spans="5:18">
      <c r="E24" s="34" t="s">
        <v>30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customHeight="1" spans="5:18">
      <c r="E25" s="5" t="s">
        <v>2</v>
      </c>
      <c r="F25" s="5"/>
      <c r="G25" s="5"/>
      <c r="H25" s="5"/>
      <c r="I25" s="5"/>
      <c r="J25" s="7" t="s">
        <v>31</v>
      </c>
      <c r="K25" s="7"/>
      <c r="L25" s="7"/>
      <c r="M25" s="7"/>
      <c r="N25" s="49" t="s">
        <v>32</v>
      </c>
      <c r="O25" s="49"/>
      <c r="P25" s="50" t="s">
        <v>7</v>
      </c>
    </row>
    <row r="26" customHeight="1" spans="5:18">
      <c r="E26" s="5" t="s">
        <v>33</v>
      </c>
      <c r="F26" s="5" t="s">
        <v>34</v>
      </c>
      <c r="G26" s="5" t="s">
        <v>35</v>
      </c>
      <c r="H26" s="5" t="s">
        <v>36</v>
      </c>
      <c r="I26" s="5" t="s">
        <v>2</v>
      </c>
      <c r="J26" s="7" t="s">
        <v>37</v>
      </c>
      <c r="K26" s="7" t="s">
        <v>14</v>
      </c>
      <c r="L26" s="7" t="s">
        <v>15</v>
      </c>
      <c r="M26" s="51" t="s">
        <v>16</v>
      </c>
      <c r="N26" s="49" t="s">
        <v>38</v>
      </c>
      <c r="O26" s="49" t="s">
        <v>39</v>
      </c>
      <c r="P26" s="50"/>
    </row>
    <row r="27" customHeight="1" spans="5:18">
      <c r="E27" s="18">
        <v>2500</v>
      </c>
      <c r="F27" s="19">
        <v>1.728</v>
      </c>
      <c r="G27" s="18">
        <v>1</v>
      </c>
      <c r="H27" s="18">
        <v>0</v>
      </c>
      <c r="I27" s="5">
        <f t="shared" ref="I27:I37" si="9">E27*F27*G27+H27</f>
        <v>4320</v>
      </c>
      <c r="J27" s="18">
        <v>1</v>
      </c>
      <c r="K27" s="18">
        <v>0.85</v>
      </c>
      <c r="L27" s="18">
        <v>1.8</v>
      </c>
      <c r="M27" s="51">
        <f t="shared" ref="M27:M37" si="10">K27*L27+1</f>
        <v>2.53</v>
      </c>
      <c r="N27" s="18">
        <v>1.15</v>
      </c>
      <c r="O27" s="49">
        <v>0.5</v>
      </c>
      <c r="P27" s="52">
        <f t="shared" ref="P27:P37" si="11">I27*J27*M27*N27*O27</f>
        <v>6284.52</v>
      </c>
    </row>
    <row r="28" customHeight="1" spans="5:18">
      <c r="E28" s="18">
        <v>2500</v>
      </c>
      <c r="F28" s="19">
        <v>1.728</v>
      </c>
      <c r="G28" s="18">
        <v>1</v>
      </c>
      <c r="H28" s="18">
        <v>0</v>
      </c>
      <c r="I28" s="5">
        <f>E28*F28*G28+H28</f>
        <v>4320</v>
      </c>
      <c r="J28" s="18">
        <v>1</v>
      </c>
      <c r="K28" s="18">
        <v>0.85</v>
      </c>
      <c r="L28" s="18">
        <v>1.8</v>
      </c>
      <c r="M28" s="51">
        <f t="shared" si="10"/>
        <v>2.53</v>
      </c>
      <c r="N28" s="18">
        <v>1.15</v>
      </c>
      <c r="O28" s="49">
        <v>0.5</v>
      </c>
      <c r="P28" s="52">
        <f t="shared" si="11"/>
        <v>6284.52</v>
      </c>
    </row>
    <row r="29" customHeight="1" spans="5:18">
      <c r="E29" s="18">
        <v>2500</v>
      </c>
      <c r="F29" s="19">
        <v>1.728</v>
      </c>
      <c r="G29" s="18">
        <v>1</v>
      </c>
      <c r="H29" s="18">
        <v>0</v>
      </c>
      <c r="I29" s="5">
        <f t="shared" si="9"/>
        <v>4320</v>
      </c>
      <c r="J29" s="18">
        <v>1</v>
      </c>
      <c r="K29" s="18">
        <v>0.85</v>
      </c>
      <c r="L29" s="18">
        <v>1.8</v>
      </c>
      <c r="M29" s="51">
        <f t="shared" si="10"/>
        <v>2.53</v>
      </c>
      <c r="N29" s="18">
        <v>1.15</v>
      </c>
      <c r="O29" s="49">
        <v>0.5</v>
      </c>
      <c r="P29" s="52">
        <f t="shared" si="11"/>
        <v>6284.52</v>
      </c>
    </row>
    <row r="30" customHeight="1" spans="5:18">
      <c r="E30" s="18">
        <v>2500</v>
      </c>
      <c r="F30" s="19">
        <v>1.728</v>
      </c>
      <c r="G30" s="18">
        <v>1</v>
      </c>
      <c r="H30" s="18">
        <v>0</v>
      </c>
      <c r="I30" s="5">
        <f t="shared" si="9"/>
        <v>4320</v>
      </c>
      <c r="J30" s="18">
        <v>1</v>
      </c>
      <c r="K30" s="18">
        <v>0.85</v>
      </c>
      <c r="L30" s="18">
        <v>1.8</v>
      </c>
      <c r="M30" s="51">
        <f t="shared" si="10"/>
        <v>2.53</v>
      </c>
      <c r="N30" s="18">
        <v>1.15</v>
      </c>
      <c r="O30" s="49">
        <v>0.5</v>
      </c>
      <c r="P30" s="52">
        <f t="shared" si="11"/>
        <v>6284.52</v>
      </c>
    </row>
    <row r="31" customHeight="1" spans="5:18">
      <c r="E31" s="18">
        <v>2500</v>
      </c>
      <c r="F31" s="19">
        <v>1.728</v>
      </c>
      <c r="G31" s="18">
        <v>1</v>
      </c>
      <c r="H31" s="18">
        <v>0</v>
      </c>
      <c r="I31" s="5">
        <f t="shared" si="9"/>
        <v>4320</v>
      </c>
      <c r="J31" s="18">
        <v>1</v>
      </c>
      <c r="K31" s="18">
        <v>0.85</v>
      </c>
      <c r="L31" s="18">
        <v>1.8</v>
      </c>
      <c r="M31" s="51">
        <f t="shared" si="10"/>
        <v>2.53</v>
      </c>
      <c r="N31" s="18">
        <v>1.15</v>
      </c>
      <c r="O31" s="49">
        <v>0.5</v>
      </c>
      <c r="P31" s="52">
        <f t="shared" si="11"/>
        <v>6284.52</v>
      </c>
    </row>
    <row r="32" customHeight="1" spans="5:18">
      <c r="E32" s="18">
        <v>2500</v>
      </c>
      <c r="F32" s="19">
        <v>1.728</v>
      </c>
      <c r="G32" s="18">
        <v>1</v>
      </c>
      <c r="H32" s="18">
        <v>0</v>
      </c>
      <c r="I32" s="5">
        <f t="shared" si="9"/>
        <v>4320</v>
      </c>
      <c r="J32" s="18">
        <v>1</v>
      </c>
      <c r="K32" s="18">
        <v>0.85</v>
      </c>
      <c r="L32" s="18">
        <v>1.8</v>
      </c>
      <c r="M32" s="51">
        <f t="shared" si="10"/>
        <v>2.53</v>
      </c>
      <c r="N32" s="18">
        <v>1.15</v>
      </c>
      <c r="O32" s="49">
        <v>0.5</v>
      </c>
      <c r="P32" s="52">
        <f t="shared" si="11"/>
        <v>6284.52</v>
      </c>
    </row>
    <row r="33" customHeight="1" spans="5:16">
      <c r="E33" s="18">
        <v>2500</v>
      </c>
      <c r="F33" s="19">
        <v>1.728</v>
      </c>
      <c r="G33" s="18">
        <v>1</v>
      </c>
      <c r="H33" s="18">
        <v>0</v>
      </c>
      <c r="I33" s="5">
        <f t="shared" si="9"/>
        <v>4320</v>
      </c>
      <c r="J33" s="18">
        <v>1</v>
      </c>
      <c r="K33" s="18">
        <v>0.85</v>
      </c>
      <c r="L33" s="18">
        <v>1.8</v>
      </c>
      <c r="M33" s="51">
        <f t="shared" si="10"/>
        <v>2.53</v>
      </c>
      <c r="N33" s="18">
        <v>1.15</v>
      </c>
      <c r="O33" s="49">
        <v>0.5</v>
      </c>
      <c r="P33" s="52">
        <f t="shared" si="11"/>
        <v>6284.52</v>
      </c>
    </row>
    <row r="34" customHeight="1" spans="5:16">
      <c r="E34" s="18">
        <v>2500</v>
      </c>
      <c r="F34" s="19">
        <v>1.728</v>
      </c>
      <c r="G34" s="18">
        <v>1</v>
      </c>
      <c r="H34" s="18">
        <v>0</v>
      </c>
      <c r="I34" s="5">
        <f t="shared" si="9"/>
        <v>4320</v>
      </c>
      <c r="J34" s="18">
        <v>1</v>
      </c>
      <c r="K34" s="18">
        <v>0.85</v>
      </c>
      <c r="L34" s="18">
        <v>1.8</v>
      </c>
      <c r="M34" s="51">
        <f t="shared" si="10"/>
        <v>2.53</v>
      </c>
      <c r="N34" s="18">
        <v>1.15</v>
      </c>
      <c r="O34" s="49">
        <v>0.5</v>
      </c>
      <c r="P34" s="52">
        <f t="shared" si="11"/>
        <v>6284.52</v>
      </c>
    </row>
    <row r="35" customHeight="1" spans="5:16">
      <c r="E35" s="18">
        <v>2500</v>
      </c>
      <c r="F35" s="19">
        <v>1.728</v>
      </c>
      <c r="G35" s="18">
        <v>1</v>
      </c>
      <c r="H35" s="18">
        <v>0</v>
      </c>
      <c r="I35" s="5">
        <f t="shared" si="9"/>
        <v>4320</v>
      </c>
      <c r="J35" s="18">
        <v>1</v>
      </c>
      <c r="K35" s="18">
        <v>0.85</v>
      </c>
      <c r="L35" s="18">
        <v>1.8</v>
      </c>
      <c r="M35" s="51">
        <f t="shared" si="10"/>
        <v>2.53</v>
      </c>
      <c r="N35" s="18">
        <v>1.15</v>
      </c>
      <c r="O35" s="49">
        <v>0.5</v>
      </c>
      <c r="P35" s="52">
        <f t="shared" si="11"/>
        <v>6284.52</v>
      </c>
    </row>
    <row r="36" customHeight="1" spans="5:16">
      <c r="E36" s="18">
        <v>2500</v>
      </c>
      <c r="F36" s="19">
        <v>1.728</v>
      </c>
      <c r="G36" s="18">
        <v>1</v>
      </c>
      <c r="H36" s="18">
        <v>0</v>
      </c>
      <c r="I36" s="5">
        <f t="shared" si="9"/>
        <v>4320</v>
      </c>
      <c r="J36" s="18">
        <v>1</v>
      </c>
      <c r="K36" s="18">
        <v>0.85</v>
      </c>
      <c r="L36" s="18">
        <v>1.8</v>
      </c>
      <c r="M36" s="51">
        <f t="shared" si="10"/>
        <v>2.53</v>
      </c>
      <c r="N36" s="18">
        <v>1.15</v>
      </c>
      <c r="O36" s="49">
        <v>0.5</v>
      </c>
      <c r="P36" s="52">
        <f t="shared" si="11"/>
        <v>6284.52</v>
      </c>
    </row>
    <row r="37" customHeight="1" spans="5:16">
      <c r="E37" s="18">
        <v>2500</v>
      </c>
      <c r="F37" s="19">
        <v>12.18</v>
      </c>
      <c r="G37" s="18">
        <v>1</v>
      </c>
      <c r="H37" s="18">
        <v>0</v>
      </c>
      <c r="I37" s="5">
        <f t="shared" si="9"/>
        <v>30450</v>
      </c>
      <c r="J37" s="18">
        <v>1</v>
      </c>
      <c r="K37" s="18">
        <v>0.85</v>
      </c>
      <c r="L37" s="18">
        <v>1.8</v>
      </c>
      <c r="M37" s="51">
        <f t="shared" si="10"/>
        <v>2.53</v>
      </c>
      <c r="N37" s="18">
        <v>1.15</v>
      </c>
      <c r="O37" s="49">
        <v>0.5</v>
      </c>
      <c r="P37" s="52">
        <f t="shared" si="11"/>
        <v>44297.1375</v>
      </c>
    </row>
    <row r="38" customHeight="1" spans="5:16">
      <c r="E38" s="53" t="s">
        <v>29</v>
      </c>
      <c r="F38" s="54"/>
      <c r="G38" s="54"/>
      <c r="H38" s="54"/>
      <c r="I38" s="54"/>
      <c r="J38" s="54"/>
      <c r="K38" s="54"/>
      <c r="L38" s="55">
        <f>SUM(P27:P37)</f>
        <v>107142.3375</v>
      </c>
      <c r="M38" s="55"/>
      <c r="N38" s="55"/>
      <c r="O38" s="55"/>
      <c r="P38" s="55"/>
    </row>
    <row r="39" customHeight="1" spans="5:16">
      <c r="E39" s="56"/>
      <c r="F39" s="56"/>
      <c r="G39" s="56"/>
      <c r="H39" s="56"/>
      <c r="I39" s="56"/>
      <c r="J39" s="56"/>
      <c r="K39" s="56"/>
      <c r="L39" s="55"/>
      <c r="M39" s="55"/>
      <c r="N39" s="55"/>
      <c r="O39" s="55"/>
      <c r="P39" s="55"/>
    </row>
    <row r="40" customHeight="1" spans="5:16">
      <c r="E40" s="56"/>
      <c r="F40" s="56"/>
      <c r="G40" s="56"/>
      <c r="H40" s="56"/>
      <c r="I40" s="56"/>
      <c r="J40" s="56"/>
      <c r="K40" s="56"/>
      <c r="L40" s="55"/>
      <c r="M40" s="55"/>
      <c r="N40" s="55"/>
      <c r="O40" s="55"/>
      <c r="P40" s="55"/>
    </row>
  </sheetData>
  <sheetProtection sheet="1" objects="1"/>
  <mergeCells count="44">
    <mergeCell ref="E1:S1"/>
    <mergeCell ref="F2:I2"/>
    <mergeCell ref="J2:L2"/>
    <mergeCell ref="M2:O2"/>
    <mergeCell ref="E10:R10"/>
    <mergeCell ref="E11:H11"/>
    <mergeCell ref="I11:L11"/>
    <mergeCell ref="M11:O11"/>
    <mergeCell ref="E24:P24"/>
    <mergeCell ref="E25:I25"/>
    <mergeCell ref="J25:M25"/>
    <mergeCell ref="N25:O25"/>
    <mergeCell ref="E2:E3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2:P3"/>
    <mergeCell ref="P8:P9"/>
    <mergeCell ref="P11:P12"/>
    <mergeCell ref="P25:P26"/>
    <mergeCell ref="Q2:Q3"/>
    <mergeCell ref="Q8:Q9"/>
    <mergeCell ref="Q11:Q12"/>
    <mergeCell ref="R2:R3"/>
    <mergeCell ref="R11:R12"/>
    <mergeCell ref="S2:S3"/>
    <mergeCell ref="A1:D2"/>
    <mergeCell ref="A5:B6"/>
    <mergeCell ref="C5:D6"/>
    <mergeCell ref="A7:B8"/>
    <mergeCell ref="C7:D8"/>
    <mergeCell ref="R8:S9"/>
    <mergeCell ref="E22:K23"/>
    <mergeCell ref="L22:R23"/>
    <mergeCell ref="E38:K40"/>
    <mergeCell ref="L38:P40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月感电反应</vt:lpstr>
      <vt:lpstr>月感电直伤</vt:lpstr>
      <vt:lpstr>技能直伤</vt:lpstr>
      <vt:lpstr>综合计算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2025-12-06T20:40:43Z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3FEAF0147F6D4D9EA413B535C0364C60_12</vt:lpwstr>
  </property>
  <property fmtid="{D5CDD505-2E9C-101B-9397-08002B2CF9AE}" pid="4" name="CalculationRule">
    <vt:i4>0</vt:i4>
  </property>
</Properties>
</file>