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0+1兹白圣遗物" sheetId="9" r:id="rId1"/>
    <sheet name="2+1兹白圣遗物" sheetId="8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<sst xmlns="http://schemas.openxmlformats.org/spreadsheetml/2006/main" count="2784" uniqueCount="63">
  <si>
    <t>[GI 6.5 Beta V5] 2+2</t>
  </si>
  <si>
    <t>0+1兹白  0+0哥伦比娅  C6叶洛亚  0+1莉奈娅</t>
  </si>
  <si>
    <t>0+1兹白  0+0哥伦比娅  C6叶洛亚  2+1莉奈娅</t>
  </si>
  <si>
    <t>DMG</t>
  </si>
  <si>
    <t>兹白</t>
  </si>
  <si>
    <t>time</t>
  </si>
  <si>
    <t>哥伦比娅</t>
  </si>
  <si>
    <t>DPS</t>
  </si>
  <si>
    <t>莉奈娅</t>
  </si>
  <si>
    <t>月笼谐奏</t>
  </si>
  <si>
    <t>兹白·月结晶</t>
  </si>
  <si>
    <t>基础乘区</t>
  </si>
  <si>
    <t>反应乘区</t>
  </si>
  <si>
    <t>额外数值1</t>
  </si>
  <si>
    <t>额外数值2</t>
  </si>
  <si>
    <t>期望暴击乘区</t>
  </si>
  <si>
    <t>减伤区</t>
  </si>
  <si>
    <t>擢升</t>
  </si>
  <si>
    <t>伤害</t>
  </si>
  <si>
    <t>DEF/HP</t>
  </si>
  <si>
    <t>技能倍率</t>
  </si>
  <si>
    <t>独立乘区1</t>
  </si>
  <si>
    <t>月乘区</t>
  </si>
  <si>
    <t>元素精通</t>
  </si>
  <si>
    <t>附加精通乘区</t>
  </si>
  <si>
    <t>精通乘区</t>
  </si>
  <si>
    <t>暴击率</t>
  </si>
  <si>
    <t>暴击伤害</t>
  </si>
  <si>
    <t>期望暴击区</t>
  </si>
  <si>
    <t>抗性区</t>
  </si>
  <si>
    <t>兹白·技能直伤</t>
  </si>
  <si>
    <t>额外乘区</t>
  </si>
  <si>
    <t>减伤乘区</t>
  </si>
  <si>
    <t>倍率</t>
  </si>
  <si>
    <t>独立</t>
  </si>
  <si>
    <t>数值增伤</t>
  </si>
  <si>
    <t>增伤区</t>
  </si>
  <si>
    <t>抗性乘区</t>
  </si>
  <si>
    <t>防御乘区</t>
  </si>
  <si>
    <t>哥伦比娅·月结晶</t>
  </si>
  <si>
    <t>哥伦比娅·技能直伤</t>
  </si>
  <si>
    <t>月结晶反应·Part_1_false</t>
  </si>
  <si>
    <t>角色</t>
  </si>
  <si>
    <t>是否参与</t>
  </si>
  <si>
    <t>反权重比</t>
  </si>
  <si>
    <t>等级系数</t>
  </si>
  <si>
    <t>反应系数</t>
  </si>
  <si>
    <t>独立乘区</t>
  </si>
  <si>
    <t>第一伤害</t>
  </si>
  <si>
    <t>第二伤害</t>
  </si>
  <si>
    <t>第三伤害</t>
  </si>
  <si>
    <t>第四伤害</t>
  </si>
  <si>
    <t>额外数值</t>
  </si>
  <si>
    <t>单次伤害</t>
  </si>
  <si>
    <t>次数</t>
  </si>
  <si>
    <t>月结晶反应·Part_2_true</t>
  </si>
  <si>
    <t>莉奈娅·月结晶</t>
  </si>
  <si>
    <t>莉奈娅·技能直伤</t>
  </si>
  <si>
    <t>[GI 6.5 Beta V5] 晨星4</t>
  </si>
  <si>
    <t>[GI 6.5 Beta V5] 华馆</t>
  </si>
  <si>
    <t>[GI 6.5 Beta V5] 纺月4</t>
  </si>
  <si>
    <t>2+1兹白  0+0哥伦比娅  C6叶洛亚  0+1莉奈娅</t>
  </si>
  <si>
    <t>2+1兹白  0+0哥伦比娅  C6叶洛亚  2+1莉奈娅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</si>
</sst>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  <numFmt numFmtId="179" formatCode="0.0_ "/>
    <numFmt numFmtId="180" formatCode="0.000_ "/>
  </numFmts>
  <fonts count="30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6" tint="-0.25"/>
      <name val="SDK_SC_Web"/>
      <charset val="134"/>
    </font>
    <font>
      <sz val="36"/>
      <color theme="9" tint="-0.25"/>
      <name val="SDK_SC_Web"/>
      <charset val="134"/>
    </font>
    <font>
      <sz val="36"/>
      <color rgb="FFFF0000"/>
      <name val="SDK_SC_Web"/>
      <charset val="134"/>
    </font>
    <font>
      <sz val="48"/>
      <color rgb="FFFF0000"/>
      <name val="SDK_SC_Web"/>
      <charset val="134"/>
    </font>
    <font>
      <sz val="28"/>
      <color theme="1"/>
      <name val="SDK_SC_Web"/>
      <charset val="134"/>
    </font>
    <font>
      <sz val="36"/>
      <color theme="1"/>
      <name val="SDK_SC_Web"/>
      <charset val="134"/>
    </font>
    <font>
      <sz val="36"/>
      <color rgb="FF0070C0"/>
      <name val="SDK_SC_Web"/>
      <charset val="134"/>
    </font>
    <font>
      <sz val="48"/>
      <color rgb="FF0070C0"/>
      <name val="SDK_SC_Web"/>
      <charset val="134"/>
    </font>
    <font>
      <sz val="22"/>
      <color theme="1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EDCC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BFEEFF"/>
        <bgColor indexed="64"/>
      </patternFill>
    </fill>
    <fill>
      <patternFill patternType="solid">
        <fgColor rgb="FFB9DEFF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16" borderId="1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6">
      <alignment vertical="center"/>
    </xf>
    <xf numFmtId="0" fontId="17" fillId="0" borderId="16">
      <alignment vertical="center"/>
    </xf>
    <xf numFmtId="0" fontId="18" fillId="0" borderId="17">
      <alignment vertical="center"/>
    </xf>
    <xf numFmtId="0" fontId="18" fillId="0" borderId="0">
      <alignment vertical="center"/>
    </xf>
    <xf numFmtId="0" fontId="19" fillId="17" borderId="18">
      <alignment vertical="center"/>
    </xf>
    <xf numFmtId="0" fontId="20" fillId="18" borderId="19">
      <alignment vertical="center"/>
    </xf>
    <xf numFmtId="0" fontId="21" fillId="18" borderId="18">
      <alignment vertical="center"/>
    </xf>
    <xf numFmtId="0" fontId="22" fillId="19" borderId="20">
      <alignment vertical="center"/>
    </xf>
    <xf numFmtId="0" fontId="23" fillId="0" borderId="21">
      <alignment vertical="center"/>
    </xf>
    <xf numFmtId="0" fontId="24" fillId="0" borderId="22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9" fillId="32" borderId="0">
      <alignment vertical="center"/>
    </xf>
    <xf numFmtId="0" fontId="29" fillId="33" borderId="0">
      <alignment vertical="center"/>
    </xf>
    <xf numFmtId="0" fontId="28" fillId="34" borderId="0">
      <alignment vertical="center"/>
    </xf>
    <xf numFmtId="0" fontId="28" fillId="35" borderId="0">
      <alignment vertical="center"/>
    </xf>
    <xf numFmtId="0" fontId="29" fillId="36" borderId="0">
      <alignment vertical="center"/>
    </xf>
    <xf numFmtId="0" fontId="29" fillId="37" borderId="0">
      <alignment vertical="center"/>
    </xf>
    <xf numFmtId="0" fontId="28" fillId="38" borderId="0">
      <alignment vertical="center"/>
    </xf>
    <xf numFmtId="0" fontId="28" fillId="39" borderId="0">
      <alignment vertical="center"/>
    </xf>
    <xf numFmtId="0" fontId="29" fillId="40" borderId="0">
      <alignment vertical="center"/>
    </xf>
    <xf numFmtId="0" fontId="29" fillId="41" borderId="0">
      <alignment vertical="center"/>
    </xf>
    <xf numFmtId="0" fontId="28" fillId="42" borderId="0">
      <alignment vertical="center"/>
    </xf>
    <xf numFmtId="0" fontId="28" fillId="43" borderId="0">
      <alignment vertical="center"/>
    </xf>
    <xf numFmtId="0" fontId="29" fillId="44" borderId="0">
      <alignment vertical="center"/>
    </xf>
    <xf numFmtId="0" fontId="29" fillId="45" borderId="0">
      <alignment vertical="center"/>
    </xf>
    <xf numFmtId="0" fontId="28" fillId="46" borderId="0">
      <alignment vertical="center"/>
    </xf>
  </cellStyleXfs>
  <cellXfs count="6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79" fontId="1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178" fontId="1" fillId="3" borderId="2" xfId="0" applyNumberFormat="1" applyFont="1" applyFill="1" applyBorder="1" applyAlignment="1">
      <alignment horizontal="center" vertical="center"/>
    </xf>
    <xf numFmtId="180" fontId="1" fillId="7" borderId="2" xfId="0" applyNumberFormat="1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176" fontId="10" fillId="11" borderId="2" xfId="0" applyNumberFormat="1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6" fontId="1" fillId="11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76" fontId="4" fillId="10" borderId="3" xfId="0" applyNumberFormat="1" applyFont="1" applyFill="1" applyBorder="1" applyAlignment="1">
      <alignment horizontal="center" vertical="center"/>
    </xf>
    <xf numFmtId="176" fontId="4" fillId="10" borderId="4" xfId="0" applyNumberFormat="1" applyFont="1" applyFill="1" applyBorder="1" applyAlignment="1">
      <alignment horizontal="center" vertical="center"/>
    </xf>
    <xf numFmtId="176" fontId="4" fillId="10" borderId="5" xfId="0" applyNumberFormat="1" applyFont="1" applyFill="1" applyBorder="1" applyAlignment="1">
      <alignment horizontal="center" vertical="center"/>
    </xf>
    <xf numFmtId="176" fontId="4" fillId="10" borderId="6" xfId="0" applyNumberFormat="1" applyFont="1" applyFill="1" applyBorder="1" applyAlignment="1">
      <alignment horizontal="center" vertical="center"/>
    </xf>
    <xf numFmtId="176" fontId="4" fillId="10" borderId="0" xfId="0" applyNumberFormat="1" applyFont="1" applyFill="1" applyAlignment="1">
      <alignment horizontal="center" vertical="center"/>
    </xf>
    <xf numFmtId="176" fontId="4" fillId="10" borderId="7" xfId="0" applyNumberFormat="1" applyFont="1" applyFill="1" applyBorder="1" applyAlignment="1">
      <alignment horizontal="center" vertical="center"/>
    </xf>
    <xf numFmtId="176" fontId="4" fillId="10" borderId="8" xfId="0" applyNumberFormat="1" applyFont="1" applyFill="1" applyBorder="1" applyAlignment="1">
      <alignment horizontal="center" vertical="center"/>
    </xf>
    <xf numFmtId="176" fontId="4" fillId="10" borderId="9" xfId="0" applyNumberFormat="1" applyFont="1" applyFill="1" applyBorder="1" applyAlignment="1">
      <alignment horizontal="center" vertical="center"/>
    </xf>
    <xf numFmtId="176" fontId="4" fillId="10" borderId="10" xfId="0" applyNumberFormat="1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176" fontId="4" fillId="13" borderId="2" xfId="0" applyNumberFormat="1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176" fontId="4" fillId="14" borderId="3" xfId="0" applyNumberFormat="1" applyFont="1" applyFill="1" applyBorder="1" applyAlignment="1">
      <alignment horizontal="center" vertical="center"/>
    </xf>
    <xf numFmtId="176" fontId="4" fillId="14" borderId="4" xfId="0" applyNumberFormat="1" applyFont="1" applyFill="1" applyBorder="1" applyAlignment="1">
      <alignment horizontal="center" vertical="center"/>
    </xf>
    <xf numFmtId="176" fontId="4" fillId="14" borderId="5" xfId="0" applyNumberFormat="1" applyFont="1" applyFill="1" applyBorder="1" applyAlignment="1">
      <alignment horizontal="center" vertical="center"/>
    </xf>
    <xf numFmtId="176" fontId="4" fillId="14" borderId="6" xfId="0" applyNumberFormat="1" applyFont="1" applyFill="1" applyBorder="1" applyAlignment="1">
      <alignment horizontal="center" vertical="center"/>
    </xf>
    <xf numFmtId="176" fontId="4" fillId="14" borderId="0" xfId="0" applyNumberFormat="1" applyFont="1" applyFill="1" applyAlignment="1">
      <alignment horizontal="center" vertical="center"/>
    </xf>
    <xf numFmtId="176" fontId="4" fillId="14" borderId="7" xfId="0" applyNumberFormat="1" applyFont="1" applyFill="1" applyBorder="1" applyAlignment="1">
      <alignment horizontal="center" vertical="center"/>
    </xf>
    <xf numFmtId="176" fontId="4" fillId="14" borderId="8" xfId="0" applyNumberFormat="1" applyFont="1" applyFill="1" applyBorder="1" applyAlignment="1">
      <alignment horizontal="center" vertical="center"/>
    </xf>
    <xf numFmtId="176" fontId="4" fillId="14" borderId="9" xfId="0" applyNumberFormat="1" applyFont="1" applyFill="1" applyBorder="1" applyAlignment="1">
      <alignment horizontal="center" vertical="center"/>
    </xf>
    <xf numFmtId="176" fontId="4" fillId="14" borderId="10" xfId="0" applyNumberFormat="1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0" fontId="1" fillId="4" borderId="2" xfId="0" applyNumberFormat="1" applyFont="1" applyFill="1" applyBorder="1" applyAlignment="1">
      <alignment horizontal="center" vertical="center"/>
    </xf>
    <xf numFmtId="176" fontId="1" fillId="8" borderId="13" xfId="0" applyNumberFormat="1" applyFont="1" applyFill="1" applyBorder="1" applyAlignment="1">
      <alignment horizontal="center" vertical="center"/>
    </xf>
    <xf numFmtId="176" fontId="1" fillId="8" borderId="14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76" fontId="1" fillId="12" borderId="2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0"/>
  <sheetViews>
    <sheetView tabSelected="1" zoomScale="40" zoomScaleNormal="40" topLeftCell="A479" workbookViewId="0">
      <selection activeCell="Q502" sqref="Q502"/>
    </sheetView>
  </sheetViews>
  <sheetFormatPr defaultColWidth="25.7777777777778" defaultRowHeight="50" customHeight="1"/>
  <cols>
    <col min="1" max="16384" width="25.7777777777778" style="1"/>
  </cols>
  <sheetData>
    <row r="1" customHeight="1" spans="1:33">
      <c r="A1" s="2" t="s">
        <v>0</v>
      </c>
      <c r="B1" s="2"/>
      <c r="C1" s="2"/>
      <c r="D1" s="2"/>
      <c r="E1" s="2"/>
      <c r="F1" s="2"/>
      <c r="G1" s="2"/>
      <c r="H1" s="3" t="s">
        <v>1</v>
      </c>
      <c r="I1" s="3"/>
      <c r="J1" s="3"/>
      <c r="K1" s="3"/>
      <c r="L1" s="3"/>
      <c r="M1" s="3"/>
      <c r="N1" s="3"/>
      <c r="O1" s="3"/>
      <c r="P1" s="3"/>
      <c r="R1" s="2" t="s">
        <v>0</v>
      </c>
      <c r="S1" s="2"/>
      <c r="T1" s="2"/>
      <c r="U1" s="2"/>
      <c r="V1" s="2"/>
      <c r="W1" s="2"/>
      <c r="X1" s="2"/>
      <c r="Y1" s="3" t="s">
        <v>2</v>
      </c>
      <c r="Z1" s="3"/>
      <c r="AA1" s="3"/>
      <c r="AB1" s="3"/>
      <c r="AC1" s="3"/>
      <c r="AD1" s="3"/>
      <c r="AE1" s="3"/>
      <c r="AF1" s="3"/>
      <c r="AG1" s="3"/>
    </row>
    <row r="2" customHeight="1" spans="1:33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  <c r="AE2" s="3"/>
      <c r="AF2" s="3"/>
      <c r="AG2" s="3"/>
    </row>
    <row r="3" customHeight="1" spans="1:33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  <c r="AE3" s="3"/>
      <c r="AF3" s="3"/>
      <c r="AG3" s="3"/>
    </row>
    <row r="4" customHeight="1" spans="1:33">
      <c r="A4" s="4" t="s">
        <v>3</v>
      </c>
      <c r="B4" s="4"/>
      <c r="C4" s="5">
        <f>K4+K6+K8+K10</f>
        <v>4007901.58899042</v>
      </c>
      <c r="D4" s="5"/>
      <c r="E4" s="5"/>
      <c r="F4" s="5"/>
      <c r="G4" s="5"/>
      <c r="H4" s="6" t="s">
        <v>4</v>
      </c>
      <c r="I4" s="6"/>
      <c r="J4" s="6"/>
      <c r="K4" s="7">
        <f>A23+A46</f>
        <v>2134701.11463283</v>
      </c>
      <c r="L4" s="7"/>
      <c r="M4" s="8">
        <f>K4/C4</f>
        <v>0.532623136380591</v>
      </c>
      <c r="N4" s="8"/>
      <c r="O4" s="9" t="s">
        <v>5</v>
      </c>
      <c r="P4" s="9"/>
      <c r="R4" s="4" t="s">
        <v>3</v>
      </c>
      <c r="S4" s="4"/>
      <c r="T4" s="5">
        <f>AB4+AB6+AB8+AB10</f>
        <v>5246339.66465739</v>
      </c>
      <c r="U4" s="5"/>
      <c r="V4" s="5"/>
      <c r="W4" s="5"/>
      <c r="X4" s="5"/>
      <c r="Y4" s="6" t="s">
        <v>4</v>
      </c>
      <c r="Z4" s="6"/>
      <c r="AA4" s="6"/>
      <c r="AB4" s="7">
        <f>R23+R46</f>
        <v>2438370.48434416</v>
      </c>
      <c r="AC4" s="7"/>
      <c r="AD4" s="8">
        <f>AB4/T4</f>
        <v>0.464775565480547</v>
      </c>
      <c r="AE4" s="8"/>
      <c r="AF4" s="9" t="s">
        <v>5</v>
      </c>
      <c r="AG4" s="9"/>
    </row>
    <row r="5" customHeight="1" spans="1:33">
      <c r="A5" s="4"/>
      <c r="B5" s="4"/>
      <c r="C5" s="5"/>
      <c r="D5" s="5"/>
      <c r="E5" s="5"/>
      <c r="F5" s="5"/>
      <c r="G5" s="5"/>
      <c r="H5" s="6"/>
      <c r="I5" s="6"/>
      <c r="J5" s="6"/>
      <c r="K5" s="7"/>
      <c r="L5" s="7"/>
      <c r="M5" s="8"/>
      <c r="N5" s="8"/>
      <c r="O5" s="9"/>
      <c r="P5" s="9"/>
      <c r="R5" s="4"/>
      <c r="S5" s="4"/>
      <c r="T5" s="5"/>
      <c r="U5" s="5"/>
      <c r="V5" s="5"/>
      <c r="W5" s="5"/>
      <c r="X5" s="5"/>
      <c r="Y5" s="6"/>
      <c r="Z5" s="6"/>
      <c r="AA5" s="6"/>
      <c r="AB5" s="7"/>
      <c r="AC5" s="7"/>
      <c r="AD5" s="8"/>
      <c r="AE5" s="8"/>
      <c r="AF5" s="9"/>
      <c r="AG5" s="9"/>
    </row>
    <row r="6" customHeight="1" spans="1:33">
      <c r="A6" s="4"/>
      <c r="B6" s="4"/>
      <c r="C6" s="5"/>
      <c r="D6" s="5"/>
      <c r="E6" s="5"/>
      <c r="F6" s="5"/>
      <c r="G6" s="5"/>
      <c r="H6" s="6" t="s">
        <v>6</v>
      </c>
      <c r="I6" s="6"/>
      <c r="J6" s="6"/>
      <c r="K6" s="7">
        <f>A58+A75</f>
        <v>376802.435159352</v>
      </c>
      <c r="L6" s="7"/>
      <c r="M6" s="8">
        <f>K6/C4</f>
        <v>0.0940148920308861</v>
      </c>
      <c r="N6" s="8"/>
      <c r="O6" s="10">
        <v>18.5</v>
      </c>
      <c r="P6" s="10"/>
      <c r="R6" s="4"/>
      <c r="S6" s="4"/>
      <c r="T6" s="5"/>
      <c r="U6" s="5"/>
      <c r="V6" s="5"/>
      <c r="W6" s="5"/>
      <c r="X6" s="5"/>
      <c r="Y6" s="6" t="s">
        <v>6</v>
      </c>
      <c r="Z6" s="6"/>
      <c r="AA6" s="6"/>
      <c r="AB6" s="7">
        <f>R58+R75</f>
        <v>452577.650074961</v>
      </c>
      <c r="AC6" s="7"/>
      <c r="AD6" s="8">
        <f>AB6/T4</f>
        <v>0.0862654115065796</v>
      </c>
      <c r="AE6" s="8"/>
      <c r="AF6" s="10">
        <v>18.5</v>
      </c>
      <c r="AG6" s="10"/>
    </row>
    <row r="7" customHeight="1" spans="1:33">
      <c r="A7" s="4"/>
      <c r="B7" s="4"/>
      <c r="C7" s="5"/>
      <c r="D7" s="5"/>
      <c r="E7" s="5"/>
      <c r="F7" s="5"/>
      <c r="G7" s="5"/>
      <c r="H7" s="6"/>
      <c r="I7" s="6"/>
      <c r="J7" s="6"/>
      <c r="K7" s="7"/>
      <c r="L7" s="7"/>
      <c r="M7" s="8"/>
      <c r="N7" s="8"/>
      <c r="O7" s="10"/>
      <c r="P7" s="10"/>
      <c r="R7" s="4"/>
      <c r="S7" s="4"/>
      <c r="T7" s="5"/>
      <c r="U7" s="5"/>
      <c r="V7" s="5"/>
      <c r="W7" s="5"/>
      <c r="X7" s="5"/>
      <c r="Y7" s="6"/>
      <c r="Z7" s="6"/>
      <c r="AA7" s="6"/>
      <c r="AB7" s="7"/>
      <c r="AC7" s="7"/>
      <c r="AD7" s="8"/>
      <c r="AE7" s="8"/>
      <c r="AF7" s="10"/>
      <c r="AG7" s="10"/>
    </row>
    <row r="8" customHeight="1" spans="1:33">
      <c r="A8" s="11" t="s">
        <v>7</v>
      </c>
      <c r="B8" s="11"/>
      <c r="C8" s="12">
        <f>C4/O6</f>
        <v>216643.329134618</v>
      </c>
      <c r="D8" s="12"/>
      <c r="E8" s="12"/>
      <c r="F8" s="12"/>
      <c r="G8" s="12"/>
      <c r="H8" s="6" t="s">
        <v>8</v>
      </c>
      <c r="I8" s="6"/>
      <c r="J8" s="6"/>
      <c r="K8" s="7">
        <f>A109+A124</f>
        <v>672501.83845136</v>
      </c>
      <c r="L8" s="7"/>
      <c r="M8" s="8">
        <f>K8/C4</f>
        <v>0.167793999807456</v>
      </c>
      <c r="N8" s="8"/>
      <c r="O8" s="10"/>
      <c r="P8" s="10"/>
      <c r="R8" s="11" t="s">
        <v>7</v>
      </c>
      <c r="S8" s="11"/>
      <c r="T8" s="12">
        <f>T4/AF6</f>
        <v>283585.927819318</v>
      </c>
      <c r="U8" s="12"/>
      <c r="V8" s="12"/>
      <c r="W8" s="12"/>
      <c r="X8" s="12"/>
      <c r="Y8" s="6" t="s">
        <v>8</v>
      </c>
      <c r="Z8" s="6"/>
      <c r="AA8" s="6"/>
      <c r="AB8" s="7">
        <f>R109+R124</f>
        <v>1143712.54035194</v>
      </c>
      <c r="AC8" s="7"/>
      <c r="AD8" s="8">
        <f>AB8/T4</f>
        <v>0.218002000148161</v>
      </c>
      <c r="AE8" s="8"/>
      <c r="AF8" s="10"/>
      <c r="AG8" s="10"/>
    </row>
    <row r="9" customHeight="1" spans="1:33">
      <c r="A9" s="11"/>
      <c r="B9" s="11"/>
      <c r="C9" s="12"/>
      <c r="D9" s="12"/>
      <c r="E9" s="12"/>
      <c r="F9" s="12"/>
      <c r="G9" s="12"/>
      <c r="H9" s="6"/>
      <c r="I9" s="6"/>
      <c r="J9" s="6"/>
      <c r="K9" s="7"/>
      <c r="L9" s="7"/>
      <c r="M9" s="8"/>
      <c r="N9" s="8"/>
      <c r="O9" s="10"/>
      <c r="P9" s="10"/>
      <c r="R9" s="11"/>
      <c r="S9" s="11"/>
      <c r="T9" s="12"/>
      <c r="U9" s="12"/>
      <c r="V9" s="12"/>
      <c r="W9" s="12"/>
      <c r="X9" s="12"/>
      <c r="Y9" s="6"/>
      <c r="Z9" s="6"/>
      <c r="AA9" s="6"/>
      <c r="AB9" s="7"/>
      <c r="AC9" s="7"/>
      <c r="AD9" s="8"/>
      <c r="AE9" s="8"/>
      <c r="AF9" s="10"/>
      <c r="AG9" s="10"/>
    </row>
    <row r="10" customHeight="1" spans="1:33">
      <c r="A10" s="11"/>
      <c r="B10" s="11"/>
      <c r="C10" s="12"/>
      <c r="D10" s="12"/>
      <c r="E10" s="12"/>
      <c r="F10" s="12"/>
      <c r="G10" s="12"/>
      <c r="H10" s="6" t="s">
        <v>9</v>
      </c>
      <c r="I10" s="6"/>
      <c r="J10" s="6"/>
      <c r="K10" s="7">
        <f>A88+A101</f>
        <v>823896.200746879</v>
      </c>
      <c r="L10" s="7"/>
      <c r="M10" s="8">
        <f>K10/C4</f>
        <v>0.205567971781067</v>
      </c>
      <c r="N10" s="8"/>
      <c r="O10" s="10"/>
      <c r="P10" s="10"/>
      <c r="R10" s="11"/>
      <c r="S10" s="11"/>
      <c r="T10" s="12"/>
      <c r="U10" s="12"/>
      <c r="V10" s="12"/>
      <c r="W10" s="12"/>
      <c r="X10" s="12"/>
      <c r="Y10" s="6" t="s">
        <v>9</v>
      </c>
      <c r="Z10" s="6"/>
      <c r="AA10" s="6"/>
      <c r="AB10" s="7">
        <f>R88+R101</f>
        <v>1211678.98988632</v>
      </c>
      <c r="AC10" s="7"/>
      <c r="AD10" s="8">
        <f>AB10/T4</f>
        <v>0.230957022864712</v>
      </c>
      <c r="AE10" s="8"/>
      <c r="AF10" s="10"/>
      <c r="AG10" s="10"/>
    </row>
    <row r="11" customHeight="1" spans="1:33">
      <c r="A11" s="11"/>
      <c r="B11" s="11"/>
      <c r="C11" s="12"/>
      <c r="D11" s="12"/>
      <c r="E11" s="12"/>
      <c r="F11" s="12"/>
      <c r="G11" s="12"/>
      <c r="H11" s="6"/>
      <c r="I11" s="6"/>
      <c r="J11" s="6"/>
      <c r="K11" s="7"/>
      <c r="L11" s="7"/>
      <c r="M11" s="8"/>
      <c r="N11" s="8"/>
      <c r="O11" s="10"/>
      <c r="P11" s="10"/>
      <c r="R11" s="11"/>
      <c r="S11" s="11"/>
      <c r="T11" s="12"/>
      <c r="U11" s="12"/>
      <c r="V11" s="12"/>
      <c r="W11" s="12"/>
      <c r="X11" s="12"/>
      <c r="Y11" s="6"/>
      <c r="Z11" s="6"/>
      <c r="AA11" s="6"/>
      <c r="AB11" s="7"/>
      <c r="AC11" s="7"/>
      <c r="AD11" s="8"/>
      <c r="AE11" s="8"/>
      <c r="AF11" s="10"/>
      <c r="AG11" s="10"/>
    </row>
    <row r="12" customHeight="1" spans="1:33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R12" s="13" t="s">
        <v>10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customHeight="1" spans="1:3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customHeight="1" spans="1:33">
      <c r="A14" s="14" t="s">
        <v>11</v>
      </c>
      <c r="B14" s="14"/>
      <c r="C14" s="14"/>
      <c r="D14" s="15"/>
      <c r="E14" s="16" t="s">
        <v>12</v>
      </c>
      <c r="F14" s="16"/>
      <c r="G14" s="16"/>
      <c r="H14" s="16"/>
      <c r="I14" s="14" t="s">
        <v>13</v>
      </c>
      <c r="J14" s="14" t="s">
        <v>14</v>
      </c>
      <c r="K14" s="17" t="s">
        <v>15</v>
      </c>
      <c r="L14" s="17"/>
      <c r="M14" s="17"/>
      <c r="N14" s="18" t="s">
        <v>16</v>
      </c>
      <c r="O14" s="19" t="s">
        <v>17</v>
      </c>
      <c r="P14" s="20" t="s">
        <v>18</v>
      </c>
      <c r="R14" s="14" t="s">
        <v>11</v>
      </c>
      <c r="S14" s="14"/>
      <c r="T14" s="14"/>
      <c r="U14" s="15"/>
      <c r="V14" s="16" t="s">
        <v>12</v>
      </c>
      <c r="W14" s="16"/>
      <c r="X14" s="16"/>
      <c r="Y14" s="16"/>
      <c r="Z14" s="14" t="s">
        <v>13</v>
      </c>
      <c r="AA14" s="14" t="s">
        <v>14</v>
      </c>
      <c r="AB14" s="17" t="s">
        <v>15</v>
      </c>
      <c r="AC14" s="17"/>
      <c r="AD14" s="17"/>
      <c r="AE14" s="18" t="s">
        <v>16</v>
      </c>
      <c r="AF14" s="19" t="s">
        <v>17</v>
      </c>
      <c r="AG14" s="20" t="s">
        <v>18</v>
      </c>
    </row>
    <row r="15" customHeight="1" spans="1:33">
      <c r="A15" s="21" t="s">
        <v>19</v>
      </c>
      <c r="B15" s="21" t="s">
        <v>20</v>
      </c>
      <c r="C15" s="22" t="s">
        <v>21</v>
      </c>
      <c r="D15" s="15" t="s">
        <v>11</v>
      </c>
      <c r="E15" s="21" t="s">
        <v>22</v>
      </c>
      <c r="F15" s="21" t="s">
        <v>23</v>
      </c>
      <c r="G15" s="21" t="s">
        <v>24</v>
      </c>
      <c r="H15" s="16" t="s">
        <v>25</v>
      </c>
      <c r="I15" s="14"/>
      <c r="J15" s="14"/>
      <c r="K15" s="21" t="s">
        <v>26</v>
      </c>
      <c r="L15" s="21" t="s">
        <v>27</v>
      </c>
      <c r="M15" s="17" t="s">
        <v>28</v>
      </c>
      <c r="N15" s="18" t="s">
        <v>29</v>
      </c>
      <c r="O15" s="19"/>
      <c r="P15" s="20"/>
      <c r="R15" s="21" t="s">
        <v>19</v>
      </c>
      <c r="S15" s="21" t="s">
        <v>20</v>
      </c>
      <c r="T15" s="22" t="s">
        <v>21</v>
      </c>
      <c r="U15" s="15" t="s">
        <v>11</v>
      </c>
      <c r="V15" s="21" t="s">
        <v>22</v>
      </c>
      <c r="W15" s="21" t="s">
        <v>23</v>
      </c>
      <c r="X15" s="21" t="s">
        <v>24</v>
      </c>
      <c r="Y15" s="16" t="s">
        <v>25</v>
      </c>
      <c r="Z15" s="14"/>
      <c r="AA15" s="14"/>
      <c r="AB15" s="21" t="s">
        <v>26</v>
      </c>
      <c r="AC15" s="21" t="s">
        <v>27</v>
      </c>
      <c r="AD15" s="17" t="s">
        <v>28</v>
      </c>
      <c r="AE15" s="18" t="s">
        <v>29</v>
      </c>
      <c r="AF15" s="19"/>
      <c r="AG15" s="20"/>
    </row>
    <row r="16" customHeight="1" spans="1:33">
      <c r="A16" s="21">
        <v>3226</v>
      </c>
      <c r="B16" s="23">
        <v>2.54</v>
      </c>
      <c r="C16" s="22">
        <v>1.35</v>
      </c>
      <c r="D16" s="15">
        <f t="shared" ref="D16:D22" si="0">A16*B16*C16</f>
        <v>11061.954</v>
      </c>
      <c r="E16" s="21">
        <v>1.6</v>
      </c>
      <c r="F16" s="21">
        <v>484</v>
      </c>
      <c r="G16" s="21">
        <v>1.44</v>
      </c>
      <c r="H16" s="24">
        <f t="shared" ref="H16:H22" si="1">1+6*F16/(F16+2000)+G16</f>
        <v>3.60908212560386</v>
      </c>
      <c r="I16" s="25">
        <f t="shared" ref="I16:I22" si="2">1000*(1.6+4.8)</f>
        <v>6400</v>
      </c>
      <c r="J16" s="25">
        <f>A16*0.6</f>
        <v>1935.6</v>
      </c>
      <c r="K16" s="21">
        <v>0.99</v>
      </c>
      <c r="L16" s="21">
        <v>2.73</v>
      </c>
      <c r="M16" s="17">
        <f t="shared" ref="M16:M22" si="3">1+K16*L16</f>
        <v>3.7027</v>
      </c>
      <c r="N16" s="18">
        <v>1.2</v>
      </c>
      <c r="O16" s="26">
        <v>1</v>
      </c>
      <c r="P16" s="27">
        <f t="shared" ref="P16:P22" si="4">((D16*E16*H16)+I16+J16)*M16*N16*O16</f>
        <v>320860.582007315</v>
      </c>
      <c r="R16" s="21">
        <v>3226</v>
      </c>
      <c r="S16" s="23">
        <v>2.54</v>
      </c>
      <c r="T16" s="22">
        <v>1.35</v>
      </c>
      <c r="U16" s="15">
        <f t="shared" ref="U16:U22" si="5">R16*S16*T16</f>
        <v>11061.954</v>
      </c>
      <c r="V16" s="21">
        <v>1.6</v>
      </c>
      <c r="W16" s="21">
        <v>484</v>
      </c>
      <c r="X16" s="21">
        <v>1.44</v>
      </c>
      <c r="Y16" s="24">
        <f t="shared" ref="Y16:Y22" si="6">1+6*W16/(W16+2000)+X16</f>
        <v>3.60908212560386</v>
      </c>
      <c r="Z16" s="25">
        <f t="shared" ref="Z16:Z22" si="7">1000*(1.6+4.8)+2189</f>
        <v>8589</v>
      </c>
      <c r="AA16" s="25">
        <f t="shared" ref="AA16:AA19" si="8">R16*0.6</f>
        <v>1935.6</v>
      </c>
      <c r="AB16" s="21">
        <v>0.99</v>
      </c>
      <c r="AC16" s="21">
        <v>3.13</v>
      </c>
      <c r="AD16" s="17">
        <f t="shared" ref="AD16:AD22" si="9">1+AB16*AC16</f>
        <v>4.0987</v>
      </c>
      <c r="AE16" s="18">
        <v>1.2</v>
      </c>
      <c r="AF16" s="26">
        <v>1</v>
      </c>
      <c r="AG16" s="27">
        <f t="shared" ref="AG16:AG22" si="10">((U16*V16*Y16)+Z16+AA16)*AD16*AE16*AF16</f>
        <v>365942.760153757</v>
      </c>
    </row>
    <row r="17" customHeight="1" spans="1:33">
      <c r="A17" s="21">
        <v>3226</v>
      </c>
      <c r="B17" s="23">
        <v>2.54</v>
      </c>
      <c r="C17" s="22">
        <v>1.35</v>
      </c>
      <c r="D17" s="15">
        <f t="shared" si="0"/>
        <v>11061.954</v>
      </c>
      <c r="E17" s="21">
        <v>1.6</v>
      </c>
      <c r="F17" s="21">
        <v>484</v>
      </c>
      <c r="G17" s="21">
        <v>1.44</v>
      </c>
      <c r="H17" s="24">
        <f t="shared" si="1"/>
        <v>3.60908212560386</v>
      </c>
      <c r="I17" s="25">
        <f t="shared" si="2"/>
        <v>6400</v>
      </c>
      <c r="J17" s="25">
        <f>A17*0.6</f>
        <v>1935.6</v>
      </c>
      <c r="K17" s="21">
        <v>0.99</v>
      </c>
      <c r="L17" s="21">
        <v>2.73</v>
      </c>
      <c r="M17" s="17">
        <f t="shared" si="3"/>
        <v>3.7027</v>
      </c>
      <c r="N17" s="18">
        <v>1.2</v>
      </c>
      <c r="O17" s="26">
        <v>1</v>
      </c>
      <c r="P17" s="27">
        <f t="shared" si="4"/>
        <v>320860.582007315</v>
      </c>
      <c r="R17" s="21">
        <v>3226</v>
      </c>
      <c r="S17" s="23">
        <v>2.54</v>
      </c>
      <c r="T17" s="22">
        <v>1.35</v>
      </c>
      <c r="U17" s="15">
        <f t="shared" si="5"/>
        <v>11061.954</v>
      </c>
      <c r="V17" s="21">
        <v>1.6</v>
      </c>
      <c r="W17" s="21">
        <v>484</v>
      </c>
      <c r="X17" s="21">
        <v>1.44</v>
      </c>
      <c r="Y17" s="24">
        <f t="shared" si="6"/>
        <v>3.60908212560386</v>
      </c>
      <c r="Z17" s="25">
        <f t="shared" si="7"/>
        <v>8589</v>
      </c>
      <c r="AA17" s="25">
        <f t="shared" si="8"/>
        <v>1935.6</v>
      </c>
      <c r="AB17" s="21">
        <v>0.99</v>
      </c>
      <c r="AC17" s="21">
        <v>3.13</v>
      </c>
      <c r="AD17" s="17">
        <f t="shared" si="9"/>
        <v>4.0987</v>
      </c>
      <c r="AE17" s="18">
        <v>1.2</v>
      </c>
      <c r="AF17" s="26">
        <v>1</v>
      </c>
      <c r="AG17" s="27">
        <f t="shared" si="10"/>
        <v>365942.760153757</v>
      </c>
    </row>
    <row r="18" customHeight="1" spans="1:33">
      <c r="A18" s="21">
        <v>3226</v>
      </c>
      <c r="B18" s="23">
        <v>2.54</v>
      </c>
      <c r="C18" s="22">
        <v>1.35</v>
      </c>
      <c r="D18" s="15">
        <f t="shared" si="0"/>
        <v>11061.954</v>
      </c>
      <c r="E18" s="21">
        <v>1.6</v>
      </c>
      <c r="F18" s="21">
        <v>484</v>
      </c>
      <c r="G18" s="21">
        <v>1.44</v>
      </c>
      <c r="H18" s="24">
        <f t="shared" si="1"/>
        <v>3.60908212560386</v>
      </c>
      <c r="I18" s="25">
        <f t="shared" si="2"/>
        <v>6400</v>
      </c>
      <c r="J18" s="25">
        <f>A18*0.6</f>
        <v>1935.6</v>
      </c>
      <c r="K18" s="21">
        <v>0.99</v>
      </c>
      <c r="L18" s="21">
        <v>2.73</v>
      </c>
      <c r="M18" s="17">
        <f t="shared" si="3"/>
        <v>3.7027</v>
      </c>
      <c r="N18" s="18">
        <v>1.2</v>
      </c>
      <c r="O18" s="26">
        <v>1</v>
      </c>
      <c r="P18" s="27">
        <f t="shared" si="4"/>
        <v>320860.582007315</v>
      </c>
      <c r="R18" s="21">
        <v>3226</v>
      </c>
      <c r="S18" s="23">
        <v>2.54</v>
      </c>
      <c r="T18" s="22">
        <v>1.35</v>
      </c>
      <c r="U18" s="15">
        <f t="shared" si="5"/>
        <v>11061.954</v>
      </c>
      <c r="V18" s="21">
        <v>1.6</v>
      </c>
      <c r="W18" s="21">
        <v>484</v>
      </c>
      <c r="X18" s="21">
        <v>1.44</v>
      </c>
      <c r="Y18" s="24">
        <f t="shared" si="6"/>
        <v>3.60908212560386</v>
      </c>
      <c r="Z18" s="25">
        <f t="shared" si="7"/>
        <v>8589</v>
      </c>
      <c r="AA18" s="25">
        <f t="shared" si="8"/>
        <v>1935.6</v>
      </c>
      <c r="AB18" s="21">
        <v>0.99</v>
      </c>
      <c r="AC18" s="21">
        <v>3.13</v>
      </c>
      <c r="AD18" s="17">
        <f t="shared" si="9"/>
        <v>4.0987</v>
      </c>
      <c r="AE18" s="18">
        <v>1.2</v>
      </c>
      <c r="AF18" s="26">
        <v>1</v>
      </c>
      <c r="AG18" s="27">
        <f t="shared" si="10"/>
        <v>365942.760153757</v>
      </c>
    </row>
    <row r="19" customHeight="1" spans="1:33">
      <c r="A19" s="21">
        <v>3226</v>
      </c>
      <c r="B19" s="23">
        <v>2.54</v>
      </c>
      <c r="C19" s="22">
        <v>1.35</v>
      </c>
      <c r="D19" s="15">
        <f t="shared" si="0"/>
        <v>11061.954</v>
      </c>
      <c r="E19" s="21">
        <v>1.6</v>
      </c>
      <c r="F19" s="21">
        <v>484</v>
      </c>
      <c r="G19" s="21">
        <v>1.44</v>
      </c>
      <c r="H19" s="24">
        <f t="shared" si="1"/>
        <v>3.60908212560386</v>
      </c>
      <c r="I19" s="25">
        <f t="shared" si="2"/>
        <v>6400</v>
      </c>
      <c r="J19" s="25">
        <f>A19*0.6</f>
        <v>1935.6</v>
      </c>
      <c r="K19" s="21">
        <v>0.99</v>
      </c>
      <c r="L19" s="21">
        <v>2.73</v>
      </c>
      <c r="M19" s="17">
        <f t="shared" si="3"/>
        <v>3.7027</v>
      </c>
      <c r="N19" s="18">
        <v>1.2</v>
      </c>
      <c r="O19" s="26">
        <v>1</v>
      </c>
      <c r="P19" s="27">
        <f t="shared" si="4"/>
        <v>320860.582007315</v>
      </c>
      <c r="R19" s="21">
        <v>3226</v>
      </c>
      <c r="S19" s="23">
        <v>2.54</v>
      </c>
      <c r="T19" s="22">
        <v>1.35</v>
      </c>
      <c r="U19" s="15">
        <f t="shared" si="5"/>
        <v>11061.954</v>
      </c>
      <c r="V19" s="21">
        <v>1.6</v>
      </c>
      <c r="W19" s="21">
        <v>484</v>
      </c>
      <c r="X19" s="21">
        <v>1.44</v>
      </c>
      <c r="Y19" s="24">
        <f t="shared" si="6"/>
        <v>3.60908212560386</v>
      </c>
      <c r="Z19" s="25">
        <f t="shared" si="7"/>
        <v>8589</v>
      </c>
      <c r="AA19" s="25">
        <f t="shared" si="8"/>
        <v>1935.6</v>
      </c>
      <c r="AB19" s="21">
        <v>0.99</v>
      </c>
      <c r="AC19" s="21">
        <v>3.13</v>
      </c>
      <c r="AD19" s="17">
        <f t="shared" si="9"/>
        <v>4.0987</v>
      </c>
      <c r="AE19" s="18">
        <v>1.2</v>
      </c>
      <c r="AF19" s="26">
        <v>1</v>
      </c>
      <c r="AG19" s="27">
        <f t="shared" si="10"/>
        <v>365942.760153757</v>
      </c>
    </row>
    <row r="20" customHeight="1" spans="1:33">
      <c r="A20" s="21">
        <v>3226</v>
      </c>
      <c r="B20" s="16">
        <v>0.53</v>
      </c>
      <c r="C20" s="22">
        <v>1.35</v>
      </c>
      <c r="D20" s="15">
        <f t="shared" si="0"/>
        <v>2308.203</v>
      </c>
      <c r="E20" s="21">
        <v>1.6</v>
      </c>
      <c r="F20" s="21">
        <v>484</v>
      </c>
      <c r="G20" s="21">
        <v>1.44</v>
      </c>
      <c r="H20" s="24">
        <f t="shared" si="1"/>
        <v>3.60908212560386</v>
      </c>
      <c r="I20" s="25">
        <f t="shared" si="2"/>
        <v>6400</v>
      </c>
      <c r="J20" s="25">
        <v>0</v>
      </c>
      <c r="K20" s="21">
        <v>0.99</v>
      </c>
      <c r="L20" s="21">
        <v>2.73</v>
      </c>
      <c r="M20" s="17">
        <f t="shared" si="3"/>
        <v>3.7027</v>
      </c>
      <c r="N20" s="18">
        <v>1.2</v>
      </c>
      <c r="O20" s="26">
        <v>1</v>
      </c>
      <c r="P20" s="27">
        <f t="shared" si="4"/>
        <v>87659.75200455</v>
      </c>
      <c r="R20" s="21">
        <v>3226</v>
      </c>
      <c r="S20" s="16">
        <v>0.53</v>
      </c>
      <c r="T20" s="22">
        <v>1.35</v>
      </c>
      <c r="U20" s="15">
        <f t="shared" si="5"/>
        <v>2308.203</v>
      </c>
      <c r="V20" s="21">
        <v>1.6</v>
      </c>
      <c r="W20" s="21">
        <v>484</v>
      </c>
      <c r="X20" s="21">
        <v>1.44</v>
      </c>
      <c r="Y20" s="24">
        <f t="shared" si="6"/>
        <v>3.60908212560386</v>
      </c>
      <c r="Z20" s="25">
        <f t="shared" si="7"/>
        <v>8589</v>
      </c>
      <c r="AA20" s="25">
        <v>0</v>
      </c>
      <c r="AB20" s="21">
        <v>0.99</v>
      </c>
      <c r="AC20" s="21">
        <v>3.13</v>
      </c>
      <c r="AD20" s="17">
        <f t="shared" si="9"/>
        <v>4.0987</v>
      </c>
      <c r="AE20" s="18">
        <v>1.2</v>
      </c>
      <c r="AF20" s="26">
        <v>1</v>
      </c>
      <c r="AG20" s="27">
        <f t="shared" si="10"/>
        <v>107801.33850676</v>
      </c>
    </row>
    <row r="21" customHeight="1" spans="1:33">
      <c r="A21" s="21">
        <v>3226</v>
      </c>
      <c r="B21" s="16">
        <v>0.53</v>
      </c>
      <c r="C21" s="22">
        <v>1.35</v>
      </c>
      <c r="D21" s="15">
        <f t="shared" si="0"/>
        <v>2308.203</v>
      </c>
      <c r="E21" s="21">
        <v>1.6</v>
      </c>
      <c r="F21" s="21">
        <v>484</v>
      </c>
      <c r="G21" s="21">
        <v>1.44</v>
      </c>
      <c r="H21" s="24">
        <f t="shared" si="1"/>
        <v>3.60908212560386</v>
      </c>
      <c r="I21" s="25">
        <f t="shared" si="2"/>
        <v>6400</v>
      </c>
      <c r="J21" s="25">
        <v>0</v>
      </c>
      <c r="K21" s="21">
        <v>0.99</v>
      </c>
      <c r="L21" s="21">
        <v>2.73</v>
      </c>
      <c r="M21" s="17">
        <f t="shared" si="3"/>
        <v>3.7027</v>
      </c>
      <c r="N21" s="18">
        <v>1.2</v>
      </c>
      <c r="O21" s="26">
        <v>1</v>
      </c>
      <c r="P21" s="27">
        <f t="shared" si="4"/>
        <v>87659.75200455</v>
      </c>
      <c r="R21" s="21">
        <v>3226</v>
      </c>
      <c r="S21" s="16">
        <v>0.53</v>
      </c>
      <c r="T21" s="22">
        <v>1.35</v>
      </c>
      <c r="U21" s="15">
        <f t="shared" si="5"/>
        <v>2308.203</v>
      </c>
      <c r="V21" s="21">
        <v>1.6</v>
      </c>
      <c r="W21" s="21">
        <v>484</v>
      </c>
      <c r="X21" s="21">
        <v>1.44</v>
      </c>
      <c r="Y21" s="24">
        <f t="shared" si="6"/>
        <v>3.60908212560386</v>
      </c>
      <c r="Z21" s="25">
        <f t="shared" si="7"/>
        <v>8589</v>
      </c>
      <c r="AA21" s="25">
        <v>0</v>
      </c>
      <c r="AB21" s="21">
        <v>0.99</v>
      </c>
      <c r="AC21" s="21">
        <v>3.13</v>
      </c>
      <c r="AD21" s="17">
        <f t="shared" si="9"/>
        <v>4.0987</v>
      </c>
      <c r="AE21" s="18">
        <v>1.2</v>
      </c>
      <c r="AF21" s="26">
        <v>1</v>
      </c>
      <c r="AG21" s="27">
        <f t="shared" si="10"/>
        <v>107801.33850676</v>
      </c>
    </row>
    <row r="22" customHeight="1" spans="1:33">
      <c r="A22" s="21">
        <v>3226</v>
      </c>
      <c r="B22" s="14">
        <v>3.2</v>
      </c>
      <c r="C22" s="22">
        <v>1.35</v>
      </c>
      <c r="D22" s="15">
        <f t="shared" si="0"/>
        <v>13936.32</v>
      </c>
      <c r="E22" s="21">
        <v>1.6</v>
      </c>
      <c r="F22" s="21">
        <v>484</v>
      </c>
      <c r="G22" s="21">
        <v>1.44</v>
      </c>
      <c r="H22" s="24">
        <f t="shared" si="1"/>
        <v>3.60908212560386</v>
      </c>
      <c r="I22" s="25">
        <f t="shared" si="2"/>
        <v>6400</v>
      </c>
      <c r="J22" s="25">
        <v>0</v>
      </c>
      <c r="K22" s="21">
        <v>0.99</v>
      </c>
      <c r="L22" s="21">
        <v>2.73</v>
      </c>
      <c r="M22" s="17">
        <f t="shared" si="3"/>
        <v>3.7027</v>
      </c>
      <c r="N22" s="18">
        <v>1.2</v>
      </c>
      <c r="O22" s="26">
        <v>1</v>
      </c>
      <c r="P22" s="27">
        <f t="shared" si="4"/>
        <v>386009.662819925</v>
      </c>
      <c r="R22" s="21">
        <v>3226</v>
      </c>
      <c r="S22" s="14">
        <v>3.2</v>
      </c>
      <c r="T22" s="22">
        <v>1.35</v>
      </c>
      <c r="U22" s="15">
        <f t="shared" si="5"/>
        <v>13936.32</v>
      </c>
      <c r="V22" s="21">
        <v>1.6</v>
      </c>
      <c r="W22" s="21">
        <v>484</v>
      </c>
      <c r="X22" s="21">
        <v>1.44</v>
      </c>
      <c r="Y22" s="24">
        <f t="shared" si="6"/>
        <v>3.60908212560386</v>
      </c>
      <c r="Z22" s="25">
        <f t="shared" si="7"/>
        <v>8589</v>
      </c>
      <c r="AA22" s="25">
        <v>0</v>
      </c>
      <c r="AB22" s="21">
        <v>0.99</v>
      </c>
      <c r="AC22" s="21">
        <v>3.13</v>
      </c>
      <c r="AD22" s="17">
        <f t="shared" si="9"/>
        <v>4.0987</v>
      </c>
      <c r="AE22" s="18">
        <v>1.2</v>
      </c>
      <c r="AF22" s="26">
        <v>1</v>
      </c>
      <c r="AG22" s="27">
        <f t="shared" si="10"/>
        <v>438059.468914024</v>
      </c>
    </row>
    <row r="23" customHeight="1" spans="1:33">
      <c r="A23" s="28">
        <f>SUM(P16:P22)</f>
        <v>1844771.49485829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R23" s="28">
        <f>SUM(AG16:AG22)</f>
        <v>2117433.18654257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customHeight="1" spans="1:3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customHeight="1" spans="1:3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customHeight="1" spans="1:33">
      <c r="A26" s="29" t="s">
        <v>30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R26" s="29" t="s">
        <v>30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</row>
    <row r="27" customHeight="1" spans="1:3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customHeight="1" spans="1:33">
      <c r="A28" s="14" t="s">
        <v>11</v>
      </c>
      <c r="B28" s="14"/>
      <c r="C28" s="14"/>
      <c r="D28" s="14"/>
      <c r="E28" s="14"/>
      <c r="F28" s="17" t="s">
        <v>31</v>
      </c>
      <c r="G28" s="17"/>
      <c r="H28" s="17"/>
      <c r="I28" s="17"/>
      <c r="J28" s="18" t="s">
        <v>32</v>
      </c>
      <c r="K28" s="18"/>
      <c r="L28" s="30" t="s">
        <v>18</v>
      </c>
      <c r="M28" s="30"/>
      <c r="N28" s="30"/>
      <c r="O28" s="30"/>
      <c r="P28" s="30"/>
      <c r="R28" s="14" t="s">
        <v>11</v>
      </c>
      <c r="S28" s="14"/>
      <c r="T28" s="14"/>
      <c r="U28" s="14"/>
      <c r="V28" s="14"/>
      <c r="W28" s="17" t="s">
        <v>31</v>
      </c>
      <c r="X28" s="17"/>
      <c r="Y28" s="17"/>
      <c r="Z28" s="17"/>
      <c r="AA28" s="18" t="s">
        <v>32</v>
      </c>
      <c r="AB28" s="18"/>
      <c r="AC28" s="30" t="s">
        <v>18</v>
      </c>
      <c r="AD28" s="30"/>
      <c r="AE28" s="30"/>
      <c r="AF28" s="30"/>
      <c r="AG28" s="30"/>
    </row>
    <row r="29" customHeight="1" spans="1:33">
      <c r="A29" s="14" t="s">
        <v>19</v>
      </c>
      <c r="B29" s="14" t="s">
        <v>33</v>
      </c>
      <c r="C29" s="14" t="s">
        <v>34</v>
      </c>
      <c r="D29" s="14" t="s">
        <v>35</v>
      </c>
      <c r="E29" s="14" t="s">
        <v>11</v>
      </c>
      <c r="F29" s="17" t="s">
        <v>36</v>
      </c>
      <c r="G29" s="17" t="s">
        <v>26</v>
      </c>
      <c r="H29" s="17" t="s">
        <v>27</v>
      </c>
      <c r="I29" s="31" t="s">
        <v>28</v>
      </c>
      <c r="J29" s="18" t="s">
        <v>37</v>
      </c>
      <c r="K29" s="18" t="s">
        <v>38</v>
      </c>
      <c r="L29" s="30"/>
      <c r="M29" s="30"/>
      <c r="N29" s="30"/>
      <c r="O29" s="30"/>
      <c r="P29" s="30"/>
      <c r="R29" s="14" t="s">
        <v>19</v>
      </c>
      <c r="S29" s="14" t="s">
        <v>33</v>
      </c>
      <c r="T29" s="14" t="s">
        <v>34</v>
      </c>
      <c r="U29" s="14" t="s">
        <v>35</v>
      </c>
      <c r="V29" s="14" t="s">
        <v>11</v>
      </c>
      <c r="W29" s="17" t="s">
        <v>36</v>
      </c>
      <c r="X29" s="17" t="s">
        <v>26</v>
      </c>
      <c r="Y29" s="17" t="s">
        <v>27</v>
      </c>
      <c r="Z29" s="31" t="s">
        <v>28</v>
      </c>
      <c r="AA29" s="18" t="s">
        <v>37</v>
      </c>
      <c r="AB29" s="18" t="s">
        <v>38</v>
      </c>
      <c r="AC29" s="30"/>
      <c r="AD29" s="30"/>
      <c r="AE29" s="30"/>
      <c r="AF29" s="30"/>
      <c r="AG29" s="30"/>
    </row>
    <row r="30" customHeight="1" spans="1:33">
      <c r="A30" s="21">
        <v>3226</v>
      </c>
      <c r="B30" s="17">
        <v>1.02</v>
      </c>
      <c r="C30" s="21">
        <v>1</v>
      </c>
      <c r="D30" s="21">
        <f t="shared" ref="D30:D45" si="11">(0.71+0.24)*1000</f>
        <v>950</v>
      </c>
      <c r="E30" s="14">
        <f t="shared" ref="E30:E45" si="12">A30*B30*C30+D30</f>
        <v>4240.52</v>
      </c>
      <c r="F30" s="21">
        <v>1.35</v>
      </c>
      <c r="G30" s="21">
        <v>0.99</v>
      </c>
      <c r="H30" s="21">
        <v>2.73</v>
      </c>
      <c r="I30" s="31">
        <f t="shared" ref="I30:I45" si="13">G30*H30+1</f>
        <v>3.7027</v>
      </c>
      <c r="J30" s="21">
        <v>1.2</v>
      </c>
      <c r="K30" s="18">
        <v>0.5</v>
      </c>
      <c r="L30" s="32">
        <f t="shared" ref="L30:L45" si="14">E30*F30*I30*J30*K30</f>
        <v>12718.11245724</v>
      </c>
      <c r="M30" s="32"/>
      <c r="N30" s="32"/>
      <c r="O30" s="32"/>
      <c r="P30" s="32"/>
      <c r="R30" s="21">
        <v>3226</v>
      </c>
      <c r="S30" s="17">
        <v>1.02</v>
      </c>
      <c r="T30" s="21">
        <v>1</v>
      </c>
      <c r="U30" s="21">
        <f t="shared" ref="U30:U45" si="15">(0.71+0.24)*1000</f>
        <v>950</v>
      </c>
      <c r="V30" s="14">
        <f t="shared" ref="V30:V45" si="16">R30*S30*T30+U30</f>
        <v>4240.52</v>
      </c>
      <c r="W30" s="21">
        <v>1.35</v>
      </c>
      <c r="X30" s="21">
        <v>0.99</v>
      </c>
      <c r="Y30" s="21">
        <v>3.13</v>
      </c>
      <c r="Z30" s="31">
        <f t="shared" ref="Z30:Z45" si="17">X30*Y30+1</f>
        <v>4.0987</v>
      </c>
      <c r="AA30" s="21">
        <v>1.2</v>
      </c>
      <c r="AB30" s="18">
        <v>0.5</v>
      </c>
      <c r="AC30" s="32">
        <f t="shared" ref="AC30:AC45" si="18">V30*W30*Z30*AA30*AB30</f>
        <v>14078.30165244</v>
      </c>
      <c r="AD30" s="32"/>
      <c r="AE30" s="32"/>
      <c r="AF30" s="32"/>
      <c r="AG30" s="32"/>
    </row>
    <row r="31" customHeight="1" spans="1:33">
      <c r="A31" s="21">
        <v>3226</v>
      </c>
      <c r="B31" s="17">
        <v>0.93</v>
      </c>
      <c r="C31" s="21">
        <v>1</v>
      </c>
      <c r="D31" s="21">
        <f t="shared" si="11"/>
        <v>950</v>
      </c>
      <c r="E31" s="14">
        <f t="shared" si="12"/>
        <v>3950.18</v>
      </c>
      <c r="F31" s="21">
        <v>1.35</v>
      </c>
      <c r="G31" s="21">
        <v>0.99</v>
      </c>
      <c r="H31" s="21">
        <v>2.73</v>
      </c>
      <c r="I31" s="31">
        <f t="shared" si="13"/>
        <v>3.7027</v>
      </c>
      <c r="J31" s="21">
        <v>1.2</v>
      </c>
      <c r="K31" s="18">
        <v>0.5</v>
      </c>
      <c r="L31" s="32">
        <f t="shared" si="14"/>
        <v>11847.32850366</v>
      </c>
      <c r="M31" s="32"/>
      <c r="N31" s="32"/>
      <c r="O31" s="32"/>
      <c r="P31" s="32"/>
      <c r="R31" s="21">
        <v>3226</v>
      </c>
      <c r="S31" s="17">
        <v>0.93</v>
      </c>
      <c r="T31" s="21">
        <v>1</v>
      </c>
      <c r="U31" s="21">
        <f t="shared" si="15"/>
        <v>950</v>
      </c>
      <c r="V31" s="14">
        <f t="shared" si="16"/>
        <v>3950.18</v>
      </c>
      <c r="W31" s="21">
        <v>1.35</v>
      </c>
      <c r="X31" s="21">
        <v>0.99</v>
      </c>
      <c r="Y31" s="21">
        <v>3.13</v>
      </c>
      <c r="Z31" s="31">
        <f t="shared" si="17"/>
        <v>4.0987</v>
      </c>
      <c r="AA31" s="21">
        <v>1.2</v>
      </c>
      <c r="AB31" s="18">
        <v>0.5</v>
      </c>
      <c r="AC31" s="32">
        <f t="shared" si="18"/>
        <v>13114.38824046</v>
      </c>
      <c r="AD31" s="32"/>
      <c r="AE31" s="32"/>
      <c r="AF31" s="32"/>
      <c r="AG31" s="32"/>
    </row>
    <row r="32" customHeight="1" spans="1:33">
      <c r="A32" s="21">
        <v>3226</v>
      </c>
      <c r="B32" s="17">
        <v>0.62</v>
      </c>
      <c r="C32" s="21">
        <v>1</v>
      </c>
      <c r="D32" s="21">
        <f t="shared" si="11"/>
        <v>950</v>
      </c>
      <c r="E32" s="14">
        <f t="shared" si="12"/>
        <v>2950.12</v>
      </c>
      <c r="F32" s="21">
        <v>1.35</v>
      </c>
      <c r="G32" s="21">
        <v>0.99</v>
      </c>
      <c r="H32" s="21">
        <v>2.73</v>
      </c>
      <c r="I32" s="31">
        <f t="shared" si="13"/>
        <v>3.7027</v>
      </c>
      <c r="J32" s="21">
        <v>1.2</v>
      </c>
      <c r="K32" s="18">
        <v>0.5</v>
      </c>
      <c r="L32" s="32">
        <f t="shared" si="14"/>
        <v>8847.96155244</v>
      </c>
      <c r="M32" s="32"/>
      <c r="N32" s="32"/>
      <c r="O32" s="32"/>
      <c r="P32" s="32"/>
      <c r="R32" s="21">
        <v>3226</v>
      </c>
      <c r="S32" s="17">
        <v>0.62</v>
      </c>
      <c r="T32" s="21">
        <v>1</v>
      </c>
      <c r="U32" s="21">
        <f t="shared" si="15"/>
        <v>950</v>
      </c>
      <c r="V32" s="14">
        <f t="shared" si="16"/>
        <v>2950.12</v>
      </c>
      <c r="W32" s="21">
        <v>1.35</v>
      </c>
      <c r="X32" s="21">
        <v>0.99</v>
      </c>
      <c r="Y32" s="21">
        <v>3.13</v>
      </c>
      <c r="Z32" s="31">
        <f t="shared" si="17"/>
        <v>4.0987</v>
      </c>
      <c r="AA32" s="21">
        <v>1.2</v>
      </c>
      <c r="AB32" s="18">
        <v>0.5</v>
      </c>
      <c r="AC32" s="32">
        <f t="shared" si="18"/>
        <v>9794.24204364</v>
      </c>
      <c r="AD32" s="32"/>
      <c r="AE32" s="32"/>
      <c r="AF32" s="32"/>
      <c r="AG32" s="32"/>
    </row>
    <row r="33" customHeight="1" spans="1:33">
      <c r="A33" s="21">
        <v>3226</v>
      </c>
      <c r="B33" s="17">
        <v>0.62</v>
      </c>
      <c r="C33" s="21">
        <v>1</v>
      </c>
      <c r="D33" s="21">
        <f t="shared" si="11"/>
        <v>950</v>
      </c>
      <c r="E33" s="14">
        <f t="shared" si="12"/>
        <v>2950.12</v>
      </c>
      <c r="F33" s="21">
        <v>1.35</v>
      </c>
      <c r="G33" s="21">
        <v>0.99</v>
      </c>
      <c r="H33" s="21">
        <v>2.73</v>
      </c>
      <c r="I33" s="31">
        <f t="shared" si="13"/>
        <v>3.7027</v>
      </c>
      <c r="J33" s="21">
        <v>1.2</v>
      </c>
      <c r="K33" s="18">
        <v>0.5</v>
      </c>
      <c r="L33" s="32">
        <f t="shared" si="14"/>
        <v>8847.96155244</v>
      </c>
      <c r="M33" s="32"/>
      <c r="N33" s="32"/>
      <c r="O33" s="32"/>
      <c r="P33" s="32"/>
      <c r="R33" s="21">
        <v>3226</v>
      </c>
      <c r="S33" s="17">
        <v>0.62</v>
      </c>
      <c r="T33" s="21">
        <v>1</v>
      </c>
      <c r="U33" s="21">
        <f t="shared" si="15"/>
        <v>950</v>
      </c>
      <c r="V33" s="14">
        <f t="shared" si="16"/>
        <v>2950.12</v>
      </c>
      <c r="W33" s="21">
        <v>1.35</v>
      </c>
      <c r="X33" s="21">
        <v>0.99</v>
      </c>
      <c r="Y33" s="21">
        <v>3.13</v>
      </c>
      <c r="Z33" s="31">
        <f t="shared" si="17"/>
        <v>4.0987</v>
      </c>
      <c r="AA33" s="21">
        <v>1.2</v>
      </c>
      <c r="AB33" s="18">
        <v>0.5</v>
      </c>
      <c r="AC33" s="32">
        <f t="shared" si="18"/>
        <v>9794.24204364</v>
      </c>
      <c r="AD33" s="32"/>
      <c r="AE33" s="32"/>
      <c r="AF33" s="32"/>
      <c r="AG33" s="32"/>
    </row>
    <row r="34" customHeight="1" spans="1:33">
      <c r="A34" s="21">
        <v>3226</v>
      </c>
      <c r="B34" s="17">
        <v>1.57</v>
      </c>
      <c r="C34" s="21">
        <v>1</v>
      </c>
      <c r="D34" s="21">
        <f t="shared" si="11"/>
        <v>950</v>
      </c>
      <c r="E34" s="14">
        <f t="shared" si="12"/>
        <v>6014.82</v>
      </c>
      <c r="F34" s="21">
        <v>1.35</v>
      </c>
      <c r="G34" s="21">
        <v>0.99</v>
      </c>
      <c r="H34" s="21">
        <v>2.73</v>
      </c>
      <c r="I34" s="31">
        <f t="shared" si="13"/>
        <v>3.7027</v>
      </c>
      <c r="J34" s="21">
        <v>1.2</v>
      </c>
      <c r="K34" s="18">
        <v>0.5</v>
      </c>
      <c r="L34" s="32">
        <f t="shared" si="14"/>
        <v>18039.56995134</v>
      </c>
      <c r="M34" s="32"/>
      <c r="N34" s="32"/>
      <c r="O34" s="32"/>
      <c r="P34" s="32"/>
      <c r="R34" s="21">
        <v>3226</v>
      </c>
      <c r="S34" s="17">
        <v>1.57</v>
      </c>
      <c r="T34" s="21">
        <v>1</v>
      </c>
      <c r="U34" s="21">
        <f t="shared" si="15"/>
        <v>950</v>
      </c>
      <c r="V34" s="14">
        <f t="shared" si="16"/>
        <v>6014.82</v>
      </c>
      <c r="W34" s="21">
        <v>1.35</v>
      </c>
      <c r="X34" s="21">
        <v>0.99</v>
      </c>
      <c r="Y34" s="21">
        <v>3.13</v>
      </c>
      <c r="Z34" s="31">
        <f t="shared" si="17"/>
        <v>4.0987</v>
      </c>
      <c r="AA34" s="21">
        <v>1.2</v>
      </c>
      <c r="AB34" s="18">
        <v>0.5</v>
      </c>
      <c r="AC34" s="32">
        <f t="shared" si="18"/>
        <v>19968.88361454</v>
      </c>
      <c r="AD34" s="32"/>
      <c r="AE34" s="32"/>
      <c r="AF34" s="32"/>
      <c r="AG34" s="32"/>
    </row>
    <row r="35" customHeight="1" spans="1:33">
      <c r="A35" s="21">
        <v>3226</v>
      </c>
      <c r="B35" s="16">
        <v>1.02</v>
      </c>
      <c r="C35" s="21">
        <v>1</v>
      </c>
      <c r="D35" s="21">
        <f t="shared" si="11"/>
        <v>950</v>
      </c>
      <c r="E35" s="14">
        <f t="shared" si="12"/>
        <v>4240.52</v>
      </c>
      <c r="F35" s="21">
        <v>1.35</v>
      </c>
      <c r="G35" s="21">
        <v>0.99</v>
      </c>
      <c r="H35" s="21">
        <v>2.73</v>
      </c>
      <c r="I35" s="31">
        <f t="shared" si="13"/>
        <v>3.7027</v>
      </c>
      <c r="J35" s="21">
        <v>1.2</v>
      </c>
      <c r="K35" s="18">
        <v>0.5</v>
      </c>
      <c r="L35" s="32">
        <f t="shared" si="14"/>
        <v>12718.11245724</v>
      </c>
      <c r="M35" s="32"/>
      <c r="N35" s="32"/>
      <c r="O35" s="32"/>
      <c r="P35" s="32"/>
      <c r="R35" s="21">
        <v>3226</v>
      </c>
      <c r="S35" s="16">
        <v>1.02</v>
      </c>
      <c r="T35" s="21">
        <v>1</v>
      </c>
      <c r="U35" s="21">
        <f t="shared" si="15"/>
        <v>950</v>
      </c>
      <c r="V35" s="14">
        <f t="shared" si="16"/>
        <v>4240.52</v>
      </c>
      <c r="W35" s="21">
        <v>1.35</v>
      </c>
      <c r="X35" s="21">
        <v>0.99</v>
      </c>
      <c r="Y35" s="21">
        <v>3.13</v>
      </c>
      <c r="Z35" s="31">
        <f t="shared" si="17"/>
        <v>4.0987</v>
      </c>
      <c r="AA35" s="21">
        <v>1.2</v>
      </c>
      <c r="AB35" s="18">
        <v>0.5</v>
      </c>
      <c r="AC35" s="32">
        <f t="shared" si="18"/>
        <v>14078.30165244</v>
      </c>
      <c r="AD35" s="32"/>
      <c r="AE35" s="32"/>
      <c r="AF35" s="32"/>
      <c r="AG35" s="32"/>
    </row>
    <row r="36" customHeight="1" spans="1:33">
      <c r="A36" s="21">
        <v>3226</v>
      </c>
      <c r="B36" s="16">
        <v>0.93</v>
      </c>
      <c r="C36" s="21">
        <v>1</v>
      </c>
      <c r="D36" s="21">
        <f t="shared" si="11"/>
        <v>950</v>
      </c>
      <c r="E36" s="14">
        <f t="shared" si="12"/>
        <v>3950.18</v>
      </c>
      <c r="F36" s="21">
        <v>1.35</v>
      </c>
      <c r="G36" s="21">
        <v>0.99</v>
      </c>
      <c r="H36" s="21">
        <v>2.73</v>
      </c>
      <c r="I36" s="31">
        <f t="shared" si="13"/>
        <v>3.7027</v>
      </c>
      <c r="J36" s="21">
        <v>1.2</v>
      </c>
      <c r="K36" s="18">
        <v>0.5</v>
      </c>
      <c r="L36" s="32">
        <f t="shared" si="14"/>
        <v>11847.32850366</v>
      </c>
      <c r="M36" s="32"/>
      <c r="N36" s="32"/>
      <c r="O36" s="32"/>
      <c r="P36" s="32"/>
      <c r="R36" s="21">
        <v>3226</v>
      </c>
      <c r="S36" s="16">
        <v>0.93</v>
      </c>
      <c r="T36" s="21">
        <v>1</v>
      </c>
      <c r="U36" s="21">
        <f t="shared" si="15"/>
        <v>950</v>
      </c>
      <c r="V36" s="14">
        <f t="shared" si="16"/>
        <v>3950.18</v>
      </c>
      <c r="W36" s="21">
        <v>1.35</v>
      </c>
      <c r="X36" s="21">
        <v>0.99</v>
      </c>
      <c r="Y36" s="21">
        <v>3.13</v>
      </c>
      <c r="Z36" s="31">
        <f t="shared" si="17"/>
        <v>4.0987</v>
      </c>
      <c r="AA36" s="21">
        <v>1.2</v>
      </c>
      <c r="AB36" s="18">
        <v>0.5</v>
      </c>
      <c r="AC36" s="32">
        <f t="shared" si="18"/>
        <v>13114.38824046</v>
      </c>
      <c r="AD36" s="32"/>
      <c r="AE36" s="32"/>
      <c r="AF36" s="32"/>
      <c r="AG36" s="32"/>
    </row>
    <row r="37" customHeight="1" spans="1:33">
      <c r="A37" s="21">
        <v>3226</v>
      </c>
      <c r="B37" s="16">
        <v>0.62</v>
      </c>
      <c r="C37" s="21">
        <v>1</v>
      </c>
      <c r="D37" s="21">
        <f t="shared" si="11"/>
        <v>950</v>
      </c>
      <c r="E37" s="14">
        <f t="shared" si="12"/>
        <v>2950.12</v>
      </c>
      <c r="F37" s="21">
        <v>1.35</v>
      </c>
      <c r="G37" s="21">
        <v>0.99</v>
      </c>
      <c r="H37" s="21">
        <v>2.73</v>
      </c>
      <c r="I37" s="31">
        <f t="shared" si="13"/>
        <v>3.7027</v>
      </c>
      <c r="J37" s="21">
        <v>1.2</v>
      </c>
      <c r="K37" s="18">
        <v>0.5</v>
      </c>
      <c r="L37" s="32">
        <f t="shared" si="14"/>
        <v>8847.96155244</v>
      </c>
      <c r="M37" s="32"/>
      <c r="N37" s="32"/>
      <c r="O37" s="32"/>
      <c r="P37" s="32"/>
      <c r="R37" s="21">
        <v>3226</v>
      </c>
      <c r="S37" s="16">
        <v>0.62</v>
      </c>
      <c r="T37" s="21">
        <v>1</v>
      </c>
      <c r="U37" s="21">
        <f t="shared" si="15"/>
        <v>950</v>
      </c>
      <c r="V37" s="14">
        <f t="shared" si="16"/>
        <v>2950.12</v>
      </c>
      <c r="W37" s="21">
        <v>1.35</v>
      </c>
      <c r="X37" s="21">
        <v>0.99</v>
      </c>
      <c r="Y37" s="21">
        <v>3.13</v>
      </c>
      <c r="Z37" s="31">
        <f t="shared" si="17"/>
        <v>4.0987</v>
      </c>
      <c r="AA37" s="21">
        <v>1.2</v>
      </c>
      <c r="AB37" s="18">
        <v>0.5</v>
      </c>
      <c r="AC37" s="32">
        <f t="shared" si="18"/>
        <v>9794.24204364</v>
      </c>
      <c r="AD37" s="32"/>
      <c r="AE37" s="32"/>
      <c r="AF37" s="32"/>
      <c r="AG37" s="32"/>
    </row>
    <row r="38" customHeight="1" spans="1:33">
      <c r="A38" s="21">
        <v>3226</v>
      </c>
      <c r="B38" s="16">
        <v>0.62</v>
      </c>
      <c r="C38" s="21">
        <v>1</v>
      </c>
      <c r="D38" s="21">
        <f t="shared" si="11"/>
        <v>950</v>
      </c>
      <c r="E38" s="14">
        <f t="shared" si="12"/>
        <v>2950.12</v>
      </c>
      <c r="F38" s="21">
        <v>1.35</v>
      </c>
      <c r="G38" s="21">
        <v>0.99</v>
      </c>
      <c r="H38" s="21">
        <v>2.73</v>
      </c>
      <c r="I38" s="31">
        <f t="shared" si="13"/>
        <v>3.7027</v>
      </c>
      <c r="J38" s="21">
        <v>1.2</v>
      </c>
      <c r="K38" s="18">
        <v>0.5</v>
      </c>
      <c r="L38" s="32">
        <f t="shared" si="14"/>
        <v>8847.96155244</v>
      </c>
      <c r="M38" s="32"/>
      <c r="N38" s="32"/>
      <c r="O38" s="32"/>
      <c r="P38" s="32"/>
      <c r="R38" s="21">
        <v>3226</v>
      </c>
      <c r="S38" s="16">
        <v>0.62</v>
      </c>
      <c r="T38" s="21">
        <v>1</v>
      </c>
      <c r="U38" s="21">
        <f t="shared" si="15"/>
        <v>950</v>
      </c>
      <c r="V38" s="14">
        <f t="shared" si="16"/>
        <v>2950.12</v>
      </c>
      <c r="W38" s="21">
        <v>1.35</v>
      </c>
      <c r="X38" s="21">
        <v>0.99</v>
      </c>
      <c r="Y38" s="21">
        <v>3.13</v>
      </c>
      <c r="Z38" s="31">
        <f t="shared" si="17"/>
        <v>4.0987</v>
      </c>
      <c r="AA38" s="21">
        <v>1.2</v>
      </c>
      <c r="AB38" s="18">
        <v>0.5</v>
      </c>
      <c r="AC38" s="32">
        <f t="shared" si="18"/>
        <v>9794.24204364</v>
      </c>
      <c r="AD38" s="32"/>
      <c r="AE38" s="32"/>
      <c r="AF38" s="32"/>
      <c r="AG38" s="32"/>
    </row>
    <row r="39" customHeight="1" spans="1:33">
      <c r="A39" s="21">
        <v>3226</v>
      </c>
      <c r="B39" s="16">
        <v>1.57</v>
      </c>
      <c r="C39" s="21">
        <v>1</v>
      </c>
      <c r="D39" s="21">
        <f t="shared" si="11"/>
        <v>950</v>
      </c>
      <c r="E39" s="14">
        <f t="shared" si="12"/>
        <v>6014.82</v>
      </c>
      <c r="F39" s="21">
        <v>1.35</v>
      </c>
      <c r="G39" s="21">
        <v>0.99</v>
      </c>
      <c r="H39" s="21">
        <v>2.73</v>
      </c>
      <c r="I39" s="31">
        <f t="shared" si="13"/>
        <v>3.7027</v>
      </c>
      <c r="J39" s="21">
        <v>1.2</v>
      </c>
      <c r="K39" s="18">
        <v>0.5</v>
      </c>
      <c r="L39" s="32">
        <f t="shared" si="14"/>
        <v>18039.56995134</v>
      </c>
      <c r="M39" s="32"/>
      <c r="N39" s="32"/>
      <c r="O39" s="32"/>
      <c r="P39" s="32"/>
      <c r="R39" s="21">
        <v>3226</v>
      </c>
      <c r="S39" s="16">
        <v>1.57</v>
      </c>
      <c r="T39" s="21">
        <v>1</v>
      </c>
      <c r="U39" s="21">
        <f t="shared" si="15"/>
        <v>950</v>
      </c>
      <c r="V39" s="14">
        <f t="shared" si="16"/>
        <v>6014.82</v>
      </c>
      <c r="W39" s="21">
        <v>1.35</v>
      </c>
      <c r="X39" s="21">
        <v>0.99</v>
      </c>
      <c r="Y39" s="21">
        <v>3.13</v>
      </c>
      <c r="Z39" s="31">
        <f t="shared" si="17"/>
        <v>4.0987</v>
      </c>
      <c r="AA39" s="21">
        <v>1.2</v>
      </c>
      <c r="AB39" s="18">
        <v>0.5</v>
      </c>
      <c r="AC39" s="32">
        <f t="shared" si="18"/>
        <v>19968.88361454</v>
      </c>
      <c r="AD39" s="32"/>
      <c r="AE39" s="32"/>
      <c r="AF39" s="32"/>
      <c r="AG39" s="32"/>
    </row>
    <row r="40" customHeight="1" spans="1:33">
      <c r="A40" s="21">
        <v>3226</v>
      </c>
      <c r="B40" s="17">
        <v>1.02</v>
      </c>
      <c r="C40" s="21">
        <v>1</v>
      </c>
      <c r="D40" s="21">
        <f t="shared" si="11"/>
        <v>950</v>
      </c>
      <c r="E40" s="14">
        <f t="shared" si="12"/>
        <v>4240.52</v>
      </c>
      <c r="F40" s="21">
        <v>1.35</v>
      </c>
      <c r="G40" s="21">
        <v>0.99</v>
      </c>
      <c r="H40" s="21">
        <v>2.73</v>
      </c>
      <c r="I40" s="31">
        <f t="shared" si="13"/>
        <v>3.7027</v>
      </c>
      <c r="J40" s="21">
        <v>1.2</v>
      </c>
      <c r="K40" s="18">
        <v>0.5</v>
      </c>
      <c r="L40" s="32">
        <f t="shared" si="14"/>
        <v>12718.11245724</v>
      </c>
      <c r="M40" s="32"/>
      <c r="N40" s="32"/>
      <c r="O40" s="32"/>
      <c r="P40" s="32"/>
      <c r="R40" s="21">
        <v>3226</v>
      </c>
      <c r="S40" s="17">
        <v>1.02</v>
      </c>
      <c r="T40" s="21">
        <v>1</v>
      </c>
      <c r="U40" s="21">
        <f t="shared" si="15"/>
        <v>950</v>
      </c>
      <c r="V40" s="14">
        <f t="shared" si="16"/>
        <v>4240.52</v>
      </c>
      <c r="W40" s="21">
        <v>1.35</v>
      </c>
      <c r="X40" s="21">
        <v>0.99</v>
      </c>
      <c r="Y40" s="21">
        <v>3.13</v>
      </c>
      <c r="Z40" s="31">
        <f t="shared" si="17"/>
        <v>4.0987</v>
      </c>
      <c r="AA40" s="21">
        <v>1.2</v>
      </c>
      <c r="AB40" s="18">
        <v>0.5</v>
      </c>
      <c r="AC40" s="32">
        <f t="shared" si="18"/>
        <v>14078.30165244</v>
      </c>
      <c r="AD40" s="32"/>
      <c r="AE40" s="32"/>
      <c r="AF40" s="32"/>
      <c r="AG40" s="32"/>
    </row>
    <row r="41" customHeight="1" spans="1:33">
      <c r="A41" s="21">
        <v>3226</v>
      </c>
      <c r="B41" s="14">
        <v>3.106</v>
      </c>
      <c r="C41" s="21">
        <v>1</v>
      </c>
      <c r="D41" s="21">
        <f t="shared" si="11"/>
        <v>950</v>
      </c>
      <c r="E41" s="14">
        <f t="shared" si="12"/>
        <v>10969.956</v>
      </c>
      <c r="F41" s="21">
        <v>1.35</v>
      </c>
      <c r="G41" s="21">
        <v>0.99</v>
      </c>
      <c r="H41" s="21">
        <v>2.73</v>
      </c>
      <c r="I41" s="31">
        <f t="shared" si="13"/>
        <v>3.7027</v>
      </c>
      <c r="J41" s="21">
        <v>1.2</v>
      </c>
      <c r="K41" s="18">
        <v>0.5</v>
      </c>
      <c r="L41" s="32">
        <f t="shared" si="14"/>
        <v>32900.949425772</v>
      </c>
      <c r="M41" s="32"/>
      <c r="N41" s="32"/>
      <c r="O41" s="32"/>
      <c r="P41" s="32"/>
      <c r="R41" s="21">
        <v>3226</v>
      </c>
      <c r="S41" s="14">
        <v>3.106</v>
      </c>
      <c r="T41" s="21">
        <v>1</v>
      </c>
      <c r="U41" s="21">
        <f t="shared" si="15"/>
        <v>950</v>
      </c>
      <c r="V41" s="14">
        <f t="shared" si="16"/>
        <v>10969.956</v>
      </c>
      <c r="W41" s="21">
        <v>1.35</v>
      </c>
      <c r="X41" s="21">
        <v>0.99</v>
      </c>
      <c r="Y41" s="21">
        <v>3.13</v>
      </c>
      <c r="Z41" s="31">
        <f t="shared" si="17"/>
        <v>4.0987</v>
      </c>
      <c r="AA41" s="21">
        <v>1.2</v>
      </c>
      <c r="AB41" s="18">
        <v>0.5</v>
      </c>
      <c r="AC41" s="32">
        <f t="shared" si="18"/>
        <v>36419.672512332</v>
      </c>
      <c r="AD41" s="32"/>
      <c r="AE41" s="32"/>
      <c r="AF41" s="32"/>
      <c r="AG41" s="32"/>
    </row>
    <row r="42" customHeight="1" spans="1:33">
      <c r="A42" s="21">
        <v>3226</v>
      </c>
      <c r="B42" s="14">
        <v>3.106</v>
      </c>
      <c r="C42" s="21">
        <v>1</v>
      </c>
      <c r="D42" s="21">
        <f t="shared" si="11"/>
        <v>950</v>
      </c>
      <c r="E42" s="14">
        <f t="shared" si="12"/>
        <v>10969.956</v>
      </c>
      <c r="F42" s="21">
        <v>1.35</v>
      </c>
      <c r="G42" s="21">
        <v>0.99</v>
      </c>
      <c r="H42" s="21">
        <v>2.73</v>
      </c>
      <c r="I42" s="31">
        <f t="shared" si="13"/>
        <v>3.7027</v>
      </c>
      <c r="J42" s="21">
        <v>1.2</v>
      </c>
      <c r="K42" s="18">
        <v>0.5</v>
      </c>
      <c r="L42" s="32">
        <f t="shared" si="14"/>
        <v>32900.949425772</v>
      </c>
      <c r="M42" s="32"/>
      <c r="N42" s="32"/>
      <c r="O42" s="32"/>
      <c r="P42" s="32"/>
      <c r="R42" s="21">
        <v>3226</v>
      </c>
      <c r="S42" s="14">
        <v>3.106</v>
      </c>
      <c r="T42" s="21">
        <v>1</v>
      </c>
      <c r="U42" s="21">
        <f t="shared" si="15"/>
        <v>950</v>
      </c>
      <c r="V42" s="14">
        <f t="shared" si="16"/>
        <v>10969.956</v>
      </c>
      <c r="W42" s="21">
        <v>1.35</v>
      </c>
      <c r="X42" s="21">
        <v>0.99</v>
      </c>
      <c r="Y42" s="21">
        <v>3.13</v>
      </c>
      <c r="Z42" s="31">
        <f t="shared" si="17"/>
        <v>4.0987</v>
      </c>
      <c r="AA42" s="21">
        <v>1.2</v>
      </c>
      <c r="AB42" s="18">
        <v>0.5</v>
      </c>
      <c r="AC42" s="32">
        <f t="shared" si="18"/>
        <v>36419.672512332</v>
      </c>
      <c r="AD42" s="32"/>
      <c r="AE42" s="32"/>
      <c r="AF42" s="32"/>
      <c r="AG42" s="32"/>
    </row>
    <row r="43" customHeight="1" spans="1:33">
      <c r="A43" s="21">
        <v>3226</v>
      </c>
      <c r="B43" s="14">
        <v>3.106</v>
      </c>
      <c r="C43" s="21">
        <v>1</v>
      </c>
      <c r="D43" s="21">
        <f t="shared" si="11"/>
        <v>950</v>
      </c>
      <c r="E43" s="14">
        <f t="shared" si="12"/>
        <v>10969.956</v>
      </c>
      <c r="F43" s="21">
        <v>1.35</v>
      </c>
      <c r="G43" s="21">
        <v>0.99</v>
      </c>
      <c r="H43" s="21">
        <v>2.73</v>
      </c>
      <c r="I43" s="31">
        <f t="shared" si="13"/>
        <v>3.7027</v>
      </c>
      <c r="J43" s="21">
        <v>1.2</v>
      </c>
      <c r="K43" s="18">
        <v>0.5</v>
      </c>
      <c r="L43" s="32">
        <f t="shared" si="14"/>
        <v>32900.949425772</v>
      </c>
      <c r="M43" s="32"/>
      <c r="N43" s="32"/>
      <c r="O43" s="32"/>
      <c r="P43" s="32"/>
      <c r="R43" s="21">
        <v>3226</v>
      </c>
      <c r="S43" s="14">
        <v>3.106</v>
      </c>
      <c r="T43" s="21">
        <v>1</v>
      </c>
      <c r="U43" s="21">
        <f t="shared" si="15"/>
        <v>950</v>
      </c>
      <c r="V43" s="14">
        <f t="shared" si="16"/>
        <v>10969.956</v>
      </c>
      <c r="W43" s="21">
        <v>1.35</v>
      </c>
      <c r="X43" s="21">
        <v>0.99</v>
      </c>
      <c r="Y43" s="21">
        <v>3.13</v>
      </c>
      <c r="Z43" s="31">
        <f t="shared" si="17"/>
        <v>4.0987</v>
      </c>
      <c r="AA43" s="21">
        <v>1.2</v>
      </c>
      <c r="AB43" s="18">
        <v>0.5</v>
      </c>
      <c r="AC43" s="32">
        <f t="shared" si="18"/>
        <v>36419.672512332</v>
      </c>
      <c r="AD43" s="32"/>
      <c r="AE43" s="32"/>
      <c r="AF43" s="32"/>
      <c r="AG43" s="32"/>
    </row>
    <row r="44" customHeight="1" spans="1:33">
      <c r="A44" s="21">
        <v>3226</v>
      </c>
      <c r="B44" s="14">
        <v>3.106</v>
      </c>
      <c r="C44" s="21">
        <v>1</v>
      </c>
      <c r="D44" s="21">
        <f t="shared" si="11"/>
        <v>950</v>
      </c>
      <c r="E44" s="14">
        <f t="shared" si="12"/>
        <v>10969.956</v>
      </c>
      <c r="F44" s="21">
        <v>1.35</v>
      </c>
      <c r="G44" s="21">
        <v>0.99</v>
      </c>
      <c r="H44" s="21">
        <v>2.73</v>
      </c>
      <c r="I44" s="31">
        <f t="shared" si="13"/>
        <v>3.7027</v>
      </c>
      <c r="J44" s="21">
        <v>1.2</v>
      </c>
      <c r="K44" s="18">
        <v>0.5</v>
      </c>
      <c r="L44" s="32">
        <f t="shared" si="14"/>
        <v>32900.949425772</v>
      </c>
      <c r="M44" s="32"/>
      <c r="N44" s="32"/>
      <c r="O44" s="32"/>
      <c r="P44" s="32"/>
      <c r="R44" s="21">
        <v>3226</v>
      </c>
      <c r="S44" s="14">
        <v>3.106</v>
      </c>
      <c r="T44" s="21">
        <v>1</v>
      </c>
      <c r="U44" s="21">
        <f t="shared" si="15"/>
        <v>950</v>
      </c>
      <c r="V44" s="14">
        <f t="shared" si="16"/>
        <v>10969.956</v>
      </c>
      <c r="W44" s="21">
        <v>1.35</v>
      </c>
      <c r="X44" s="21">
        <v>0.99</v>
      </c>
      <c r="Y44" s="21">
        <v>3.13</v>
      </c>
      <c r="Z44" s="31">
        <f t="shared" si="17"/>
        <v>4.0987</v>
      </c>
      <c r="AA44" s="21">
        <v>1.2</v>
      </c>
      <c r="AB44" s="18">
        <v>0.5</v>
      </c>
      <c r="AC44" s="32">
        <f t="shared" si="18"/>
        <v>36419.672512332</v>
      </c>
      <c r="AD44" s="32"/>
      <c r="AE44" s="32"/>
      <c r="AF44" s="32"/>
      <c r="AG44" s="32"/>
    </row>
    <row r="45" customHeight="1" spans="1:33">
      <c r="A45" s="21">
        <v>3226</v>
      </c>
      <c r="B45" s="33">
        <v>2.29</v>
      </c>
      <c r="C45" s="21">
        <v>1</v>
      </c>
      <c r="D45" s="21">
        <f t="shared" si="11"/>
        <v>950</v>
      </c>
      <c r="E45" s="14">
        <f t="shared" si="12"/>
        <v>8337.54</v>
      </c>
      <c r="F45" s="21">
        <v>1.35</v>
      </c>
      <c r="G45" s="21">
        <v>0.99</v>
      </c>
      <c r="H45" s="21">
        <v>2.73</v>
      </c>
      <c r="I45" s="31">
        <f t="shared" si="13"/>
        <v>3.7027</v>
      </c>
      <c r="J45" s="21">
        <v>1.2</v>
      </c>
      <c r="K45" s="18">
        <v>0.5</v>
      </c>
      <c r="L45" s="32">
        <f t="shared" si="14"/>
        <v>25005.84157998</v>
      </c>
      <c r="M45" s="32"/>
      <c r="N45" s="32"/>
      <c r="O45" s="32"/>
      <c r="P45" s="32"/>
      <c r="R45" s="21">
        <v>3226</v>
      </c>
      <c r="S45" s="33">
        <v>2.29</v>
      </c>
      <c r="T45" s="21">
        <v>1</v>
      </c>
      <c r="U45" s="21">
        <f t="shared" si="15"/>
        <v>950</v>
      </c>
      <c r="V45" s="14">
        <f t="shared" si="16"/>
        <v>8337.54</v>
      </c>
      <c r="W45" s="21">
        <v>1.35</v>
      </c>
      <c r="X45" s="21">
        <v>0.99</v>
      </c>
      <c r="Y45" s="21">
        <v>3.13</v>
      </c>
      <c r="Z45" s="31">
        <f t="shared" si="17"/>
        <v>4.0987</v>
      </c>
      <c r="AA45" s="21">
        <v>1.2</v>
      </c>
      <c r="AB45" s="18">
        <v>0.5</v>
      </c>
      <c r="AC45" s="32">
        <f t="shared" si="18"/>
        <v>27680.19091038</v>
      </c>
      <c r="AD45" s="32"/>
      <c r="AE45" s="32"/>
      <c r="AF45" s="32"/>
      <c r="AG45" s="32"/>
    </row>
    <row r="46" customHeight="1" spans="1:33">
      <c r="A46" s="34">
        <f>SUM(L30:L45)</f>
        <v>289929.619774548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6"/>
      <c r="R46" s="34">
        <f>SUM(AC30:AC45)</f>
        <v>320937.297801588</v>
      </c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6"/>
    </row>
    <row r="47" customHeight="1" spans="1:33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R47" s="37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9"/>
    </row>
    <row r="48" customHeight="1" spans="1:33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2"/>
      <c r="R48" s="4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2"/>
    </row>
    <row r="49" customHeight="1" spans="1:33">
      <c r="A49" s="43" t="s">
        <v>39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R49" s="43" t="s">
        <v>39</v>
      </c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</row>
    <row r="50" customHeight="1" spans="1:3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</row>
    <row r="51" customHeight="1" spans="1:33">
      <c r="A51" s="14" t="s">
        <v>11</v>
      </c>
      <c r="B51" s="14"/>
      <c r="C51" s="14"/>
      <c r="D51" s="15"/>
      <c r="E51" s="16" t="s">
        <v>12</v>
      </c>
      <c r="F51" s="16"/>
      <c r="G51" s="16"/>
      <c r="H51" s="16"/>
      <c r="I51" s="14" t="s">
        <v>13</v>
      </c>
      <c r="J51" s="14" t="s">
        <v>14</v>
      </c>
      <c r="K51" s="17" t="s">
        <v>15</v>
      </c>
      <c r="L51" s="17"/>
      <c r="M51" s="17"/>
      <c r="N51" s="18" t="s">
        <v>16</v>
      </c>
      <c r="O51" s="19" t="s">
        <v>17</v>
      </c>
      <c r="P51" s="20" t="s">
        <v>18</v>
      </c>
      <c r="R51" s="14" t="s">
        <v>11</v>
      </c>
      <c r="S51" s="14"/>
      <c r="T51" s="14"/>
      <c r="U51" s="15"/>
      <c r="V51" s="16" t="s">
        <v>12</v>
      </c>
      <c r="W51" s="16"/>
      <c r="X51" s="16"/>
      <c r="Y51" s="16"/>
      <c r="Z51" s="14" t="s">
        <v>13</v>
      </c>
      <c r="AA51" s="14" t="s">
        <v>14</v>
      </c>
      <c r="AB51" s="17" t="s">
        <v>15</v>
      </c>
      <c r="AC51" s="17"/>
      <c r="AD51" s="17"/>
      <c r="AE51" s="18" t="s">
        <v>16</v>
      </c>
      <c r="AF51" s="19" t="s">
        <v>17</v>
      </c>
      <c r="AG51" s="20" t="s">
        <v>18</v>
      </c>
    </row>
    <row r="52" customHeight="1" spans="1:33">
      <c r="A52" s="21" t="s">
        <v>19</v>
      </c>
      <c r="B52" s="21" t="s">
        <v>20</v>
      </c>
      <c r="C52" s="22" t="s">
        <v>21</v>
      </c>
      <c r="D52" s="15" t="s">
        <v>11</v>
      </c>
      <c r="E52" s="21" t="s">
        <v>22</v>
      </c>
      <c r="F52" s="21" t="s">
        <v>23</v>
      </c>
      <c r="G52" s="21" t="s">
        <v>24</v>
      </c>
      <c r="H52" s="16" t="s">
        <v>25</v>
      </c>
      <c r="I52" s="14"/>
      <c r="J52" s="14"/>
      <c r="K52" s="21" t="s">
        <v>26</v>
      </c>
      <c r="L52" s="21" t="s">
        <v>27</v>
      </c>
      <c r="M52" s="17" t="s">
        <v>28</v>
      </c>
      <c r="N52" s="18" t="s">
        <v>29</v>
      </c>
      <c r="O52" s="19"/>
      <c r="P52" s="20"/>
      <c r="R52" s="21" t="s">
        <v>19</v>
      </c>
      <c r="S52" s="21" t="s">
        <v>20</v>
      </c>
      <c r="T52" s="22" t="s">
        <v>21</v>
      </c>
      <c r="U52" s="15" t="s">
        <v>11</v>
      </c>
      <c r="V52" s="21" t="s">
        <v>22</v>
      </c>
      <c r="W52" s="21" t="s">
        <v>23</v>
      </c>
      <c r="X52" s="21" t="s">
        <v>24</v>
      </c>
      <c r="Y52" s="16" t="s">
        <v>25</v>
      </c>
      <c r="Z52" s="14"/>
      <c r="AA52" s="14"/>
      <c r="AB52" s="21" t="s">
        <v>26</v>
      </c>
      <c r="AC52" s="21" t="s">
        <v>27</v>
      </c>
      <c r="AD52" s="17" t="s">
        <v>28</v>
      </c>
      <c r="AE52" s="18" t="s">
        <v>29</v>
      </c>
      <c r="AF52" s="19"/>
      <c r="AG52" s="20"/>
    </row>
    <row r="53" customHeight="1" spans="1:33">
      <c r="A53" s="21">
        <v>36845</v>
      </c>
      <c r="B53" s="23">
        <v>0.1588</v>
      </c>
      <c r="C53" s="22">
        <v>1.35</v>
      </c>
      <c r="D53" s="15">
        <f t="shared" ref="D53:D57" si="19">A53*B53*C53</f>
        <v>7898.8311</v>
      </c>
      <c r="E53" s="21">
        <v>1.6</v>
      </c>
      <c r="F53" s="21">
        <v>280</v>
      </c>
      <c r="G53" s="21">
        <v>1.4</v>
      </c>
      <c r="H53" s="24">
        <f t="shared" ref="H53:H57" si="20">1+6*F53/(F53+2000)+G53</f>
        <v>3.13684210526316</v>
      </c>
      <c r="I53" s="25">
        <v>0</v>
      </c>
      <c r="J53" s="25">
        <v>0</v>
      </c>
      <c r="K53" s="21">
        <v>0.79</v>
      </c>
      <c r="L53" s="21">
        <v>1.39</v>
      </c>
      <c r="M53" s="17">
        <f t="shared" ref="M53:M57" si="21">1+K53*L53</f>
        <v>2.0981</v>
      </c>
      <c r="N53" s="18">
        <v>1.2</v>
      </c>
      <c r="O53" s="26">
        <v>1</v>
      </c>
      <c r="P53" s="27">
        <f t="shared" ref="P53:P57" si="22">((D53*E53*H53)+I53+J53)*M53*N53*O53</f>
        <v>99812.0323545838</v>
      </c>
      <c r="R53" s="21">
        <v>36845</v>
      </c>
      <c r="S53" s="23">
        <v>0.1588</v>
      </c>
      <c r="T53" s="22">
        <v>1.35</v>
      </c>
      <c r="U53" s="15">
        <f t="shared" ref="U53:U57" si="23">R53*S53*T53</f>
        <v>7898.8311</v>
      </c>
      <c r="V53" s="21">
        <v>1.6</v>
      </c>
      <c r="W53" s="21">
        <v>280</v>
      </c>
      <c r="X53" s="21">
        <v>1.4</v>
      </c>
      <c r="Y53" s="24">
        <f t="shared" ref="Y53:Y57" si="24">1+6*W53/(W53+2000)+X53</f>
        <v>3.13684210526316</v>
      </c>
      <c r="Z53" s="25">
        <v>2189</v>
      </c>
      <c r="AA53" s="25">
        <v>0</v>
      </c>
      <c r="AB53" s="21">
        <v>0.79</v>
      </c>
      <c r="AC53" s="21">
        <v>1.79</v>
      </c>
      <c r="AD53" s="17">
        <f t="shared" ref="AD53:AD57" si="25">1+AB53*AC53</f>
        <v>2.4141</v>
      </c>
      <c r="AE53" s="18">
        <v>1.2</v>
      </c>
      <c r="AF53" s="26">
        <v>1</v>
      </c>
      <c r="AG53" s="27">
        <f t="shared" ref="AG53:AG57" si="26">((U53*V53*Y53)+Z53+AA53)*AD53*AE53*AF53</f>
        <v>121186.325854454</v>
      </c>
    </row>
    <row r="54" customHeight="1" spans="1:33">
      <c r="A54" s="21">
        <v>36845</v>
      </c>
      <c r="B54" s="23">
        <v>0.1588</v>
      </c>
      <c r="C54" s="22">
        <v>1.35</v>
      </c>
      <c r="D54" s="15">
        <f t="shared" si="19"/>
        <v>7898.8311</v>
      </c>
      <c r="E54" s="21">
        <v>1.6</v>
      </c>
      <c r="F54" s="21">
        <v>280</v>
      </c>
      <c r="G54" s="21">
        <v>1.4</v>
      </c>
      <c r="H54" s="24">
        <f t="shared" si="20"/>
        <v>3.13684210526316</v>
      </c>
      <c r="I54" s="25">
        <v>0</v>
      </c>
      <c r="J54" s="25">
        <v>0</v>
      </c>
      <c r="K54" s="21">
        <v>0.79</v>
      </c>
      <c r="L54" s="21">
        <v>1.39</v>
      </c>
      <c r="M54" s="17">
        <f t="shared" si="21"/>
        <v>2.0981</v>
      </c>
      <c r="N54" s="18">
        <v>1.2</v>
      </c>
      <c r="O54" s="26">
        <v>1</v>
      </c>
      <c r="P54" s="27">
        <f t="shared" si="22"/>
        <v>99812.0323545838</v>
      </c>
      <c r="R54" s="21">
        <v>36845</v>
      </c>
      <c r="S54" s="23">
        <v>0.1588</v>
      </c>
      <c r="T54" s="22">
        <v>1.35</v>
      </c>
      <c r="U54" s="15">
        <f t="shared" si="23"/>
        <v>7898.8311</v>
      </c>
      <c r="V54" s="21">
        <v>1.6</v>
      </c>
      <c r="W54" s="21">
        <v>280</v>
      </c>
      <c r="X54" s="21">
        <v>1.4</v>
      </c>
      <c r="Y54" s="24">
        <f t="shared" si="24"/>
        <v>3.13684210526316</v>
      </c>
      <c r="Z54" s="25">
        <v>2189</v>
      </c>
      <c r="AA54" s="25">
        <v>0</v>
      </c>
      <c r="AB54" s="21">
        <v>0.79</v>
      </c>
      <c r="AC54" s="21">
        <v>1.79</v>
      </c>
      <c r="AD54" s="17">
        <f t="shared" si="25"/>
        <v>2.4141</v>
      </c>
      <c r="AE54" s="18">
        <v>1.2</v>
      </c>
      <c r="AF54" s="26">
        <v>1</v>
      </c>
      <c r="AG54" s="27">
        <f t="shared" si="26"/>
        <v>121186.325854454</v>
      </c>
    </row>
    <row r="55" customHeight="1" spans="1:33">
      <c r="A55" s="21">
        <v>36845</v>
      </c>
      <c r="B55" s="23">
        <v>0.1588</v>
      </c>
      <c r="C55" s="22">
        <v>1.35</v>
      </c>
      <c r="D55" s="15">
        <f t="shared" si="19"/>
        <v>7898.8311</v>
      </c>
      <c r="E55" s="21">
        <v>1.6</v>
      </c>
      <c r="F55" s="21">
        <v>280</v>
      </c>
      <c r="G55" s="21">
        <v>1.4</v>
      </c>
      <c r="H55" s="24">
        <f t="shared" si="20"/>
        <v>3.13684210526316</v>
      </c>
      <c r="I55" s="25">
        <v>0</v>
      </c>
      <c r="J55" s="25">
        <v>0</v>
      </c>
      <c r="K55" s="21">
        <v>0.79</v>
      </c>
      <c r="L55" s="21">
        <v>1.39</v>
      </c>
      <c r="M55" s="17">
        <f t="shared" si="21"/>
        <v>2.0981</v>
      </c>
      <c r="N55" s="18">
        <v>1.2</v>
      </c>
      <c r="O55" s="26">
        <v>1</v>
      </c>
      <c r="P55" s="27">
        <f t="shared" si="22"/>
        <v>99812.0323545838</v>
      </c>
      <c r="R55" s="21">
        <v>36845</v>
      </c>
      <c r="S55" s="23">
        <v>0.1588</v>
      </c>
      <c r="T55" s="22">
        <v>1.35</v>
      </c>
      <c r="U55" s="15">
        <f t="shared" si="23"/>
        <v>7898.8311</v>
      </c>
      <c r="V55" s="21">
        <v>1.6</v>
      </c>
      <c r="W55" s="21">
        <v>280</v>
      </c>
      <c r="X55" s="21">
        <v>1.4</v>
      </c>
      <c r="Y55" s="24">
        <f t="shared" si="24"/>
        <v>3.13684210526316</v>
      </c>
      <c r="Z55" s="25">
        <v>2189</v>
      </c>
      <c r="AA55" s="25">
        <v>0</v>
      </c>
      <c r="AB55" s="21">
        <v>0.79</v>
      </c>
      <c r="AC55" s="21">
        <v>1.79</v>
      </c>
      <c r="AD55" s="17">
        <f t="shared" si="25"/>
        <v>2.4141</v>
      </c>
      <c r="AE55" s="18">
        <v>1.2</v>
      </c>
      <c r="AF55" s="26">
        <v>1</v>
      </c>
      <c r="AG55" s="27">
        <f t="shared" si="26"/>
        <v>121186.325854454</v>
      </c>
    </row>
    <row r="56" customHeight="1" spans="1:33">
      <c r="A56" s="21">
        <v>36845</v>
      </c>
      <c r="B56" s="23">
        <v>0</v>
      </c>
      <c r="C56" s="22">
        <v>1.35</v>
      </c>
      <c r="D56" s="15">
        <f t="shared" si="19"/>
        <v>0</v>
      </c>
      <c r="E56" s="21">
        <v>1.6</v>
      </c>
      <c r="F56" s="21">
        <v>280</v>
      </c>
      <c r="G56" s="21">
        <v>1.4</v>
      </c>
      <c r="H56" s="24">
        <f t="shared" si="20"/>
        <v>3.13684210526316</v>
      </c>
      <c r="I56" s="25">
        <v>0</v>
      </c>
      <c r="J56" s="25">
        <v>0</v>
      </c>
      <c r="K56" s="21">
        <v>0.79</v>
      </c>
      <c r="L56" s="21">
        <v>1.39</v>
      </c>
      <c r="M56" s="17">
        <f t="shared" si="21"/>
        <v>2.0981</v>
      </c>
      <c r="N56" s="18">
        <v>1.2</v>
      </c>
      <c r="O56" s="26">
        <v>1</v>
      </c>
      <c r="P56" s="27">
        <f t="shared" si="22"/>
        <v>0</v>
      </c>
      <c r="R56" s="21">
        <v>36845</v>
      </c>
      <c r="S56" s="23">
        <v>0</v>
      </c>
      <c r="T56" s="22">
        <v>1.35</v>
      </c>
      <c r="U56" s="15">
        <f t="shared" si="23"/>
        <v>0</v>
      </c>
      <c r="V56" s="21">
        <v>1.6</v>
      </c>
      <c r="W56" s="21">
        <v>280</v>
      </c>
      <c r="X56" s="21">
        <v>1.4</v>
      </c>
      <c r="Y56" s="24">
        <f t="shared" si="24"/>
        <v>3.13684210526316</v>
      </c>
      <c r="Z56" s="25">
        <v>0</v>
      </c>
      <c r="AA56" s="25">
        <v>0</v>
      </c>
      <c r="AB56" s="21">
        <v>0.79</v>
      </c>
      <c r="AC56" s="21">
        <v>1.79</v>
      </c>
      <c r="AD56" s="17">
        <f t="shared" si="25"/>
        <v>2.4141</v>
      </c>
      <c r="AE56" s="18">
        <v>1.2</v>
      </c>
      <c r="AF56" s="26">
        <v>1</v>
      </c>
      <c r="AG56" s="27">
        <f t="shared" si="26"/>
        <v>0</v>
      </c>
    </row>
    <row r="57" customHeight="1" spans="1:33">
      <c r="A57" s="21">
        <v>36845</v>
      </c>
      <c r="B57" s="23">
        <v>0</v>
      </c>
      <c r="C57" s="22">
        <v>1.35</v>
      </c>
      <c r="D57" s="15">
        <f t="shared" si="19"/>
        <v>0</v>
      </c>
      <c r="E57" s="21">
        <v>1.6</v>
      </c>
      <c r="F57" s="21">
        <v>280</v>
      </c>
      <c r="G57" s="21">
        <v>1.4</v>
      </c>
      <c r="H57" s="24">
        <f t="shared" si="20"/>
        <v>3.13684210526316</v>
      </c>
      <c r="I57" s="25">
        <v>0</v>
      </c>
      <c r="J57" s="25">
        <v>0</v>
      </c>
      <c r="K57" s="21">
        <v>0.79</v>
      </c>
      <c r="L57" s="21">
        <v>1.39</v>
      </c>
      <c r="M57" s="17">
        <f t="shared" si="21"/>
        <v>2.0981</v>
      </c>
      <c r="N57" s="18">
        <v>1.2</v>
      </c>
      <c r="O57" s="26">
        <v>1</v>
      </c>
      <c r="P57" s="27">
        <f t="shared" si="22"/>
        <v>0</v>
      </c>
      <c r="R57" s="21">
        <v>36845</v>
      </c>
      <c r="S57" s="23">
        <v>0</v>
      </c>
      <c r="T57" s="22">
        <v>1.35</v>
      </c>
      <c r="U57" s="15">
        <f t="shared" si="23"/>
        <v>0</v>
      </c>
      <c r="V57" s="21">
        <v>1.6</v>
      </c>
      <c r="W57" s="21">
        <v>280</v>
      </c>
      <c r="X57" s="21">
        <v>1.4</v>
      </c>
      <c r="Y57" s="24">
        <f t="shared" si="24"/>
        <v>3.13684210526316</v>
      </c>
      <c r="Z57" s="25">
        <v>0</v>
      </c>
      <c r="AA57" s="25">
        <v>0</v>
      </c>
      <c r="AB57" s="21">
        <v>0.79</v>
      </c>
      <c r="AC57" s="21">
        <v>1.79</v>
      </c>
      <c r="AD57" s="17">
        <f t="shared" si="25"/>
        <v>2.4141</v>
      </c>
      <c r="AE57" s="18">
        <v>1.2</v>
      </c>
      <c r="AF57" s="26">
        <v>1</v>
      </c>
      <c r="AG57" s="27">
        <f t="shared" si="26"/>
        <v>0</v>
      </c>
    </row>
    <row r="58" customHeight="1" spans="1:33">
      <c r="A58" s="44">
        <f>SUM(P53:P57)</f>
        <v>299436.097063752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R58" s="44">
        <f>SUM(AG53:AG57)</f>
        <v>363558.977563361</v>
      </c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</row>
    <row r="59" customHeight="1" spans="1:3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customHeight="1" spans="1:3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customHeight="1" spans="1:33">
      <c r="A61" s="45" t="s">
        <v>40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R61" s="45" t="s">
        <v>40</v>
      </c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</row>
    <row r="62" customHeight="1" spans="1:33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</row>
    <row r="63" customHeight="1" spans="1:33">
      <c r="A63" s="14" t="s">
        <v>11</v>
      </c>
      <c r="B63" s="14"/>
      <c r="C63" s="14"/>
      <c r="D63" s="14"/>
      <c r="E63" s="14"/>
      <c r="F63" s="17" t="s">
        <v>31</v>
      </c>
      <c r="G63" s="17"/>
      <c r="H63" s="17"/>
      <c r="I63" s="17"/>
      <c r="J63" s="18" t="s">
        <v>32</v>
      </c>
      <c r="K63" s="18"/>
      <c r="L63" s="30" t="s">
        <v>18</v>
      </c>
      <c r="M63" s="30"/>
      <c r="N63" s="30"/>
      <c r="O63" s="30"/>
      <c r="P63" s="30"/>
      <c r="R63" s="14" t="s">
        <v>11</v>
      </c>
      <c r="S63" s="14"/>
      <c r="T63" s="14"/>
      <c r="U63" s="14"/>
      <c r="V63" s="14"/>
      <c r="W63" s="17" t="s">
        <v>31</v>
      </c>
      <c r="X63" s="17"/>
      <c r="Y63" s="17"/>
      <c r="Z63" s="17"/>
      <c r="AA63" s="18" t="s">
        <v>32</v>
      </c>
      <c r="AB63" s="18"/>
      <c r="AC63" s="30" t="s">
        <v>18</v>
      </c>
      <c r="AD63" s="30"/>
      <c r="AE63" s="30"/>
      <c r="AF63" s="30"/>
      <c r="AG63" s="30"/>
    </row>
    <row r="64" customHeight="1" spans="1:33">
      <c r="A64" s="14" t="s">
        <v>19</v>
      </c>
      <c r="B64" s="14" t="s">
        <v>33</v>
      </c>
      <c r="C64" s="14" t="s">
        <v>34</v>
      </c>
      <c r="D64" s="14" t="s">
        <v>35</v>
      </c>
      <c r="E64" s="14" t="s">
        <v>11</v>
      </c>
      <c r="F64" s="17" t="s">
        <v>36</v>
      </c>
      <c r="G64" s="17" t="s">
        <v>26</v>
      </c>
      <c r="H64" s="17" t="s">
        <v>27</v>
      </c>
      <c r="I64" s="31" t="s">
        <v>28</v>
      </c>
      <c r="J64" s="18" t="s">
        <v>37</v>
      </c>
      <c r="K64" s="18" t="s">
        <v>38</v>
      </c>
      <c r="L64" s="30"/>
      <c r="M64" s="30"/>
      <c r="N64" s="30"/>
      <c r="O64" s="30"/>
      <c r="P64" s="30"/>
      <c r="R64" s="14" t="s">
        <v>19</v>
      </c>
      <c r="S64" s="14" t="s">
        <v>33</v>
      </c>
      <c r="T64" s="14" t="s">
        <v>34</v>
      </c>
      <c r="U64" s="14" t="s">
        <v>35</v>
      </c>
      <c r="V64" s="14" t="s">
        <v>11</v>
      </c>
      <c r="W64" s="17" t="s">
        <v>36</v>
      </c>
      <c r="X64" s="17" t="s">
        <v>26</v>
      </c>
      <c r="Y64" s="17" t="s">
        <v>27</v>
      </c>
      <c r="Z64" s="31" t="s">
        <v>28</v>
      </c>
      <c r="AA64" s="18" t="s">
        <v>37</v>
      </c>
      <c r="AB64" s="18" t="s">
        <v>38</v>
      </c>
      <c r="AC64" s="30"/>
      <c r="AD64" s="30"/>
      <c r="AE64" s="30"/>
      <c r="AF64" s="30"/>
      <c r="AG64" s="30"/>
    </row>
    <row r="65" customHeight="1" spans="1:33">
      <c r="A65" s="21">
        <v>36845</v>
      </c>
      <c r="B65" s="22">
        <v>0.168</v>
      </c>
      <c r="C65" s="21">
        <v>1</v>
      </c>
      <c r="D65" s="21">
        <v>0</v>
      </c>
      <c r="E65" s="14">
        <f t="shared" ref="E65:E74" si="27">A65*B65*C65+D65</f>
        <v>6189.96</v>
      </c>
      <c r="F65" s="21">
        <v>1</v>
      </c>
      <c r="G65" s="21">
        <v>0.79</v>
      </c>
      <c r="H65" s="21">
        <v>1.39</v>
      </c>
      <c r="I65" s="31">
        <f t="shared" ref="I65:I74" si="28">G65*H65+1</f>
        <v>2.0981</v>
      </c>
      <c r="J65" s="21">
        <v>0.9</v>
      </c>
      <c r="K65" s="18">
        <v>0.5</v>
      </c>
      <c r="L65" s="32">
        <f t="shared" ref="L65:L74" si="29">E65*F65*I65*J65*K65</f>
        <v>5844.2197842</v>
      </c>
      <c r="M65" s="32"/>
      <c r="N65" s="32"/>
      <c r="O65" s="32"/>
      <c r="P65" s="32"/>
      <c r="R65" s="21">
        <v>36845</v>
      </c>
      <c r="S65" s="22">
        <v>0.168</v>
      </c>
      <c r="T65" s="21">
        <v>1</v>
      </c>
      <c r="U65" s="21">
        <v>0</v>
      </c>
      <c r="V65" s="14">
        <f t="shared" ref="V65:V74" si="30">R65*S65*T65+U65</f>
        <v>6189.96</v>
      </c>
      <c r="W65" s="21">
        <v>1</v>
      </c>
      <c r="X65" s="21">
        <v>0.79</v>
      </c>
      <c r="Y65" s="21">
        <v>1.79</v>
      </c>
      <c r="Z65" s="31">
        <f t="shared" ref="Z65:Z74" si="31">X65*Y65+1</f>
        <v>2.4141</v>
      </c>
      <c r="AA65" s="21">
        <v>0.9</v>
      </c>
      <c r="AB65" s="18">
        <v>0.5</v>
      </c>
      <c r="AC65" s="32">
        <f t="shared" ref="AC65:AC74" si="32">V65*W65*Z65*AA65*AB65</f>
        <v>6724.4320962</v>
      </c>
      <c r="AD65" s="32"/>
      <c r="AE65" s="32"/>
      <c r="AF65" s="32"/>
      <c r="AG65" s="32"/>
    </row>
    <row r="66" customHeight="1" spans="1:33">
      <c r="A66" s="21">
        <v>36845</v>
      </c>
      <c r="B66" s="22">
        <v>0.168</v>
      </c>
      <c r="C66" s="21">
        <v>1</v>
      </c>
      <c r="D66" s="21">
        <v>0</v>
      </c>
      <c r="E66" s="14">
        <f t="shared" si="27"/>
        <v>6189.96</v>
      </c>
      <c r="F66" s="21">
        <v>1</v>
      </c>
      <c r="G66" s="21">
        <v>0.79</v>
      </c>
      <c r="H66" s="21">
        <v>1.39</v>
      </c>
      <c r="I66" s="31">
        <f t="shared" si="28"/>
        <v>2.0981</v>
      </c>
      <c r="J66" s="21">
        <v>0.9</v>
      </c>
      <c r="K66" s="18">
        <v>0.5</v>
      </c>
      <c r="L66" s="32">
        <f t="shared" si="29"/>
        <v>5844.2197842</v>
      </c>
      <c r="M66" s="32"/>
      <c r="N66" s="32"/>
      <c r="O66" s="32"/>
      <c r="P66" s="32"/>
      <c r="R66" s="21">
        <v>36845</v>
      </c>
      <c r="S66" s="22">
        <v>0.168</v>
      </c>
      <c r="T66" s="21">
        <v>1</v>
      </c>
      <c r="U66" s="21">
        <v>0</v>
      </c>
      <c r="V66" s="14">
        <f t="shared" si="30"/>
        <v>6189.96</v>
      </c>
      <c r="W66" s="21">
        <v>1</v>
      </c>
      <c r="X66" s="21">
        <v>0.79</v>
      </c>
      <c r="Y66" s="21">
        <v>1.79</v>
      </c>
      <c r="Z66" s="31">
        <f t="shared" si="31"/>
        <v>2.4141</v>
      </c>
      <c r="AA66" s="21">
        <v>0.9</v>
      </c>
      <c r="AB66" s="18">
        <v>0.5</v>
      </c>
      <c r="AC66" s="32">
        <f t="shared" si="32"/>
        <v>6724.4320962</v>
      </c>
      <c r="AD66" s="32"/>
      <c r="AE66" s="32"/>
      <c r="AF66" s="32"/>
      <c r="AG66" s="32"/>
    </row>
    <row r="67" customHeight="1" spans="1:33">
      <c r="A67" s="21">
        <v>36845</v>
      </c>
      <c r="B67" s="22">
        <v>0.168</v>
      </c>
      <c r="C67" s="21">
        <v>1</v>
      </c>
      <c r="D67" s="21">
        <v>0</v>
      </c>
      <c r="E67" s="14">
        <f t="shared" si="27"/>
        <v>6189.96</v>
      </c>
      <c r="F67" s="21">
        <v>1</v>
      </c>
      <c r="G67" s="21">
        <v>0.79</v>
      </c>
      <c r="H67" s="21">
        <v>1.39</v>
      </c>
      <c r="I67" s="31">
        <f t="shared" si="28"/>
        <v>2.0981</v>
      </c>
      <c r="J67" s="21">
        <v>0.9</v>
      </c>
      <c r="K67" s="18">
        <v>0.5</v>
      </c>
      <c r="L67" s="32">
        <f t="shared" si="29"/>
        <v>5844.2197842</v>
      </c>
      <c r="M67" s="32"/>
      <c r="N67" s="32"/>
      <c r="O67" s="32"/>
      <c r="P67" s="32"/>
      <c r="R67" s="21">
        <v>36845</v>
      </c>
      <c r="S67" s="22">
        <v>0.168</v>
      </c>
      <c r="T67" s="21">
        <v>1</v>
      </c>
      <c r="U67" s="21">
        <v>0</v>
      </c>
      <c r="V67" s="14">
        <f t="shared" si="30"/>
        <v>6189.96</v>
      </c>
      <c r="W67" s="21">
        <v>1</v>
      </c>
      <c r="X67" s="21">
        <v>0.79</v>
      </c>
      <c r="Y67" s="21">
        <v>1.79</v>
      </c>
      <c r="Z67" s="31">
        <f t="shared" si="31"/>
        <v>2.4141</v>
      </c>
      <c r="AA67" s="21">
        <v>0.9</v>
      </c>
      <c r="AB67" s="18">
        <v>0.5</v>
      </c>
      <c r="AC67" s="32">
        <f t="shared" si="32"/>
        <v>6724.4320962</v>
      </c>
      <c r="AD67" s="32"/>
      <c r="AE67" s="32"/>
      <c r="AF67" s="32"/>
      <c r="AG67" s="32"/>
    </row>
    <row r="68" customHeight="1" spans="1:33">
      <c r="A68" s="21">
        <v>36845</v>
      </c>
      <c r="B68" s="22">
        <v>0.168</v>
      </c>
      <c r="C68" s="21">
        <v>1</v>
      </c>
      <c r="D68" s="21">
        <v>0</v>
      </c>
      <c r="E68" s="14">
        <f t="shared" si="27"/>
        <v>6189.96</v>
      </c>
      <c r="F68" s="21">
        <v>1</v>
      </c>
      <c r="G68" s="21">
        <v>0.79</v>
      </c>
      <c r="H68" s="21">
        <v>1.39</v>
      </c>
      <c r="I68" s="31">
        <f t="shared" si="28"/>
        <v>2.0981</v>
      </c>
      <c r="J68" s="21">
        <v>0.9</v>
      </c>
      <c r="K68" s="18">
        <v>0.5</v>
      </c>
      <c r="L68" s="32">
        <f t="shared" si="29"/>
        <v>5844.2197842</v>
      </c>
      <c r="M68" s="32"/>
      <c r="N68" s="32"/>
      <c r="O68" s="32"/>
      <c r="P68" s="32"/>
      <c r="R68" s="21">
        <v>36845</v>
      </c>
      <c r="S68" s="22">
        <v>0.168</v>
      </c>
      <c r="T68" s="21">
        <v>1</v>
      </c>
      <c r="U68" s="21">
        <v>0</v>
      </c>
      <c r="V68" s="14">
        <f t="shared" si="30"/>
        <v>6189.96</v>
      </c>
      <c r="W68" s="21">
        <v>1</v>
      </c>
      <c r="X68" s="21">
        <v>0.79</v>
      </c>
      <c r="Y68" s="21">
        <v>1.79</v>
      </c>
      <c r="Z68" s="31">
        <f t="shared" si="31"/>
        <v>2.4141</v>
      </c>
      <c r="AA68" s="21">
        <v>0.9</v>
      </c>
      <c r="AB68" s="18">
        <v>0.5</v>
      </c>
      <c r="AC68" s="32">
        <f t="shared" si="32"/>
        <v>6724.4320962</v>
      </c>
      <c r="AD68" s="32"/>
      <c r="AE68" s="32"/>
      <c r="AF68" s="32"/>
      <c r="AG68" s="32"/>
    </row>
    <row r="69" customHeight="1" spans="1:33">
      <c r="A69" s="21">
        <v>36845</v>
      </c>
      <c r="B69" s="22">
        <v>0.168</v>
      </c>
      <c r="C69" s="21">
        <v>1</v>
      </c>
      <c r="D69" s="21">
        <v>0</v>
      </c>
      <c r="E69" s="14">
        <f t="shared" si="27"/>
        <v>6189.96</v>
      </c>
      <c r="F69" s="21">
        <v>1</v>
      </c>
      <c r="G69" s="21">
        <v>0.79</v>
      </c>
      <c r="H69" s="21">
        <v>1.39</v>
      </c>
      <c r="I69" s="31">
        <f t="shared" si="28"/>
        <v>2.0981</v>
      </c>
      <c r="J69" s="21">
        <v>0.9</v>
      </c>
      <c r="K69" s="18">
        <v>0.5</v>
      </c>
      <c r="L69" s="32">
        <f t="shared" si="29"/>
        <v>5844.2197842</v>
      </c>
      <c r="M69" s="32"/>
      <c r="N69" s="32"/>
      <c r="O69" s="32"/>
      <c r="P69" s="32"/>
      <c r="R69" s="21">
        <v>36845</v>
      </c>
      <c r="S69" s="22">
        <v>0.168</v>
      </c>
      <c r="T69" s="21">
        <v>1</v>
      </c>
      <c r="U69" s="21">
        <v>0</v>
      </c>
      <c r="V69" s="14">
        <f t="shared" si="30"/>
        <v>6189.96</v>
      </c>
      <c r="W69" s="21">
        <v>1</v>
      </c>
      <c r="X69" s="21">
        <v>0.79</v>
      </c>
      <c r="Y69" s="21">
        <v>1.79</v>
      </c>
      <c r="Z69" s="31">
        <f t="shared" si="31"/>
        <v>2.4141</v>
      </c>
      <c r="AA69" s="21">
        <v>0.9</v>
      </c>
      <c r="AB69" s="18">
        <v>0.5</v>
      </c>
      <c r="AC69" s="32">
        <f t="shared" si="32"/>
        <v>6724.4320962</v>
      </c>
      <c r="AD69" s="32"/>
      <c r="AE69" s="32"/>
      <c r="AF69" s="32"/>
      <c r="AG69" s="32"/>
    </row>
    <row r="70" customHeight="1" spans="1:33">
      <c r="A70" s="21">
        <v>36845</v>
      </c>
      <c r="B70" s="22">
        <v>0.168</v>
      </c>
      <c r="C70" s="21">
        <v>1</v>
      </c>
      <c r="D70" s="21">
        <v>0</v>
      </c>
      <c r="E70" s="14">
        <f t="shared" si="27"/>
        <v>6189.96</v>
      </c>
      <c r="F70" s="21">
        <v>1</v>
      </c>
      <c r="G70" s="21">
        <v>0.79</v>
      </c>
      <c r="H70" s="21">
        <v>1.39</v>
      </c>
      <c r="I70" s="31">
        <f t="shared" si="28"/>
        <v>2.0981</v>
      </c>
      <c r="J70" s="21">
        <v>0.9</v>
      </c>
      <c r="K70" s="18">
        <v>0.5</v>
      </c>
      <c r="L70" s="32">
        <f t="shared" si="29"/>
        <v>5844.2197842</v>
      </c>
      <c r="M70" s="32"/>
      <c r="N70" s="32"/>
      <c r="O70" s="32"/>
      <c r="P70" s="32"/>
      <c r="R70" s="21">
        <v>36845</v>
      </c>
      <c r="S70" s="22">
        <v>0.168</v>
      </c>
      <c r="T70" s="21">
        <v>1</v>
      </c>
      <c r="U70" s="21">
        <v>0</v>
      </c>
      <c r="V70" s="14">
        <f t="shared" si="30"/>
        <v>6189.96</v>
      </c>
      <c r="W70" s="21">
        <v>1</v>
      </c>
      <c r="X70" s="21">
        <v>0.79</v>
      </c>
      <c r="Y70" s="21">
        <v>1.79</v>
      </c>
      <c r="Z70" s="31">
        <f t="shared" si="31"/>
        <v>2.4141</v>
      </c>
      <c r="AA70" s="21">
        <v>0.9</v>
      </c>
      <c r="AB70" s="18">
        <v>0.5</v>
      </c>
      <c r="AC70" s="32">
        <f t="shared" si="32"/>
        <v>6724.4320962</v>
      </c>
      <c r="AD70" s="32"/>
      <c r="AE70" s="32"/>
      <c r="AF70" s="32"/>
      <c r="AG70" s="32"/>
    </row>
    <row r="71" customHeight="1" spans="1:33">
      <c r="A71" s="21">
        <v>36845</v>
      </c>
      <c r="B71" s="22">
        <v>0.168</v>
      </c>
      <c r="C71" s="21">
        <v>1</v>
      </c>
      <c r="D71" s="21">
        <v>0</v>
      </c>
      <c r="E71" s="14">
        <f t="shared" si="27"/>
        <v>6189.96</v>
      </c>
      <c r="F71" s="21">
        <v>1</v>
      </c>
      <c r="G71" s="21">
        <v>0.79</v>
      </c>
      <c r="H71" s="21">
        <v>1.39</v>
      </c>
      <c r="I71" s="31">
        <f t="shared" si="28"/>
        <v>2.0981</v>
      </c>
      <c r="J71" s="21">
        <v>0.9</v>
      </c>
      <c r="K71" s="18">
        <v>0.5</v>
      </c>
      <c r="L71" s="32">
        <f t="shared" si="29"/>
        <v>5844.2197842</v>
      </c>
      <c r="M71" s="32"/>
      <c r="N71" s="32"/>
      <c r="O71" s="32"/>
      <c r="P71" s="32"/>
      <c r="R71" s="21">
        <v>36845</v>
      </c>
      <c r="S71" s="22">
        <v>0.168</v>
      </c>
      <c r="T71" s="21">
        <v>1</v>
      </c>
      <c r="U71" s="21">
        <v>0</v>
      </c>
      <c r="V71" s="14">
        <f t="shared" si="30"/>
        <v>6189.96</v>
      </c>
      <c r="W71" s="21">
        <v>1</v>
      </c>
      <c r="X71" s="21">
        <v>0.79</v>
      </c>
      <c r="Y71" s="21">
        <v>1.79</v>
      </c>
      <c r="Z71" s="31">
        <f t="shared" si="31"/>
        <v>2.4141</v>
      </c>
      <c r="AA71" s="21">
        <v>0.9</v>
      </c>
      <c r="AB71" s="18">
        <v>0.5</v>
      </c>
      <c r="AC71" s="32">
        <f t="shared" si="32"/>
        <v>6724.4320962</v>
      </c>
      <c r="AD71" s="32"/>
      <c r="AE71" s="32"/>
      <c r="AF71" s="32"/>
      <c r="AG71" s="32"/>
    </row>
    <row r="72" customHeight="1" spans="1:33">
      <c r="A72" s="21">
        <v>36845</v>
      </c>
      <c r="B72" s="22">
        <v>0.168</v>
      </c>
      <c r="C72" s="21">
        <v>1</v>
      </c>
      <c r="D72" s="21">
        <v>0</v>
      </c>
      <c r="E72" s="14">
        <f t="shared" si="27"/>
        <v>6189.96</v>
      </c>
      <c r="F72" s="21">
        <v>1</v>
      </c>
      <c r="G72" s="21">
        <v>0.79</v>
      </c>
      <c r="H72" s="21">
        <v>1.39</v>
      </c>
      <c r="I72" s="31">
        <f t="shared" si="28"/>
        <v>2.0981</v>
      </c>
      <c r="J72" s="21">
        <v>0.9</v>
      </c>
      <c r="K72" s="18">
        <v>0.5</v>
      </c>
      <c r="L72" s="32">
        <f t="shared" si="29"/>
        <v>5844.2197842</v>
      </c>
      <c r="M72" s="32"/>
      <c r="N72" s="32"/>
      <c r="O72" s="32"/>
      <c r="P72" s="32"/>
      <c r="R72" s="21">
        <v>36845</v>
      </c>
      <c r="S72" s="22">
        <v>0.168</v>
      </c>
      <c r="T72" s="21">
        <v>1</v>
      </c>
      <c r="U72" s="21">
        <v>0</v>
      </c>
      <c r="V72" s="14">
        <f t="shared" si="30"/>
        <v>6189.96</v>
      </c>
      <c r="W72" s="21">
        <v>1</v>
      </c>
      <c r="X72" s="21">
        <v>0.79</v>
      </c>
      <c r="Y72" s="21">
        <v>1.79</v>
      </c>
      <c r="Z72" s="31">
        <f t="shared" si="31"/>
        <v>2.4141</v>
      </c>
      <c r="AA72" s="21">
        <v>0.9</v>
      </c>
      <c r="AB72" s="18">
        <v>0.5</v>
      </c>
      <c r="AC72" s="32">
        <f t="shared" si="32"/>
        <v>6724.4320962</v>
      </c>
      <c r="AD72" s="32"/>
      <c r="AE72" s="32"/>
      <c r="AF72" s="32"/>
      <c r="AG72" s="32"/>
    </row>
    <row r="73" customHeight="1" spans="1:33">
      <c r="A73" s="21">
        <v>36845</v>
      </c>
      <c r="B73" s="22">
        <v>0.3</v>
      </c>
      <c r="C73" s="21">
        <v>1</v>
      </c>
      <c r="D73" s="21">
        <v>0</v>
      </c>
      <c r="E73" s="14">
        <f t="shared" si="27"/>
        <v>11053.5</v>
      </c>
      <c r="F73" s="21">
        <v>1</v>
      </c>
      <c r="G73" s="21">
        <v>0.79</v>
      </c>
      <c r="H73" s="21">
        <v>1.39</v>
      </c>
      <c r="I73" s="31">
        <f t="shared" si="28"/>
        <v>2.0981</v>
      </c>
      <c r="J73" s="21">
        <v>0.9</v>
      </c>
      <c r="K73" s="18">
        <v>0.5</v>
      </c>
      <c r="L73" s="32">
        <f t="shared" si="29"/>
        <v>10436.1067575</v>
      </c>
      <c r="M73" s="32"/>
      <c r="N73" s="32"/>
      <c r="O73" s="32"/>
      <c r="P73" s="32"/>
      <c r="R73" s="21">
        <v>36845</v>
      </c>
      <c r="S73" s="22">
        <v>0.3</v>
      </c>
      <c r="T73" s="21">
        <v>1</v>
      </c>
      <c r="U73" s="21">
        <v>0</v>
      </c>
      <c r="V73" s="14">
        <f t="shared" si="30"/>
        <v>11053.5</v>
      </c>
      <c r="W73" s="21">
        <v>1</v>
      </c>
      <c r="X73" s="21">
        <v>0.79</v>
      </c>
      <c r="Y73" s="21">
        <v>1.79</v>
      </c>
      <c r="Z73" s="31">
        <f t="shared" si="31"/>
        <v>2.4141</v>
      </c>
      <c r="AA73" s="21">
        <v>0.9</v>
      </c>
      <c r="AB73" s="18">
        <v>0.5</v>
      </c>
      <c r="AC73" s="32">
        <f t="shared" si="32"/>
        <v>12007.9144575</v>
      </c>
      <c r="AD73" s="32"/>
      <c r="AE73" s="32"/>
      <c r="AF73" s="32"/>
      <c r="AG73" s="32"/>
    </row>
    <row r="74" customHeight="1" spans="1:33">
      <c r="A74" s="21">
        <v>36845</v>
      </c>
      <c r="B74" s="22">
        <v>0.58</v>
      </c>
      <c r="C74" s="21">
        <v>1</v>
      </c>
      <c r="D74" s="21">
        <v>0</v>
      </c>
      <c r="E74" s="14">
        <f t="shared" si="27"/>
        <v>21370.1</v>
      </c>
      <c r="F74" s="21">
        <v>1</v>
      </c>
      <c r="G74" s="21">
        <v>0.79</v>
      </c>
      <c r="H74" s="21">
        <v>1.39</v>
      </c>
      <c r="I74" s="31">
        <f t="shared" si="28"/>
        <v>2.0981</v>
      </c>
      <c r="J74" s="21">
        <v>0.9</v>
      </c>
      <c r="K74" s="18">
        <v>0.5</v>
      </c>
      <c r="L74" s="32">
        <f t="shared" si="29"/>
        <v>20176.4730645</v>
      </c>
      <c r="M74" s="32"/>
      <c r="N74" s="32"/>
      <c r="O74" s="32"/>
      <c r="P74" s="32"/>
      <c r="R74" s="21">
        <v>36845</v>
      </c>
      <c r="S74" s="22">
        <v>0.58</v>
      </c>
      <c r="T74" s="21">
        <v>1</v>
      </c>
      <c r="U74" s="21">
        <v>0</v>
      </c>
      <c r="V74" s="14">
        <f t="shared" si="30"/>
        <v>21370.1</v>
      </c>
      <c r="W74" s="21">
        <v>1</v>
      </c>
      <c r="X74" s="21">
        <v>0.79</v>
      </c>
      <c r="Y74" s="21">
        <v>1.79</v>
      </c>
      <c r="Z74" s="31">
        <f t="shared" si="31"/>
        <v>2.4141</v>
      </c>
      <c r="AA74" s="21">
        <v>0.9</v>
      </c>
      <c r="AB74" s="18">
        <v>0.5</v>
      </c>
      <c r="AC74" s="32">
        <f t="shared" si="32"/>
        <v>23215.3012845</v>
      </c>
      <c r="AD74" s="32"/>
      <c r="AE74" s="32"/>
      <c r="AF74" s="32"/>
      <c r="AG74" s="32"/>
    </row>
    <row r="75" customHeight="1" spans="1:33">
      <c r="A75" s="46">
        <f>SUM(L65:L74)</f>
        <v>77366.3380956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8"/>
      <c r="R75" s="46">
        <f>SUM(AC65:AC74)</f>
        <v>89018.6725116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8"/>
    </row>
    <row r="76" customHeight="1" spans="1:33">
      <c r="A76" s="4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1"/>
      <c r="R76" s="49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1"/>
    </row>
    <row r="77" customHeight="1" spans="1:33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4"/>
      <c r="R77" s="52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4"/>
    </row>
    <row r="78" customHeight="1" spans="1:33">
      <c r="A78" s="13" t="s">
        <v>41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R78" s="13" t="s">
        <v>41</v>
      </c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</row>
    <row r="79" customHeight="1" spans="1:33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</row>
    <row r="80" customHeight="1" spans="1:33">
      <c r="A80" s="21" t="s">
        <v>42</v>
      </c>
      <c r="B80" s="14" t="s">
        <v>11</v>
      </c>
      <c r="C80" s="14"/>
      <c r="D80" s="14"/>
      <c r="E80" s="14"/>
      <c r="F80" s="16" t="s">
        <v>25</v>
      </c>
      <c r="G80" s="16"/>
      <c r="H80" s="16"/>
      <c r="I80" s="55" t="s">
        <v>43</v>
      </c>
      <c r="J80" s="17" t="s">
        <v>15</v>
      </c>
      <c r="K80" s="17"/>
      <c r="L80" s="17"/>
      <c r="M80" s="56" t="s">
        <v>18</v>
      </c>
      <c r="N80" s="57"/>
      <c r="O80" s="19" t="s">
        <v>17</v>
      </c>
      <c r="P80" s="21" t="s">
        <v>44</v>
      </c>
      <c r="R80" s="21" t="s">
        <v>42</v>
      </c>
      <c r="S80" s="14" t="s">
        <v>11</v>
      </c>
      <c r="T80" s="14"/>
      <c r="U80" s="14"/>
      <c r="V80" s="14"/>
      <c r="W80" s="16" t="s">
        <v>25</v>
      </c>
      <c r="X80" s="16"/>
      <c r="Y80" s="16"/>
      <c r="Z80" s="55" t="s">
        <v>43</v>
      </c>
      <c r="AA80" s="17" t="s">
        <v>15</v>
      </c>
      <c r="AB80" s="17"/>
      <c r="AC80" s="17"/>
      <c r="AD80" s="56" t="s">
        <v>18</v>
      </c>
      <c r="AE80" s="57"/>
      <c r="AF80" s="19" t="s">
        <v>17</v>
      </c>
      <c r="AG80" s="21" t="s">
        <v>44</v>
      </c>
    </row>
    <row r="81" customHeight="1" spans="1:33">
      <c r="A81" s="21"/>
      <c r="B81" s="21" t="s">
        <v>45</v>
      </c>
      <c r="C81" s="21" t="s">
        <v>46</v>
      </c>
      <c r="D81" s="21" t="s">
        <v>47</v>
      </c>
      <c r="E81" s="14" t="s">
        <v>11</v>
      </c>
      <c r="F81" s="21" t="s">
        <v>23</v>
      </c>
      <c r="G81" s="21" t="s">
        <v>24</v>
      </c>
      <c r="H81" s="16" t="s">
        <v>25</v>
      </c>
      <c r="I81" s="58"/>
      <c r="J81" s="21" t="s">
        <v>26</v>
      </c>
      <c r="K81" s="21" t="s">
        <v>27</v>
      </c>
      <c r="L81" s="17" t="s">
        <v>28</v>
      </c>
      <c r="M81" s="59"/>
      <c r="N81" s="60"/>
      <c r="O81" s="19"/>
      <c r="P81" s="21"/>
      <c r="R81" s="21"/>
      <c r="S81" s="21" t="s">
        <v>45</v>
      </c>
      <c r="T81" s="21" t="s">
        <v>46</v>
      </c>
      <c r="U81" s="21" t="s">
        <v>47</v>
      </c>
      <c r="V81" s="14" t="s">
        <v>11</v>
      </c>
      <c r="W81" s="21" t="s">
        <v>23</v>
      </c>
      <c r="X81" s="21" t="s">
        <v>24</v>
      </c>
      <c r="Y81" s="16" t="s">
        <v>25</v>
      </c>
      <c r="Z81" s="58"/>
      <c r="AA81" s="21" t="s">
        <v>26</v>
      </c>
      <c r="AB81" s="21" t="s">
        <v>27</v>
      </c>
      <c r="AC81" s="17" t="s">
        <v>28</v>
      </c>
      <c r="AD81" s="59"/>
      <c r="AE81" s="60"/>
      <c r="AF81" s="19"/>
      <c r="AG81" s="21"/>
    </row>
    <row r="82" customHeight="1" spans="1:33">
      <c r="A82" s="21">
        <f>_xlfn.RANK.EQ(M82,M82:N85,0)</f>
        <v>1</v>
      </c>
      <c r="B82" s="21">
        <v>1446.85</v>
      </c>
      <c r="C82" s="21">
        <v>0.96</v>
      </c>
      <c r="D82" s="22">
        <v>1.35</v>
      </c>
      <c r="E82" s="14">
        <f t="shared" ref="E82:E85" si="33">B82*C82*D82</f>
        <v>1875.1176</v>
      </c>
      <c r="F82" s="21">
        <v>484</v>
      </c>
      <c r="G82" s="21">
        <v>1.44</v>
      </c>
      <c r="H82" s="61">
        <f t="shared" ref="H82:H85" si="34">1+6*F82/(F82+2000)+G82</f>
        <v>3.60908212560386</v>
      </c>
      <c r="I82" s="21">
        <v>1</v>
      </c>
      <c r="J82" s="21">
        <v>0.99</v>
      </c>
      <c r="K82" s="21">
        <v>2.73</v>
      </c>
      <c r="L82" s="17">
        <f t="shared" ref="L82:L85" si="35">1+J82*K82</f>
        <v>3.7027</v>
      </c>
      <c r="M82" s="62">
        <f>(E82*H82*L82+J86)*O82*I82</f>
        <v>25057.8497544079</v>
      </c>
      <c r="N82" s="63"/>
      <c r="O82" s="26">
        <v>1</v>
      </c>
      <c r="P82" s="21">
        <f t="shared" ref="P82:P85" si="36">IF(A82=1,1,(IF(A82=2,2,12)))</f>
        <v>1</v>
      </c>
      <c r="R82" s="21">
        <f>_xlfn.RANK.EQ(AD82,AD82:AE85,0)</f>
        <v>1</v>
      </c>
      <c r="S82" s="21">
        <v>1446.85</v>
      </c>
      <c r="T82" s="21">
        <v>0.96</v>
      </c>
      <c r="U82" s="22">
        <v>1.35</v>
      </c>
      <c r="V82" s="14">
        <f t="shared" ref="V82:V85" si="37">S82*T82*U82</f>
        <v>1875.1176</v>
      </c>
      <c r="W82" s="21">
        <v>484</v>
      </c>
      <c r="X82" s="21">
        <v>1.44</v>
      </c>
      <c r="Y82" s="61">
        <f t="shared" ref="Y82:Y85" si="38">1+6*W82/(W82+2000)+X82</f>
        <v>3.60908212560386</v>
      </c>
      <c r="Z82" s="21">
        <v>1</v>
      </c>
      <c r="AA82" s="21">
        <v>0.99</v>
      </c>
      <c r="AB82" s="21">
        <v>3.13</v>
      </c>
      <c r="AC82" s="17">
        <f t="shared" ref="AC82:AC85" si="39">1+AA82*AB82</f>
        <v>4.0987</v>
      </c>
      <c r="AD82" s="62">
        <f>(V82*Y82*AC82+AA86)*AF82*Z82</f>
        <v>29926.7613061798</v>
      </c>
      <c r="AE82" s="63"/>
      <c r="AF82" s="26">
        <v>1</v>
      </c>
      <c r="AG82" s="21">
        <f t="shared" ref="AG82:AG85" si="40">IF(R82=1,1,(IF(R82=2,2,12)))</f>
        <v>1</v>
      </c>
    </row>
    <row r="83" customHeight="1" spans="1:33">
      <c r="A83" s="21">
        <f>_xlfn.RANK.EQ(M83,M82:N85,0)</f>
        <v>4</v>
      </c>
      <c r="B83" s="21">
        <v>1446.85</v>
      </c>
      <c r="C83" s="21">
        <v>0.96</v>
      </c>
      <c r="D83" s="22">
        <v>1.35</v>
      </c>
      <c r="E83" s="14">
        <f t="shared" si="33"/>
        <v>1875.1176</v>
      </c>
      <c r="F83" s="21">
        <v>426</v>
      </c>
      <c r="G83" s="21">
        <v>1</v>
      </c>
      <c r="H83" s="61">
        <f t="shared" si="34"/>
        <v>3.05358615004122</v>
      </c>
      <c r="I83" s="21">
        <v>0</v>
      </c>
      <c r="J83" s="21">
        <v>0.98</v>
      </c>
      <c r="K83" s="21">
        <v>2.28</v>
      </c>
      <c r="L83" s="17">
        <f t="shared" si="35"/>
        <v>3.2344</v>
      </c>
      <c r="M83" s="62">
        <f>(E83*H83*L83+J86)*O83*I83</f>
        <v>0</v>
      </c>
      <c r="N83" s="63"/>
      <c r="O83" s="26">
        <v>1</v>
      </c>
      <c r="P83" s="21">
        <f t="shared" si="36"/>
        <v>12</v>
      </c>
      <c r="R83" s="21">
        <f>_xlfn.RANK.EQ(AD83,AD82:AE85,0)</f>
        <v>4</v>
      </c>
      <c r="S83" s="21">
        <v>1446.85</v>
      </c>
      <c r="T83" s="21">
        <v>0.96</v>
      </c>
      <c r="U83" s="22">
        <v>1.35</v>
      </c>
      <c r="V83" s="14">
        <f t="shared" si="37"/>
        <v>1875.1176</v>
      </c>
      <c r="W83" s="21">
        <v>426</v>
      </c>
      <c r="X83" s="21">
        <v>1</v>
      </c>
      <c r="Y83" s="61">
        <f t="shared" si="38"/>
        <v>3.05358615004122</v>
      </c>
      <c r="Z83" s="21">
        <v>0</v>
      </c>
      <c r="AA83" s="21">
        <v>0.98</v>
      </c>
      <c r="AB83" s="21">
        <v>2.68</v>
      </c>
      <c r="AC83" s="17">
        <f t="shared" si="39"/>
        <v>3.6264</v>
      </c>
      <c r="AD83" s="62">
        <f>(V83*Y83*AC83+AA86)*AF83*Z83</f>
        <v>0</v>
      </c>
      <c r="AE83" s="63"/>
      <c r="AF83" s="26">
        <v>1</v>
      </c>
      <c r="AG83" s="21">
        <f t="shared" si="40"/>
        <v>12</v>
      </c>
    </row>
    <row r="84" customHeight="1" spans="1:33">
      <c r="A84" s="21">
        <f>_xlfn.RANK.EQ(M84,M82:N85,0)</f>
        <v>2</v>
      </c>
      <c r="B84" s="21">
        <v>1446.85</v>
      </c>
      <c r="C84" s="21">
        <v>0.96</v>
      </c>
      <c r="D84" s="22">
        <v>1.35</v>
      </c>
      <c r="E84" s="14">
        <f t="shared" si="33"/>
        <v>1875.1176</v>
      </c>
      <c r="F84" s="21">
        <v>280</v>
      </c>
      <c r="G84" s="21">
        <v>1.4</v>
      </c>
      <c r="H84" s="61">
        <f t="shared" si="34"/>
        <v>3.13684210526316</v>
      </c>
      <c r="I84" s="21">
        <v>1</v>
      </c>
      <c r="J84" s="21">
        <v>0.79</v>
      </c>
      <c r="K84" s="21">
        <v>1.39</v>
      </c>
      <c r="L84" s="17">
        <f t="shared" si="35"/>
        <v>2.0981</v>
      </c>
      <c r="M84" s="62">
        <f>(E84*H84*L84+J86)*O84*I84</f>
        <v>12340.914763104</v>
      </c>
      <c r="N84" s="63"/>
      <c r="O84" s="26">
        <v>1</v>
      </c>
      <c r="P84" s="21">
        <f t="shared" si="36"/>
        <v>2</v>
      </c>
      <c r="R84" s="21">
        <f>_xlfn.RANK.EQ(AD84,AD82:AE85,0)</f>
        <v>2</v>
      </c>
      <c r="S84" s="21">
        <v>1446.85</v>
      </c>
      <c r="T84" s="21">
        <v>0.96</v>
      </c>
      <c r="U84" s="22">
        <v>1.35</v>
      </c>
      <c r="V84" s="14">
        <f t="shared" si="37"/>
        <v>1875.1176</v>
      </c>
      <c r="W84" s="21">
        <v>280</v>
      </c>
      <c r="X84" s="21">
        <v>1.4</v>
      </c>
      <c r="Y84" s="61">
        <f t="shared" si="38"/>
        <v>3.13684210526316</v>
      </c>
      <c r="Z84" s="21">
        <v>1</v>
      </c>
      <c r="AA84" s="21">
        <v>0.79</v>
      </c>
      <c r="AB84" s="21">
        <v>1.79</v>
      </c>
      <c r="AC84" s="17">
        <f t="shared" si="39"/>
        <v>2.4141</v>
      </c>
      <c r="AD84" s="62">
        <f>(V84*Y84*AC84+AA86)*AF84*Z84</f>
        <v>16388.610280544</v>
      </c>
      <c r="AE84" s="63"/>
      <c r="AF84" s="26">
        <v>1</v>
      </c>
      <c r="AG84" s="21">
        <f t="shared" si="40"/>
        <v>2</v>
      </c>
    </row>
    <row r="85" customHeight="1" spans="1:33">
      <c r="A85" s="21">
        <f>_xlfn.RANK.EQ(M85,M82:N85,0)</f>
        <v>3</v>
      </c>
      <c r="B85" s="21">
        <v>1446.85</v>
      </c>
      <c r="C85" s="21">
        <v>0.96</v>
      </c>
      <c r="D85" s="22">
        <v>1.35</v>
      </c>
      <c r="E85" s="14">
        <f t="shared" si="33"/>
        <v>1875.1176</v>
      </c>
      <c r="F85" s="21">
        <v>1000</v>
      </c>
      <c r="G85" s="21">
        <v>0.2</v>
      </c>
      <c r="H85" s="61">
        <f t="shared" si="34"/>
        <v>3.2</v>
      </c>
      <c r="I85" s="21">
        <v>1</v>
      </c>
      <c r="J85" s="21">
        <v>0.2</v>
      </c>
      <c r="K85" s="21">
        <v>1.3</v>
      </c>
      <c r="L85" s="17">
        <f t="shared" si="35"/>
        <v>1.26</v>
      </c>
      <c r="M85" s="62">
        <f>(E85*H85*L85+J86)*O85*I85</f>
        <v>7560.4741632</v>
      </c>
      <c r="N85" s="63"/>
      <c r="O85" s="26">
        <v>1</v>
      </c>
      <c r="P85" s="21">
        <f t="shared" si="36"/>
        <v>12</v>
      </c>
      <c r="R85" s="21">
        <f>_xlfn.RANK.EQ(AD85,AD82:AE85,0)</f>
        <v>3</v>
      </c>
      <c r="S85" s="21">
        <v>1446.85</v>
      </c>
      <c r="T85" s="21">
        <v>0.96</v>
      </c>
      <c r="U85" s="22">
        <v>1.35</v>
      </c>
      <c r="V85" s="14">
        <f t="shared" si="37"/>
        <v>1875.1176</v>
      </c>
      <c r="W85" s="21">
        <v>1000</v>
      </c>
      <c r="X85" s="21">
        <v>0.2</v>
      </c>
      <c r="Y85" s="61">
        <f t="shared" si="38"/>
        <v>3.2</v>
      </c>
      <c r="Z85" s="21">
        <v>1</v>
      </c>
      <c r="AA85" s="21">
        <v>0.2</v>
      </c>
      <c r="AB85" s="21">
        <v>1.7</v>
      </c>
      <c r="AC85" s="17">
        <f t="shared" si="39"/>
        <v>1.34</v>
      </c>
      <c r="AD85" s="62">
        <f>(V85*Y85*AC85+AA86)*AF85*Z85</f>
        <v>10229.5042688</v>
      </c>
      <c r="AE85" s="63"/>
      <c r="AF85" s="26">
        <v>1</v>
      </c>
      <c r="AG85" s="21">
        <f t="shared" si="40"/>
        <v>12</v>
      </c>
    </row>
    <row r="86" customHeight="1" spans="1:33">
      <c r="A86" s="64" t="s">
        <v>48</v>
      </c>
      <c r="B86" s="65">
        <f>LARGE(M82:N85,1)/1</f>
        <v>25057.8497544079</v>
      </c>
      <c r="C86" s="64" t="s">
        <v>49</v>
      </c>
      <c r="D86" s="65">
        <f>LARGE(M82:N85,2)/2</f>
        <v>6170.457381552</v>
      </c>
      <c r="E86" s="64" t="s">
        <v>50</v>
      </c>
      <c r="F86" s="65">
        <f>LARGE(M82:N85,3)/12</f>
        <v>630.0395136</v>
      </c>
      <c r="G86" s="64" t="s">
        <v>51</v>
      </c>
      <c r="H86" s="65">
        <f>LARGE(M82:N85,4)/12</f>
        <v>0</v>
      </c>
      <c r="I86" s="55" t="s">
        <v>52</v>
      </c>
      <c r="J86" s="55">
        <v>0</v>
      </c>
      <c r="K86" s="66" t="s">
        <v>37</v>
      </c>
      <c r="L86" s="66">
        <v>1.2</v>
      </c>
      <c r="M86" s="33" t="s">
        <v>53</v>
      </c>
      <c r="N86" s="67">
        <f>(B86+D86+F86+H86)*L86</f>
        <v>38230.0159794719</v>
      </c>
      <c r="O86" s="33" t="s">
        <v>54</v>
      </c>
      <c r="P86" s="67">
        <v>8</v>
      </c>
      <c r="R86" s="64" t="s">
        <v>48</v>
      </c>
      <c r="S86" s="65">
        <f>LARGE(AD82:AE85,1)/1</f>
        <v>29926.7613061798</v>
      </c>
      <c r="T86" s="64" t="s">
        <v>49</v>
      </c>
      <c r="U86" s="65">
        <f>LARGE(AD82:AE85,2)/2</f>
        <v>8194.305140272</v>
      </c>
      <c r="V86" s="64" t="s">
        <v>50</v>
      </c>
      <c r="W86" s="65">
        <f>LARGE(AD82:AE85,3)/12</f>
        <v>852.458689066667</v>
      </c>
      <c r="X86" s="64" t="s">
        <v>51</v>
      </c>
      <c r="Y86" s="65">
        <f>LARGE(AD82:AE85,4)/12</f>
        <v>0</v>
      </c>
      <c r="Z86" s="55" t="s">
        <v>52</v>
      </c>
      <c r="AA86" s="55">
        <v>2189</v>
      </c>
      <c r="AB86" s="66" t="s">
        <v>37</v>
      </c>
      <c r="AC86" s="66">
        <v>1.2</v>
      </c>
      <c r="AD86" s="33" t="s">
        <v>53</v>
      </c>
      <c r="AE86" s="67">
        <f>(S86+U86+W86+Y86)*AC86</f>
        <v>46768.2301626221</v>
      </c>
      <c r="AF86" s="33" t="s">
        <v>54</v>
      </c>
      <c r="AG86" s="67">
        <v>8</v>
      </c>
    </row>
    <row r="87" customHeight="1" spans="1:33">
      <c r="A87" s="64"/>
      <c r="B87" s="65"/>
      <c r="C87" s="64"/>
      <c r="D87" s="65"/>
      <c r="E87" s="64"/>
      <c r="F87" s="65"/>
      <c r="G87" s="64"/>
      <c r="H87" s="65"/>
      <c r="I87" s="58"/>
      <c r="J87" s="58"/>
      <c r="K87" s="68"/>
      <c r="L87" s="68"/>
      <c r="M87" s="33"/>
      <c r="N87" s="67"/>
      <c r="O87" s="33"/>
      <c r="P87" s="67"/>
      <c r="R87" s="64"/>
      <c r="S87" s="65"/>
      <c r="T87" s="64"/>
      <c r="U87" s="65"/>
      <c r="V87" s="64"/>
      <c r="W87" s="65"/>
      <c r="X87" s="64"/>
      <c r="Y87" s="65"/>
      <c r="Z87" s="58"/>
      <c r="AA87" s="58"/>
      <c r="AB87" s="68"/>
      <c r="AC87" s="68"/>
      <c r="AD87" s="33"/>
      <c r="AE87" s="67"/>
      <c r="AF87" s="33"/>
      <c r="AG87" s="67"/>
    </row>
    <row r="88" customHeight="1" spans="1:33">
      <c r="A88" s="28">
        <f>N86*P86</f>
        <v>305840.127835775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R88" s="28">
        <f>AE86*AG86</f>
        <v>374145.841300977</v>
      </c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</row>
    <row r="89" customHeight="1" spans="1:3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customHeight="1" spans="1:3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customHeight="1" spans="1:33">
      <c r="A91" s="13" t="s">
        <v>55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R91" s="13" t="s">
        <v>55</v>
      </c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</row>
    <row r="92" customHeight="1" spans="1:33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customHeight="1" spans="1:33">
      <c r="A93" s="21" t="s">
        <v>42</v>
      </c>
      <c r="B93" s="14" t="s">
        <v>11</v>
      </c>
      <c r="C93" s="14"/>
      <c r="D93" s="14"/>
      <c r="E93" s="14"/>
      <c r="F93" s="16" t="s">
        <v>25</v>
      </c>
      <c r="G93" s="16"/>
      <c r="H93" s="16"/>
      <c r="I93" s="55" t="s">
        <v>43</v>
      </c>
      <c r="J93" s="17" t="s">
        <v>15</v>
      </c>
      <c r="K93" s="17"/>
      <c r="L93" s="17"/>
      <c r="M93" s="56" t="s">
        <v>18</v>
      </c>
      <c r="N93" s="57"/>
      <c r="O93" s="19" t="s">
        <v>17</v>
      </c>
      <c r="P93" s="21" t="s">
        <v>44</v>
      </c>
      <c r="R93" s="21" t="s">
        <v>42</v>
      </c>
      <c r="S93" s="14" t="s">
        <v>11</v>
      </c>
      <c r="T93" s="14"/>
      <c r="U93" s="14"/>
      <c r="V93" s="14"/>
      <c r="W93" s="16" t="s">
        <v>25</v>
      </c>
      <c r="X93" s="16"/>
      <c r="Y93" s="16"/>
      <c r="Z93" s="55" t="s">
        <v>43</v>
      </c>
      <c r="AA93" s="17" t="s">
        <v>15</v>
      </c>
      <c r="AB93" s="17"/>
      <c r="AC93" s="17"/>
      <c r="AD93" s="56" t="s">
        <v>18</v>
      </c>
      <c r="AE93" s="57"/>
      <c r="AF93" s="19" t="s">
        <v>17</v>
      </c>
      <c r="AG93" s="21" t="s">
        <v>44</v>
      </c>
    </row>
    <row r="94" customHeight="1" spans="1:33">
      <c r="A94" s="21"/>
      <c r="B94" s="21" t="s">
        <v>45</v>
      </c>
      <c r="C94" s="21" t="s">
        <v>46</v>
      </c>
      <c r="D94" s="21" t="s">
        <v>47</v>
      </c>
      <c r="E94" s="14" t="s">
        <v>11</v>
      </c>
      <c r="F94" s="21" t="s">
        <v>23</v>
      </c>
      <c r="G94" s="21" t="s">
        <v>24</v>
      </c>
      <c r="H94" s="16" t="s">
        <v>25</v>
      </c>
      <c r="I94" s="58"/>
      <c r="J94" s="21" t="s">
        <v>26</v>
      </c>
      <c r="K94" s="21" t="s">
        <v>27</v>
      </c>
      <c r="L94" s="17" t="s">
        <v>28</v>
      </c>
      <c r="M94" s="59"/>
      <c r="N94" s="60"/>
      <c r="O94" s="19"/>
      <c r="P94" s="21"/>
      <c r="R94" s="21"/>
      <c r="S94" s="21" t="s">
        <v>45</v>
      </c>
      <c r="T94" s="21" t="s">
        <v>46</v>
      </c>
      <c r="U94" s="21" t="s">
        <v>47</v>
      </c>
      <c r="V94" s="14" t="s">
        <v>11</v>
      </c>
      <c r="W94" s="21" t="s">
        <v>23</v>
      </c>
      <c r="X94" s="21" t="s">
        <v>24</v>
      </c>
      <c r="Y94" s="16" t="s">
        <v>25</v>
      </c>
      <c r="Z94" s="58"/>
      <c r="AA94" s="21" t="s">
        <v>26</v>
      </c>
      <c r="AB94" s="21" t="s">
        <v>27</v>
      </c>
      <c r="AC94" s="17" t="s">
        <v>28</v>
      </c>
      <c r="AD94" s="59"/>
      <c r="AE94" s="60"/>
      <c r="AF94" s="19"/>
      <c r="AG94" s="21"/>
    </row>
    <row r="95" customHeight="1" spans="1:33">
      <c r="A95" s="21">
        <f>_xlfn.RANK.EQ(M95,M95:N98,0)</f>
        <v>1</v>
      </c>
      <c r="B95" s="21">
        <v>1446.85</v>
      </c>
      <c r="C95" s="21">
        <v>0.96</v>
      </c>
      <c r="D95" s="22">
        <v>1.35</v>
      </c>
      <c r="E95" s="14">
        <f t="shared" ref="E95:E98" si="41">B95*C95*D95</f>
        <v>1875.1176</v>
      </c>
      <c r="F95" s="21">
        <v>484</v>
      </c>
      <c r="G95" s="21">
        <v>1.44</v>
      </c>
      <c r="H95" s="61">
        <f t="shared" ref="H95:H98" si="42">1+6*F95/(F95+2000)+G95</f>
        <v>3.60908212560386</v>
      </c>
      <c r="I95" s="21">
        <v>1</v>
      </c>
      <c r="J95" s="21">
        <v>0.99</v>
      </c>
      <c r="K95" s="21">
        <v>2.73</v>
      </c>
      <c r="L95" s="17">
        <f t="shared" ref="L95:L98" si="43">1+J95*K95</f>
        <v>3.7027</v>
      </c>
      <c r="M95" s="62">
        <f>(E95*H95*L95+J99)*O95*I95</f>
        <v>25057.8497544079</v>
      </c>
      <c r="N95" s="63"/>
      <c r="O95" s="26">
        <v>1</v>
      </c>
      <c r="P95" s="21">
        <f t="shared" ref="P95:P98" si="44">IF(A95=1,1,(IF(A95=2,2,12)))</f>
        <v>1</v>
      </c>
      <c r="R95" s="21">
        <f>_xlfn.RANK.EQ(AD95,AD95:AE98,0)</f>
        <v>1</v>
      </c>
      <c r="S95" s="21">
        <v>1446.85</v>
      </c>
      <c r="T95" s="21">
        <v>0.96</v>
      </c>
      <c r="U95" s="22">
        <v>1.35</v>
      </c>
      <c r="V95" s="14">
        <f t="shared" ref="V95:V98" si="45">S95*T95*U95</f>
        <v>1875.1176</v>
      </c>
      <c r="W95" s="21">
        <v>484</v>
      </c>
      <c r="X95" s="21">
        <v>1.44</v>
      </c>
      <c r="Y95" s="61">
        <f t="shared" ref="Y95:Y98" si="46">1+6*W95/(W95+2000)+X95</f>
        <v>3.60908212560386</v>
      </c>
      <c r="Z95" s="21">
        <v>1</v>
      </c>
      <c r="AA95" s="21">
        <v>0.99</v>
      </c>
      <c r="AB95" s="21">
        <v>3.13</v>
      </c>
      <c r="AC95" s="17">
        <f t="shared" ref="AC95:AC98" si="47">1+AA95*AB95</f>
        <v>4.0987</v>
      </c>
      <c r="AD95" s="62">
        <f>(V95*Y95*AC95+AA99)*AF95*Z95</f>
        <v>29926.7613061798</v>
      </c>
      <c r="AE95" s="63"/>
      <c r="AF95" s="26">
        <v>1</v>
      </c>
      <c r="AG95" s="21">
        <f t="shared" ref="AG95:AG98" si="48">IF(R95=1,1,(IF(R95=2,2,12)))</f>
        <v>1</v>
      </c>
    </row>
    <row r="96" customHeight="1" spans="1:33">
      <c r="A96" s="21">
        <f>_xlfn.RANK.EQ(M96,M95:N98,0)</f>
        <v>2</v>
      </c>
      <c r="B96" s="21">
        <v>1446.85</v>
      </c>
      <c r="C96" s="21">
        <v>0.96</v>
      </c>
      <c r="D96" s="22">
        <v>1.35</v>
      </c>
      <c r="E96" s="14">
        <f t="shared" si="41"/>
        <v>1875.1176</v>
      </c>
      <c r="F96" s="21">
        <v>426</v>
      </c>
      <c r="G96" s="21">
        <v>1</v>
      </c>
      <c r="H96" s="61">
        <f t="shared" si="42"/>
        <v>3.05358615004122</v>
      </c>
      <c r="I96" s="21">
        <v>1</v>
      </c>
      <c r="J96" s="21">
        <v>0.98</v>
      </c>
      <c r="K96" s="21">
        <v>2.28</v>
      </c>
      <c r="L96" s="17">
        <f t="shared" si="43"/>
        <v>3.2344</v>
      </c>
      <c r="M96" s="62">
        <f>(E96*H96*L96+J99)*O96*I96</f>
        <v>18519.6346855645</v>
      </c>
      <c r="N96" s="63"/>
      <c r="O96" s="26">
        <v>1</v>
      </c>
      <c r="P96" s="21">
        <f t="shared" si="44"/>
        <v>2</v>
      </c>
      <c r="R96" s="21">
        <f>_xlfn.RANK.EQ(AD96,AD95:AE98,0)</f>
        <v>2</v>
      </c>
      <c r="S96" s="21">
        <v>1446.85</v>
      </c>
      <c r="T96" s="21">
        <v>0.96</v>
      </c>
      <c r="U96" s="22">
        <v>1.35</v>
      </c>
      <c r="V96" s="14">
        <f t="shared" si="45"/>
        <v>1875.1176</v>
      </c>
      <c r="W96" s="21">
        <v>426</v>
      </c>
      <c r="X96" s="21">
        <v>1</v>
      </c>
      <c r="Y96" s="61">
        <f t="shared" si="46"/>
        <v>3.05358615004122</v>
      </c>
      <c r="Z96" s="21">
        <v>1</v>
      </c>
      <c r="AA96" s="21">
        <v>0.98</v>
      </c>
      <c r="AB96" s="21">
        <v>2.68</v>
      </c>
      <c r="AC96" s="17">
        <f t="shared" si="47"/>
        <v>3.6264</v>
      </c>
      <c r="AD96" s="62">
        <f>(V96*Y96*AC96+AA99)*AF96*Z96</f>
        <v>22953.1612737235</v>
      </c>
      <c r="AE96" s="63"/>
      <c r="AF96" s="26">
        <v>1</v>
      </c>
      <c r="AG96" s="21">
        <f t="shared" si="48"/>
        <v>2</v>
      </c>
    </row>
    <row r="97" customHeight="1" spans="1:33">
      <c r="A97" s="21">
        <f>_xlfn.RANK.EQ(M97,M95:N98,0)</f>
        <v>3</v>
      </c>
      <c r="B97" s="21">
        <v>1446.85</v>
      </c>
      <c r="C97" s="21">
        <v>0.96</v>
      </c>
      <c r="D97" s="22">
        <v>1.35</v>
      </c>
      <c r="E97" s="14">
        <f t="shared" si="41"/>
        <v>1875.1176</v>
      </c>
      <c r="F97" s="21">
        <v>280</v>
      </c>
      <c r="G97" s="21">
        <v>1.4</v>
      </c>
      <c r="H97" s="61">
        <f t="shared" si="42"/>
        <v>3.13684210526316</v>
      </c>
      <c r="I97" s="21">
        <v>1</v>
      </c>
      <c r="J97" s="21">
        <v>0.79</v>
      </c>
      <c r="K97" s="21">
        <v>1.39</v>
      </c>
      <c r="L97" s="17">
        <f t="shared" si="43"/>
        <v>2.0981</v>
      </c>
      <c r="M97" s="62">
        <f>(E97*H97*L97+J99)*O97*I97</f>
        <v>12340.914763104</v>
      </c>
      <c r="N97" s="63"/>
      <c r="O97" s="26">
        <v>1</v>
      </c>
      <c r="P97" s="21">
        <f t="shared" si="44"/>
        <v>12</v>
      </c>
      <c r="R97" s="21">
        <f>_xlfn.RANK.EQ(AD97,AD95:AE98,0)</f>
        <v>3</v>
      </c>
      <c r="S97" s="21">
        <v>1446.85</v>
      </c>
      <c r="T97" s="21">
        <v>0.96</v>
      </c>
      <c r="U97" s="22">
        <v>1.35</v>
      </c>
      <c r="V97" s="14">
        <f t="shared" si="45"/>
        <v>1875.1176</v>
      </c>
      <c r="W97" s="21">
        <v>280</v>
      </c>
      <c r="X97" s="21">
        <v>1.4</v>
      </c>
      <c r="Y97" s="61">
        <f t="shared" si="46"/>
        <v>3.13684210526316</v>
      </c>
      <c r="Z97" s="21">
        <v>1</v>
      </c>
      <c r="AA97" s="21">
        <v>0.79</v>
      </c>
      <c r="AB97" s="21">
        <v>1.79</v>
      </c>
      <c r="AC97" s="17">
        <f t="shared" si="47"/>
        <v>2.4141</v>
      </c>
      <c r="AD97" s="62">
        <f>(V97*Y97*AC97+AA99)*AF97*Z97</f>
        <v>16388.610280544</v>
      </c>
      <c r="AE97" s="63"/>
      <c r="AF97" s="26">
        <v>1</v>
      </c>
      <c r="AG97" s="21">
        <f t="shared" si="48"/>
        <v>12</v>
      </c>
    </row>
    <row r="98" customHeight="1" spans="1:33">
      <c r="A98" s="21">
        <f>_xlfn.RANK.EQ(M98,M95:N98,0)</f>
        <v>4</v>
      </c>
      <c r="B98" s="21">
        <v>1446.85</v>
      </c>
      <c r="C98" s="21">
        <v>0.96</v>
      </c>
      <c r="D98" s="22">
        <v>1.35</v>
      </c>
      <c r="E98" s="14">
        <f t="shared" si="41"/>
        <v>1875.1176</v>
      </c>
      <c r="F98" s="21">
        <v>1000</v>
      </c>
      <c r="G98" s="21">
        <v>0.2</v>
      </c>
      <c r="H98" s="61">
        <f t="shared" si="42"/>
        <v>3.2</v>
      </c>
      <c r="I98" s="21">
        <v>1</v>
      </c>
      <c r="J98" s="21">
        <v>0.2</v>
      </c>
      <c r="K98" s="21">
        <v>1.3</v>
      </c>
      <c r="L98" s="17">
        <f t="shared" si="43"/>
        <v>1.26</v>
      </c>
      <c r="M98" s="62">
        <f>(E98*H98*L98+J99)*O98*I98</f>
        <v>7560.4741632</v>
      </c>
      <c r="N98" s="63"/>
      <c r="O98" s="26">
        <v>1</v>
      </c>
      <c r="P98" s="21">
        <f t="shared" si="44"/>
        <v>12</v>
      </c>
      <c r="R98" s="21">
        <f>_xlfn.RANK.EQ(AD98,AD95:AE98,0)</f>
        <v>4</v>
      </c>
      <c r="S98" s="21">
        <v>1446.85</v>
      </c>
      <c r="T98" s="21">
        <v>0.96</v>
      </c>
      <c r="U98" s="22">
        <v>1.35</v>
      </c>
      <c r="V98" s="14">
        <f t="shared" si="45"/>
        <v>1875.1176</v>
      </c>
      <c r="W98" s="21">
        <v>1000</v>
      </c>
      <c r="X98" s="21">
        <v>0.2</v>
      </c>
      <c r="Y98" s="61">
        <f t="shared" si="46"/>
        <v>3.2</v>
      </c>
      <c r="Z98" s="21">
        <v>1</v>
      </c>
      <c r="AA98" s="21">
        <v>0.2</v>
      </c>
      <c r="AB98" s="21">
        <v>1.7</v>
      </c>
      <c r="AC98" s="17">
        <f t="shared" si="47"/>
        <v>1.34</v>
      </c>
      <c r="AD98" s="62">
        <f>(V98*Y98*AC98+AA99)*AF98*Z98</f>
        <v>10229.5042688</v>
      </c>
      <c r="AE98" s="63"/>
      <c r="AF98" s="26">
        <v>1</v>
      </c>
      <c r="AG98" s="21">
        <f t="shared" si="48"/>
        <v>12</v>
      </c>
    </row>
    <row r="99" customHeight="1" spans="1:33">
      <c r="A99" s="64" t="s">
        <v>48</v>
      </c>
      <c r="B99" s="65">
        <f>LARGE(M95:N98,1)/1</f>
        <v>25057.8497544079</v>
      </c>
      <c r="C99" s="64" t="s">
        <v>49</v>
      </c>
      <c r="D99" s="65">
        <f>LARGE(M95:N98,2)/2</f>
        <v>9259.81734278226</v>
      </c>
      <c r="E99" s="64" t="s">
        <v>50</v>
      </c>
      <c r="F99" s="65">
        <f>LARGE(M95:N98,3)/12</f>
        <v>1028.409563592</v>
      </c>
      <c r="G99" s="64" t="s">
        <v>51</v>
      </c>
      <c r="H99" s="65">
        <f>LARGE(M95:N98,4)/12</f>
        <v>630.0395136</v>
      </c>
      <c r="I99" s="55" t="s">
        <v>52</v>
      </c>
      <c r="J99" s="55">
        <v>0</v>
      </c>
      <c r="K99" s="66" t="s">
        <v>37</v>
      </c>
      <c r="L99" s="66">
        <v>1.2</v>
      </c>
      <c r="M99" s="33" t="s">
        <v>53</v>
      </c>
      <c r="N99" s="67">
        <f>(B99+D99+F99+H99)*L99</f>
        <v>43171.3394092586</v>
      </c>
      <c r="O99" s="33" t="s">
        <v>54</v>
      </c>
      <c r="P99" s="67">
        <v>12</v>
      </c>
      <c r="R99" s="64" t="s">
        <v>48</v>
      </c>
      <c r="S99" s="65">
        <f>LARGE(AD95:AE98,1)/1</f>
        <v>29926.7613061798</v>
      </c>
      <c r="T99" s="64" t="s">
        <v>49</v>
      </c>
      <c r="U99" s="65">
        <f>LARGE(AD95:AE98,2)/2</f>
        <v>11476.5806368617</v>
      </c>
      <c r="V99" s="64" t="s">
        <v>50</v>
      </c>
      <c r="W99" s="65">
        <f>LARGE(AD95:AE98,3)/12</f>
        <v>1365.71752337867</v>
      </c>
      <c r="X99" s="64" t="s">
        <v>51</v>
      </c>
      <c r="Y99" s="65">
        <f>LARGE(AD95:AE98,4)/12</f>
        <v>852.458689066667</v>
      </c>
      <c r="Z99" s="55" t="s">
        <v>52</v>
      </c>
      <c r="AA99" s="55">
        <v>2189</v>
      </c>
      <c r="AB99" s="66" t="s">
        <v>37</v>
      </c>
      <c r="AC99" s="66">
        <v>1.2</v>
      </c>
      <c r="AD99" s="33" t="s">
        <v>53</v>
      </c>
      <c r="AE99" s="67">
        <f>(S99+U99+W99+Y99)*AC99</f>
        <v>52345.8217865842</v>
      </c>
      <c r="AF99" s="33" t="s">
        <v>54</v>
      </c>
      <c r="AG99" s="67">
        <v>16</v>
      </c>
    </row>
    <row r="100" customHeight="1" spans="1:33">
      <c r="A100" s="64"/>
      <c r="B100" s="65"/>
      <c r="C100" s="64"/>
      <c r="D100" s="65"/>
      <c r="E100" s="64"/>
      <c r="F100" s="65"/>
      <c r="G100" s="64"/>
      <c r="H100" s="65"/>
      <c r="I100" s="58"/>
      <c r="J100" s="58"/>
      <c r="K100" s="68"/>
      <c r="L100" s="68"/>
      <c r="M100" s="33"/>
      <c r="N100" s="67"/>
      <c r="O100" s="33"/>
      <c r="P100" s="67"/>
      <c r="R100" s="64"/>
      <c r="S100" s="65"/>
      <c r="T100" s="64"/>
      <c r="U100" s="65"/>
      <c r="V100" s="64"/>
      <c r="W100" s="65"/>
      <c r="X100" s="64"/>
      <c r="Y100" s="65"/>
      <c r="Z100" s="58"/>
      <c r="AA100" s="58"/>
      <c r="AB100" s="68"/>
      <c r="AC100" s="68"/>
      <c r="AD100" s="33"/>
      <c r="AE100" s="67"/>
      <c r="AF100" s="33"/>
      <c r="AG100" s="67"/>
    </row>
    <row r="101" customHeight="1" spans="1:33">
      <c r="A101" s="28">
        <f>N99*P99</f>
        <v>518056.072911104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R101" s="28">
        <f>AE99*AG99</f>
        <v>837533.148585347</v>
      </c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</row>
    <row r="102" customHeight="1" spans="1:33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customHeight="1" spans="1:3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customHeight="1" spans="1:33">
      <c r="A104" s="13" t="s">
        <v>56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R104" s="13" t="s">
        <v>56</v>
      </c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</row>
    <row r="105" customHeight="1" spans="1:33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</row>
    <row r="106" customHeight="1" spans="1:33">
      <c r="A106" s="14" t="s">
        <v>11</v>
      </c>
      <c r="B106" s="14"/>
      <c r="C106" s="14"/>
      <c r="D106" s="15"/>
      <c r="E106" s="16" t="s">
        <v>12</v>
      </c>
      <c r="F106" s="16"/>
      <c r="G106" s="16"/>
      <c r="H106" s="16"/>
      <c r="I106" s="14" t="s">
        <v>13</v>
      </c>
      <c r="J106" s="14" t="s">
        <v>14</v>
      </c>
      <c r="K106" s="17" t="s">
        <v>15</v>
      </c>
      <c r="L106" s="17"/>
      <c r="M106" s="17"/>
      <c r="N106" s="18" t="s">
        <v>16</v>
      </c>
      <c r="O106" s="19" t="s">
        <v>17</v>
      </c>
      <c r="P106" s="20" t="s">
        <v>18</v>
      </c>
      <c r="R106" s="14" t="s">
        <v>11</v>
      </c>
      <c r="S106" s="14"/>
      <c r="T106" s="14"/>
      <c r="U106" s="15"/>
      <c r="V106" s="16" t="s">
        <v>12</v>
      </c>
      <c r="W106" s="16"/>
      <c r="X106" s="16"/>
      <c r="Y106" s="16"/>
      <c r="Z106" s="14" t="s">
        <v>13</v>
      </c>
      <c r="AA106" s="14" t="s">
        <v>14</v>
      </c>
      <c r="AB106" s="17" t="s">
        <v>15</v>
      </c>
      <c r="AC106" s="17"/>
      <c r="AD106" s="17"/>
      <c r="AE106" s="18" t="s">
        <v>16</v>
      </c>
      <c r="AF106" s="19" t="s">
        <v>17</v>
      </c>
      <c r="AG106" s="20" t="s">
        <v>18</v>
      </c>
    </row>
    <row r="107" customHeight="1" spans="1:33">
      <c r="A107" s="21" t="s">
        <v>19</v>
      </c>
      <c r="B107" s="21" t="s">
        <v>20</v>
      </c>
      <c r="C107" s="22" t="s">
        <v>21</v>
      </c>
      <c r="D107" s="15" t="s">
        <v>11</v>
      </c>
      <c r="E107" s="21" t="s">
        <v>22</v>
      </c>
      <c r="F107" s="21" t="s">
        <v>23</v>
      </c>
      <c r="G107" s="21" t="s">
        <v>24</v>
      </c>
      <c r="H107" s="16" t="s">
        <v>25</v>
      </c>
      <c r="I107" s="14"/>
      <c r="J107" s="14"/>
      <c r="K107" s="21" t="s">
        <v>26</v>
      </c>
      <c r="L107" s="21" t="s">
        <v>27</v>
      </c>
      <c r="M107" s="17" t="s">
        <v>28</v>
      </c>
      <c r="N107" s="18" t="s">
        <v>29</v>
      </c>
      <c r="O107" s="19"/>
      <c r="P107" s="20"/>
      <c r="R107" s="21" t="s">
        <v>19</v>
      </c>
      <c r="S107" s="21" t="s">
        <v>20</v>
      </c>
      <c r="T107" s="22" t="s">
        <v>21</v>
      </c>
      <c r="U107" s="15" t="s">
        <v>11</v>
      </c>
      <c r="V107" s="21" t="s">
        <v>22</v>
      </c>
      <c r="W107" s="21" t="s">
        <v>23</v>
      </c>
      <c r="X107" s="21" t="s">
        <v>24</v>
      </c>
      <c r="Y107" s="16" t="s">
        <v>25</v>
      </c>
      <c r="Z107" s="14"/>
      <c r="AA107" s="14"/>
      <c r="AB107" s="21" t="s">
        <v>26</v>
      </c>
      <c r="AC107" s="21" t="s">
        <v>27</v>
      </c>
      <c r="AD107" s="17" t="s">
        <v>28</v>
      </c>
      <c r="AE107" s="18" t="s">
        <v>29</v>
      </c>
      <c r="AF107" s="19"/>
      <c r="AG107" s="20"/>
    </row>
    <row r="108" customHeight="1" spans="1:33">
      <c r="A108" s="21">
        <v>2919</v>
      </c>
      <c r="B108" s="23">
        <v>7.2</v>
      </c>
      <c r="C108" s="22">
        <v>1.35</v>
      </c>
      <c r="D108" s="15">
        <f>A108*B108*C108</f>
        <v>28372.68</v>
      </c>
      <c r="E108" s="21">
        <v>1.6</v>
      </c>
      <c r="F108" s="21">
        <v>426</v>
      </c>
      <c r="G108" s="21">
        <v>1</v>
      </c>
      <c r="H108" s="24">
        <f>1+6*F108/(F108+2000)+G108</f>
        <v>3.05358615004122</v>
      </c>
      <c r="I108" s="25">
        <f>1000*(1.6+4.8)</f>
        <v>6400</v>
      </c>
      <c r="J108" s="25">
        <v>0</v>
      </c>
      <c r="K108" s="21">
        <v>0.98</v>
      </c>
      <c r="L108" s="21">
        <v>2.28</v>
      </c>
      <c r="M108" s="17">
        <f>1+K108*L108</f>
        <v>3.2344</v>
      </c>
      <c r="N108" s="18">
        <v>1.2</v>
      </c>
      <c r="O108" s="26">
        <v>1</v>
      </c>
      <c r="P108" s="27">
        <f>((D108*E108*H108)+I108+J108)*M108*N108*O108</f>
        <v>562868.955533984</v>
      </c>
      <c r="R108" s="21">
        <v>2919</v>
      </c>
      <c r="S108" s="23">
        <v>7.2</v>
      </c>
      <c r="T108" s="22">
        <v>1.35</v>
      </c>
      <c r="U108" s="15">
        <f>R108*S108*T108</f>
        <v>28372.68</v>
      </c>
      <c r="V108" s="21">
        <v>1.6</v>
      </c>
      <c r="W108" s="21">
        <v>426</v>
      </c>
      <c r="X108" s="21">
        <v>1</v>
      </c>
      <c r="Y108" s="24">
        <f>1+6*W108/(W108+2000)+X108</f>
        <v>3.05358615004122</v>
      </c>
      <c r="Z108" s="25">
        <f>1000*(1.6+4.8)+R108*1.5*5</f>
        <v>28292.5</v>
      </c>
      <c r="AA108" s="25">
        <v>0</v>
      </c>
      <c r="AB108" s="21">
        <v>0.98</v>
      </c>
      <c r="AC108" s="21">
        <f>2.28+1.9</f>
        <v>4.18</v>
      </c>
      <c r="AD108" s="17">
        <f>1+AB108*AC108</f>
        <v>5.0964</v>
      </c>
      <c r="AE108" s="18">
        <v>1.2</v>
      </c>
      <c r="AF108" s="26">
        <v>1</v>
      </c>
      <c r="AG108" s="27">
        <f>((U108*V108*Y108)+Z108+AA108)*AD108*AE108*AF108</f>
        <v>1020792.46657889</v>
      </c>
    </row>
    <row r="109" customHeight="1" spans="1:33">
      <c r="A109" s="28">
        <f>SUM(P108:P108)</f>
        <v>562868.955533984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R109" s="28">
        <f>SUM(AG108:AG108)</f>
        <v>1020792.46657889</v>
      </c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</row>
    <row r="110" customHeight="1" spans="1:33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customHeight="1" spans="1:3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customHeight="1" spans="1:33">
      <c r="A112" s="29" t="s">
        <v>57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R112" s="29" t="s">
        <v>57</v>
      </c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</row>
    <row r="113" customHeight="1" spans="1:3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</row>
    <row r="114" customHeight="1" spans="1:33">
      <c r="A114" s="14" t="s">
        <v>11</v>
      </c>
      <c r="B114" s="14"/>
      <c r="C114" s="14"/>
      <c r="D114" s="14"/>
      <c r="E114" s="14"/>
      <c r="F114" s="17" t="s">
        <v>31</v>
      </c>
      <c r="G114" s="17"/>
      <c r="H114" s="17"/>
      <c r="I114" s="17"/>
      <c r="J114" s="18" t="s">
        <v>32</v>
      </c>
      <c r="K114" s="18"/>
      <c r="L114" s="30" t="s">
        <v>18</v>
      </c>
      <c r="M114" s="30"/>
      <c r="N114" s="30"/>
      <c r="O114" s="30"/>
      <c r="P114" s="30"/>
      <c r="R114" s="14" t="s">
        <v>11</v>
      </c>
      <c r="S114" s="14"/>
      <c r="T114" s="14"/>
      <c r="U114" s="14"/>
      <c r="V114" s="14"/>
      <c r="W114" s="17" t="s">
        <v>31</v>
      </c>
      <c r="X114" s="17"/>
      <c r="Y114" s="17"/>
      <c r="Z114" s="17"/>
      <c r="AA114" s="18" t="s">
        <v>32</v>
      </c>
      <c r="AB114" s="18"/>
      <c r="AC114" s="30" t="s">
        <v>18</v>
      </c>
      <c r="AD114" s="30"/>
      <c r="AE114" s="30"/>
      <c r="AF114" s="30"/>
      <c r="AG114" s="30"/>
    </row>
    <row r="115" customHeight="1" spans="1:33">
      <c r="A115" s="14" t="s">
        <v>19</v>
      </c>
      <c r="B115" s="14" t="s">
        <v>33</v>
      </c>
      <c r="C115" s="14" t="s">
        <v>34</v>
      </c>
      <c r="D115" s="14" t="s">
        <v>35</v>
      </c>
      <c r="E115" s="14" t="s">
        <v>11</v>
      </c>
      <c r="F115" s="17" t="s">
        <v>36</v>
      </c>
      <c r="G115" s="17" t="s">
        <v>26</v>
      </c>
      <c r="H115" s="17" t="s">
        <v>27</v>
      </c>
      <c r="I115" s="31" t="s">
        <v>28</v>
      </c>
      <c r="J115" s="18" t="s">
        <v>37</v>
      </c>
      <c r="K115" s="18" t="s">
        <v>38</v>
      </c>
      <c r="L115" s="30"/>
      <c r="M115" s="30"/>
      <c r="N115" s="30"/>
      <c r="O115" s="30"/>
      <c r="P115" s="30"/>
      <c r="R115" s="14" t="s">
        <v>19</v>
      </c>
      <c r="S115" s="14" t="s">
        <v>33</v>
      </c>
      <c r="T115" s="14" t="s">
        <v>34</v>
      </c>
      <c r="U115" s="14" t="s">
        <v>35</v>
      </c>
      <c r="V115" s="14" t="s">
        <v>11</v>
      </c>
      <c r="W115" s="17" t="s">
        <v>36</v>
      </c>
      <c r="X115" s="17" t="s">
        <v>26</v>
      </c>
      <c r="Y115" s="17" t="s">
        <v>27</v>
      </c>
      <c r="Z115" s="31" t="s">
        <v>28</v>
      </c>
      <c r="AA115" s="18" t="s">
        <v>37</v>
      </c>
      <c r="AB115" s="18" t="s">
        <v>38</v>
      </c>
      <c r="AC115" s="30"/>
      <c r="AD115" s="30"/>
      <c r="AE115" s="30"/>
      <c r="AF115" s="30"/>
      <c r="AG115" s="30"/>
    </row>
    <row r="116" customHeight="1" spans="1:33">
      <c r="A116" s="21">
        <v>2919</v>
      </c>
      <c r="B116" s="19">
        <v>1.728</v>
      </c>
      <c r="C116" s="21">
        <v>1</v>
      </c>
      <c r="D116" s="21">
        <v>0</v>
      </c>
      <c r="E116" s="14">
        <f t="shared" ref="E116:E123" si="49">A116*B116*C116+D116</f>
        <v>5044.032</v>
      </c>
      <c r="F116" s="21">
        <v>1.4</v>
      </c>
      <c r="G116" s="21">
        <v>0.98</v>
      </c>
      <c r="H116" s="21">
        <v>2.28</v>
      </c>
      <c r="I116" s="31">
        <f t="shared" ref="I116:I123" si="50">G116*H116+1</f>
        <v>3.2344</v>
      </c>
      <c r="J116" s="21">
        <v>1.2</v>
      </c>
      <c r="K116" s="18">
        <v>0.5</v>
      </c>
      <c r="L116" s="32">
        <f t="shared" ref="L116:L123" si="51">E116*F116*I116*J116*K116</f>
        <v>13704.110364672</v>
      </c>
      <c r="M116" s="32"/>
      <c r="N116" s="32"/>
      <c r="O116" s="32"/>
      <c r="P116" s="32"/>
      <c r="R116" s="21">
        <v>2919</v>
      </c>
      <c r="S116" s="19">
        <v>1.728</v>
      </c>
      <c r="T116" s="21">
        <v>1</v>
      </c>
      <c r="U116" s="21">
        <v>0</v>
      </c>
      <c r="V116" s="14">
        <f t="shared" ref="V116:V123" si="52">R116*S116*T116+U116</f>
        <v>5044.032</v>
      </c>
      <c r="W116" s="21">
        <v>1.4</v>
      </c>
      <c r="X116" s="21">
        <v>0.98</v>
      </c>
      <c r="Y116" s="21">
        <v>2.68</v>
      </c>
      <c r="Z116" s="31">
        <f t="shared" ref="Z116:Z123" si="53">X116*Y116+1</f>
        <v>3.6264</v>
      </c>
      <c r="AA116" s="21">
        <v>1.2</v>
      </c>
      <c r="AB116" s="18">
        <v>0.5</v>
      </c>
      <c r="AC116" s="32">
        <f t="shared" ref="AC116:AC123" si="54">V116*W116*Z116*AA116*AB116</f>
        <v>15365.009221632</v>
      </c>
      <c r="AD116" s="32"/>
      <c r="AE116" s="32"/>
      <c r="AF116" s="32"/>
      <c r="AG116" s="32"/>
    </row>
    <row r="117" customHeight="1" spans="1:33">
      <c r="A117" s="21">
        <v>2919</v>
      </c>
      <c r="B117" s="19">
        <v>1.728</v>
      </c>
      <c r="C117" s="21">
        <v>1</v>
      </c>
      <c r="D117" s="21">
        <v>0</v>
      </c>
      <c r="E117" s="14">
        <f t="shared" si="49"/>
        <v>5044.032</v>
      </c>
      <c r="F117" s="21">
        <v>1.4</v>
      </c>
      <c r="G117" s="21">
        <v>0.98</v>
      </c>
      <c r="H117" s="21">
        <v>2.28</v>
      </c>
      <c r="I117" s="31">
        <f t="shared" si="50"/>
        <v>3.2344</v>
      </c>
      <c r="J117" s="21">
        <v>1.2</v>
      </c>
      <c r="K117" s="18">
        <v>0.5</v>
      </c>
      <c r="L117" s="32">
        <f t="shared" si="51"/>
        <v>13704.110364672</v>
      </c>
      <c r="M117" s="32"/>
      <c r="N117" s="32"/>
      <c r="O117" s="32"/>
      <c r="P117" s="32"/>
      <c r="R117" s="21">
        <v>2919</v>
      </c>
      <c r="S117" s="19">
        <v>1.728</v>
      </c>
      <c r="T117" s="21">
        <v>1</v>
      </c>
      <c r="U117" s="21">
        <v>0</v>
      </c>
      <c r="V117" s="14">
        <f t="shared" si="52"/>
        <v>5044.032</v>
      </c>
      <c r="W117" s="21">
        <v>1.4</v>
      </c>
      <c r="X117" s="21">
        <v>0.98</v>
      </c>
      <c r="Y117" s="21">
        <v>2.68</v>
      </c>
      <c r="Z117" s="31">
        <f t="shared" si="53"/>
        <v>3.6264</v>
      </c>
      <c r="AA117" s="21">
        <v>1.2</v>
      </c>
      <c r="AB117" s="18">
        <v>0.5</v>
      </c>
      <c r="AC117" s="32">
        <f t="shared" si="54"/>
        <v>15365.009221632</v>
      </c>
      <c r="AD117" s="32"/>
      <c r="AE117" s="32"/>
      <c r="AF117" s="32"/>
      <c r="AG117" s="32"/>
    </row>
    <row r="118" customHeight="1" spans="1:33">
      <c r="A118" s="21">
        <v>2919</v>
      </c>
      <c r="B118" s="19">
        <v>1.728</v>
      </c>
      <c r="C118" s="21">
        <v>1</v>
      </c>
      <c r="D118" s="21">
        <v>0</v>
      </c>
      <c r="E118" s="14">
        <f t="shared" si="49"/>
        <v>5044.032</v>
      </c>
      <c r="F118" s="21">
        <v>1.4</v>
      </c>
      <c r="G118" s="21">
        <v>0.98</v>
      </c>
      <c r="H118" s="21">
        <v>2.28</v>
      </c>
      <c r="I118" s="31">
        <f t="shared" si="50"/>
        <v>3.2344</v>
      </c>
      <c r="J118" s="21">
        <v>1.2</v>
      </c>
      <c r="K118" s="18">
        <v>0.5</v>
      </c>
      <c r="L118" s="32">
        <f t="shared" si="51"/>
        <v>13704.110364672</v>
      </c>
      <c r="M118" s="32"/>
      <c r="N118" s="32"/>
      <c r="O118" s="32"/>
      <c r="P118" s="32"/>
      <c r="R118" s="21">
        <v>2919</v>
      </c>
      <c r="S118" s="19">
        <v>1.728</v>
      </c>
      <c r="T118" s="21">
        <v>1</v>
      </c>
      <c r="U118" s="21">
        <v>0</v>
      </c>
      <c r="V118" s="14">
        <f t="shared" si="52"/>
        <v>5044.032</v>
      </c>
      <c r="W118" s="21">
        <v>1.4</v>
      </c>
      <c r="X118" s="21">
        <v>0.98</v>
      </c>
      <c r="Y118" s="21">
        <v>2.68</v>
      </c>
      <c r="Z118" s="31">
        <f t="shared" si="53"/>
        <v>3.6264</v>
      </c>
      <c r="AA118" s="21">
        <v>1.2</v>
      </c>
      <c r="AB118" s="18">
        <v>0.5</v>
      </c>
      <c r="AC118" s="32">
        <f t="shared" si="54"/>
        <v>15365.009221632</v>
      </c>
      <c r="AD118" s="32"/>
      <c r="AE118" s="32"/>
      <c r="AF118" s="32"/>
      <c r="AG118" s="32"/>
    </row>
    <row r="119" customHeight="1" spans="1:33">
      <c r="A119" s="21">
        <v>2919</v>
      </c>
      <c r="B119" s="19">
        <v>1.728</v>
      </c>
      <c r="C119" s="21">
        <v>1</v>
      </c>
      <c r="D119" s="21">
        <v>0</v>
      </c>
      <c r="E119" s="14">
        <f t="shared" si="49"/>
        <v>5044.032</v>
      </c>
      <c r="F119" s="21">
        <v>1.4</v>
      </c>
      <c r="G119" s="21">
        <v>0.98</v>
      </c>
      <c r="H119" s="21">
        <v>2.28</v>
      </c>
      <c r="I119" s="31">
        <f t="shared" si="50"/>
        <v>3.2344</v>
      </c>
      <c r="J119" s="21">
        <v>1.2</v>
      </c>
      <c r="K119" s="18">
        <v>0.5</v>
      </c>
      <c r="L119" s="32">
        <f t="shared" si="51"/>
        <v>13704.110364672</v>
      </c>
      <c r="M119" s="32"/>
      <c r="N119" s="32"/>
      <c r="O119" s="32"/>
      <c r="P119" s="32"/>
      <c r="R119" s="21">
        <v>2919</v>
      </c>
      <c r="S119" s="19">
        <v>1.728</v>
      </c>
      <c r="T119" s="21">
        <v>1</v>
      </c>
      <c r="U119" s="21">
        <v>0</v>
      </c>
      <c r="V119" s="14">
        <f t="shared" si="52"/>
        <v>5044.032</v>
      </c>
      <c r="W119" s="21">
        <v>1.4</v>
      </c>
      <c r="X119" s="21">
        <v>0.98</v>
      </c>
      <c r="Y119" s="21">
        <v>2.68</v>
      </c>
      <c r="Z119" s="31">
        <f t="shared" si="53"/>
        <v>3.6264</v>
      </c>
      <c r="AA119" s="21">
        <v>1.2</v>
      </c>
      <c r="AB119" s="18">
        <v>0.5</v>
      </c>
      <c r="AC119" s="32">
        <f t="shared" si="54"/>
        <v>15365.009221632</v>
      </c>
      <c r="AD119" s="32"/>
      <c r="AE119" s="32"/>
      <c r="AF119" s="32"/>
      <c r="AG119" s="32"/>
    </row>
    <row r="120" customHeight="1" spans="1:33">
      <c r="A120" s="21">
        <v>2919</v>
      </c>
      <c r="B120" s="19">
        <v>1.728</v>
      </c>
      <c r="C120" s="21">
        <v>1</v>
      </c>
      <c r="D120" s="21">
        <v>0</v>
      </c>
      <c r="E120" s="14">
        <f t="shared" si="49"/>
        <v>5044.032</v>
      </c>
      <c r="F120" s="21">
        <v>1.4</v>
      </c>
      <c r="G120" s="21">
        <v>0.98</v>
      </c>
      <c r="H120" s="21">
        <v>2.28</v>
      </c>
      <c r="I120" s="31">
        <f t="shared" si="50"/>
        <v>3.2344</v>
      </c>
      <c r="J120" s="21">
        <v>1.2</v>
      </c>
      <c r="K120" s="18">
        <v>0.5</v>
      </c>
      <c r="L120" s="32">
        <f t="shared" si="51"/>
        <v>13704.110364672</v>
      </c>
      <c r="M120" s="32"/>
      <c r="N120" s="32"/>
      <c r="O120" s="32"/>
      <c r="P120" s="32"/>
      <c r="R120" s="21">
        <v>2919</v>
      </c>
      <c r="S120" s="19">
        <v>1.728</v>
      </c>
      <c r="T120" s="21">
        <v>1</v>
      </c>
      <c r="U120" s="21">
        <v>0</v>
      </c>
      <c r="V120" s="14">
        <f t="shared" si="52"/>
        <v>5044.032</v>
      </c>
      <c r="W120" s="21">
        <v>1.4</v>
      </c>
      <c r="X120" s="21">
        <v>0.98</v>
      </c>
      <c r="Y120" s="21">
        <v>2.68</v>
      </c>
      <c r="Z120" s="31">
        <f t="shared" si="53"/>
        <v>3.6264</v>
      </c>
      <c r="AA120" s="21">
        <v>1.2</v>
      </c>
      <c r="AB120" s="18">
        <v>0.5</v>
      </c>
      <c r="AC120" s="32">
        <f t="shared" si="54"/>
        <v>15365.009221632</v>
      </c>
      <c r="AD120" s="32"/>
      <c r="AE120" s="32"/>
      <c r="AF120" s="32"/>
      <c r="AG120" s="32"/>
    </row>
    <row r="121" customHeight="1" spans="1:33">
      <c r="A121" s="21">
        <v>2919</v>
      </c>
      <c r="B121" s="19">
        <v>1.728</v>
      </c>
      <c r="C121" s="21">
        <v>1</v>
      </c>
      <c r="D121" s="21">
        <v>0</v>
      </c>
      <c r="E121" s="14">
        <f t="shared" si="49"/>
        <v>5044.032</v>
      </c>
      <c r="F121" s="21">
        <v>1.4</v>
      </c>
      <c r="G121" s="21">
        <v>0.98</v>
      </c>
      <c r="H121" s="21">
        <v>2.28</v>
      </c>
      <c r="I121" s="31">
        <f t="shared" si="50"/>
        <v>3.2344</v>
      </c>
      <c r="J121" s="21">
        <v>1.2</v>
      </c>
      <c r="K121" s="18">
        <v>0.5</v>
      </c>
      <c r="L121" s="32">
        <f t="shared" si="51"/>
        <v>13704.110364672</v>
      </c>
      <c r="M121" s="32"/>
      <c r="N121" s="32"/>
      <c r="O121" s="32"/>
      <c r="P121" s="32"/>
      <c r="R121" s="21">
        <v>2919</v>
      </c>
      <c r="S121" s="19">
        <v>1.728</v>
      </c>
      <c r="T121" s="21">
        <v>1</v>
      </c>
      <c r="U121" s="21">
        <v>0</v>
      </c>
      <c r="V121" s="14">
        <f t="shared" si="52"/>
        <v>5044.032</v>
      </c>
      <c r="W121" s="21">
        <v>1.4</v>
      </c>
      <c r="X121" s="21">
        <v>0.98</v>
      </c>
      <c r="Y121" s="21">
        <v>2.68</v>
      </c>
      <c r="Z121" s="31">
        <f t="shared" si="53"/>
        <v>3.6264</v>
      </c>
      <c r="AA121" s="21">
        <v>1.2</v>
      </c>
      <c r="AB121" s="18">
        <v>0.5</v>
      </c>
      <c r="AC121" s="32">
        <f t="shared" si="54"/>
        <v>15365.009221632</v>
      </c>
      <c r="AD121" s="32"/>
      <c r="AE121" s="32"/>
      <c r="AF121" s="32"/>
      <c r="AG121" s="32"/>
    </row>
    <row r="122" customHeight="1" spans="1:33">
      <c r="A122" s="21">
        <v>2919</v>
      </c>
      <c r="B122" s="19">
        <v>1.728</v>
      </c>
      <c r="C122" s="21">
        <v>1</v>
      </c>
      <c r="D122" s="21">
        <v>0</v>
      </c>
      <c r="E122" s="14">
        <f t="shared" si="49"/>
        <v>5044.032</v>
      </c>
      <c r="F122" s="21">
        <v>1.4</v>
      </c>
      <c r="G122" s="21">
        <v>0.98</v>
      </c>
      <c r="H122" s="21">
        <v>2.28</v>
      </c>
      <c r="I122" s="31">
        <f t="shared" si="50"/>
        <v>3.2344</v>
      </c>
      <c r="J122" s="21">
        <v>1.2</v>
      </c>
      <c r="K122" s="18">
        <v>0.5</v>
      </c>
      <c r="L122" s="32">
        <f t="shared" si="51"/>
        <v>13704.110364672</v>
      </c>
      <c r="M122" s="32"/>
      <c r="N122" s="32"/>
      <c r="O122" s="32"/>
      <c r="P122" s="32"/>
      <c r="R122" s="21">
        <v>2919</v>
      </c>
      <c r="S122" s="19">
        <v>1.728</v>
      </c>
      <c r="T122" s="21">
        <v>1</v>
      </c>
      <c r="U122" s="21">
        <v>0</v>
      </c>
      <c r="V122" s="14">
        <f t="shared" si="52"/>
        <v>5044.032</v>
      </c>
      <c r="W122" s="21">
        <v>1.4</v>
      </c>
      <c r="X122" s="21">
        <v>0.98</v>
      </c>
      <c r="Y122" s="21">
        <v>2.68</v>
      </c>
      <c r="Z122" s="31">
        <f t="shared" si="53"/>
        <v>3.6264</v>
      </c>
      <c r="AA122" s="21">
        <v>1.2</v>
      </c>
      <c r="AB122" s="18">
        <v>0.5</v>
      </c>
      <c r="AC122" s="32">
        <f t="shared" si="54"/>
        <v>15365.009221632</v>
      </c>
      <c r="AD122" s="32"/>
      <c r="AE122" s="32"/>
      <c r="AF122" s="32"/>
      <c r="AG122" s="32"/>
    </row>
    <row r="123" customHeight="1" spans="1:33">
      <c r="A123" s="21">
        <v>2919</v>
      </c>
      <c r="B123" s="19">
        <v>1.728</v>
      </c>
      <c r="C123" s="21">
        <v>1</v>
      </c>
      <c r="D123" s="21">
        <v>0</v>
      </c>
      <c r="E123" s="14">
        <f t="shared" si="49"/>
        <v>5044.032</v>
      </c>
      <c r="F123" s="21">
        <v>1.4</v>
      </c>
      <c r="G123" s="21">
        <v>0.98</v>
      </c>
      <c r="H123" s="21">
        <v>2.28</v>
      </c>
      <c r="I123" s="31">
        <f t="shared" si="50"/>
        <v>3.2344</v>
      </c>
      <c r="J123" s="21">
        <v>1.2</v>
      </c>
      <c r="K123" s="18">
        <v>0.5</v>
      </c>
      <c r="L123" s="32">
        <f t="shared" si="51"/>
        <v>13704.110364672</v>
      </c>
      <c r="M123" s="32"/>
      <c r="N123" s="32"/>
      <c r="O123" s="32"/>
      <c r="P123" s="32"/>
      <c r="R123" s="21">
        <v>2919</v>
      </c>
      <c r="S123" s="19">
        <v>1.728</v>
      </c>
      <c r="T123" s="21">
        <v>1</v>
      </c>
      <c r="U123" s="21">
        <v>0</v>
      </c>
      <c r="V123" s="14">
        <f t="shared" si="52"/>
        <v>5044.032</v>
      </c>
      <c r="W123" s="21">
        <v>1.4</v>
      </c>
      <c r="X123" s="21">
        <v>0.98</v>
      </c>
      <c r="Y123" s="21">
        <v>2.68</v>
      </c>
      <c r="Z123" s="31">
        <f t="shared" si="53"/>
        <v>3.6264</v>
      </c>
      <c r="AA123" s="21">
        <v>1.2</v>
      </c>
      <c r="AB123" s="18">
        <v>0.5</v>
      </c>
      <c r="AC123" s="32">
        <f t="shared" si="54"/>
        <v>15365.009221632</v>
      </c>
      <c r="AD123" s="32"/>
      <c r="AE123" s="32"/>
      <c r="AF123" s="32"/>
      <c r="AG123" s="32"/>
    </row>
    <row r="124" customHeight="1" spans="1:33">
      <c r="A124" s="34">
        <f>SUM(L116:L123)</f>
        <v>109632.882917376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6"/>
      <c r="R124" s="34">
        <f>SUM(AC116:AC123)</f>
        <v>122920.073773056</v>
      </c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6"/>
    </row>
    <row r="125" customHeight="1" spans="1:33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R125" s="37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9"/>
    </row>
    <row r="126" customHeight="1" spans="1:33">
      <c r="A126" s="4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2"/>
      <c r="R126" s="40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2"/>
    </row>
    <row r="129" customHeight="1" spans="1:33">
      <c r="A129" s="2" t="s">
        <v>58</v>
      </c>
      <c r="B129" s="2"/>
      <c r="C129" s="2"/>
      <c r="D129" s="2"/>
      <c r="E129" s="2"/>
      <c r="F129" s="2"/>
      <c r="G129" s="2"/>
      <c r="H129" s="3" t="s">
        <v>1</v>
      </c>
      <c r="I129" s="3"/>
      <c r="J129" s="3"/>
      <c r="K129" s="3"/>
      <c r="L129" s="3"/>
      <c r="M129" s="3"/>
      <c r="N129" s="3"/>
      <c r="O129" s="3"/>
      <c r="P129" s="3"/>
      <c r="R129" s="2" t="s">
        <v>58</v>
      </c>
      <c r="S129" s="2"/>
      <c r="T129" s="2"/>
      <c r="U129" s="2"/>
      <c r="V129" s="2"/>
      <c r="W129" s="2"/>
      <c r="X129" s="2"/>
      <c r="Y129" s="3" t="s">
        <v>2</v>
      </c>
      <c r="Z129" s="3"/>
      <c r="AA129" s="3"/>
      <c r="AB129" s="3"/>
      <c r="AC129" s="3"/>
      <c r="AD129" s="3"/>
      <c r="AE129" s="3"/>
      <c r="AF129" s="3"/>
      <c r="AG129" s="3"/>
    </row>
    <row r="130" customHeight="1" spans="1:33">
      <c r="A130" s="2"/>
      <c r="B130" s="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</row>
    <row r="131" customHeight="1" spans="1:33">
      <c r="A131" s="2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</row>
    <row r="132" customHeight="1" spans="1:33">
      <c r="A132" s="4" t="s">
        <v>3</v>
      </c>
      <c r="B132" s="4"/>
      <c r="C132" s="5">
        <f>K132+K134+K136+K138</f>
        <v>4046988.94952689</v>
      </c>
      <c r="D132" s="5"/>
      <c r="E132" s="5"/>
      <c r="F132" s="5"/>
      <c r="G132" s="5"/>
      <c r="H132" s="6" t="s">
        <v>4</v>
      </c>
      <c r="I132" s="6"/>
      <c r="J132" s="6"/>
      <c r="K132" s="7">
        <f>A151+A174</f>
        <v>2122476.25493034</v>
      </c>
      <c r="L132" s="7"/>
      <c r="M132" s="8">
        <f>K132/C132</f>
        <v>0.524458129587546</v>
      </c>
      <c r="N132" s="8"/>
      <c r="O132" s="9" t="s">
        <v>5</v>
      </c>
      <c r="P132" s="9"/>
      <c r="R132" s="4" t="s">
        <v>3</v>
      </c>
      <c r="S132" s="4"/>
      <c r="T132" s="5">
        <f>AB132+AB134+AB136+AB138</f>
        <v>5286515.06429445</v>
      </c>
      <c r="U132" s="5"/>
      <c r="V132" s="5"/>
      <c r="W132" s="5"/>
      <c r="X132" s="5"/>
      <c r="Y132" s="6" t="s">
        <v>4</v>
      </c>
      <c r="Z132" s="6"/>
      <c r="AA132" s="6"/>
      <c r="AB132" s="7">
        <f>R151+R174</f>
        <v>2417814.65600703</v>
      </c>
      <c r="AC132" s="7"/>
      <c r="AD132" s="8">
        <f>AB132/T132</f>
        <v>0.457355105698487</v>
      </c>
      <c r="AE132" s="8"/>
      <c r="AF132" s="9" t="s">
        <v>5</v>
      </c>
      <c r="AG132" s="9"/>
    </row>
    <row r="133" customHeight="1" spans="1:33">
      <c r="A133" s="4"/>
      <c r="B133" s="4"/>
      <c r="C133" s="5"/>
      <c r="D133" s="5"/>
      <c r="E133" s="5"/>
      <c r="F133" s="5"/>
      <c r="G133" s="5"/>
      <c r="H133" s="6"/>
      <c r="I133" s="6"/>
      <c r="J133" s="6"/>
      <c r="K133" s="7"/>
      <c r="L133" s="7"/>
      <c r="M133" s="8"/>
      <c r="N133" s="8"/>
      <c r="O133" s="9"/>
      <c r="P133" s="9"/>
      <c r="R133" s="4"/>
      <c r="S133" s="4"/>
      <c r="T133" s="5"/>
      <c r="U133" s="5"/>
      <c r="V133" s="5"/>
      <c r="W133" s="5"/>
      <c r="X133" s="5"/>
      <c r="Y133" s="6"/>
      <c r="Z133" s="6"/>
      <c r="AA133" s="6"/>
      <c r="AB133" s="7"/>
      <c r="AC133" s="7"/>
      <c r="AD133" s="8"/>
      <c r="AE133" s="8"/>
      <c r="AF133" s="9"/>
      <c r="AG133" s="9"/>
    </row>
    <row r="134" customHeight="1" spans="1:33">
      <c r="A134" s="4"/>
      <c r="B134" s="4"/>
      <c r="C134" s="5"/>
      <c r="D134" s="5"/>
      <c r="E134" s="5"/>
      <c r="F134" s="5"/>
      <c r="G134" s="5"/>
      <c r="H134" s="6" t="s">
        <v>6</v>
      </c>
      <c r="I134" s="6"/>
      <c r="J134" s="6"/>
      <c r="K134" s="7">
        <f>A186+A203</f>
        <v>376802.435159352</v>
      </c>
      <c r="L134" s="7"/>
      <c r="M134" s="8">
        <f>K134/C132</f>
        <v>0.0931068603988656</v>
      </c>
      <c r="N134" s="8"/>
      <c r="O134" s="10">
        <v>18.5</v>
      </c>
      <c r="P134" s="10"/>
      <c r="R134" s="4"/>
      <c r="S134" s="4"/>
      <c r="T134" s="5"/>
      <c r="U134" s="5"/>
      <c r="V134" s="5"/>
      <c r="W134" s="5"/>
      <c r="X134" s="5"/>
      <c r="Y134" s="6" t="s">
        <v>6</v>
      </c>
      <c r="Z134" s="6"/>
      <c r="AA134" s="6"/>
      <c r="AB134" s="7">
        <f>R186+R203</f>
        <v>450804.735034961</v>
      </c>
      <c r="AC134" s="7"/>
      <c r="AD134" s="8">
        <f>AB134/T132</f>
        <v>0.0852744633378106</v>
      </c>
      <c r="AE134" s="8"/>
      <c r="AF134" s="10">
        <v>18.5</v>
      </c>
      <c r="AG134" s="10"/>
    </row>
    <row r="135" customHeight="1" spans="1:33">
      <c r="A135" s="4"/>
      <c r="B135" s="4"/>
      <c r="C135" s="5"/>
      <c r="D135" s="5"/>
      <c r="E135" s="5"/>
      <c r="F135" s="5"/>
      <c r="G135" s="5"/>
      <c r="H135" s="6"/>
      <c r="I135" s="6"/>
      <c r="J135" s="6"/>
      <c r="K135" s="7"/>
      <c r="L135" s="7"/>
      <c r="M135" s="8"/>
      <c r="N135" s="8"/>
      <c r="O135" s="10"/>
      <c r="P135" s="10"/>
      <c r="R135" s="4"/>
      <c r="S135" s="4"/>
      <c r="T135" s="5"/>
      <c r="U135" s="5"/>
      <c r="V135" s="5"/>
      <c r="W135" s="5"/>
      <c r="X135" s="5"/>
      <c r="Y135" s="6"/>
      <c r="Z135" s="6"/>
      <c r="AA135" s="6"/>
      <c r="AB135" s="7"/>
      <c r="AC135" s="7"/>
      <c r="AD135" s="8"/>
      <c r="AE135" s="8"/>
      <c r="AF135" s="10"/>
      <c r="AG135" s="10"/>
    </row>
    <row r="136" customHeight="1" spans="1:33">
      <c r="A136" s="11" t="s">
        <v>7</v>
      </c>
      <c r="B136" s="11"/>
      <c r="C136" s="12">
        <f>C132/O134</f>
        <v>218756.159433886</v>
      </c>
      <c r="D136" s="12"/>
      <c r="E136" s="12"/>
      <c r="F136" s="12"/>
      <c r="G136" s="12"/>
      <c r="H136" s="6" t="s">
        <v>8</v>
      </c>
      <c r="I136" s="6"/>
      <c r="J136" s="6"/>
      <c r="K136" s="7">
        <f>A237+A252</f>
        <v>703430.151660437</v>
      </c>
      <c r="L136" s="7"/>
      <c r="M136" s="8">
        <f>K136/C132</f>
        <v>0.173815683816649</v>
      </c>
      <c r="N136" s="8"/>
      <c r="O136" s="10"/>
      <c r="P136" s="10"/>
      <c r="R136" s="11" t="s">
        <v>7</v>
      </c>
      <c r="S136" s="11"/>
      <c r="T136" s="12">
        <f>T132/AF134</f>
        <v>285757.571042943</v>
      </c>
      <c r="U136" s="12"/>
      <c r="V136" s="12"/>
      <c r="W136" s="12"/>
      <c r="X136" s="12"/>
      <c r="Y136" s="6" t="s">
        <v>8</v>
      </c>
      <c r="Z136" s="6"/>
      <c r="AA136" s="6"/>
      <c r="AB136" s="7">
        <f>R237+R252</f>
        <v>1184612.88082357</v>
      </c>
      <c r="AC136" s="7"/>
      <c r="AD136" s="8">
        <f>AB136/T132</f>
        <v>0.224082002305174</v>
      </c>
      <c r="AE136" s="8"/>
      <c r="AF136" s="10"/>
      <c r="AG136" s="10"/>
    </row>
    <row r="137" customHeight="1" spans="1:33">
      <c r="A137" s="11"/>
      <c r="B137" s="11"/>
      <c r="C137" s="12"/>
      <c r="D137" s="12"/>
      <c r="E137" s="12"/>
      <c r="F137" s="12"/>
      <c r="G137" s="12"/>
      <c r="H137" s="6"/>
      <c r="I137" s="6"/>
      <c r="J137" s="6"/>
      <c r="K137" s="7"/>
      <c r="L137" s="7"/>
      <c r="M137" s="8"/>
      <c r="N137" s="8"/>
      <c r="O137" s="10"/>
      <c r="P137" s="10"/>
      <c r="R137" s="11"/>
      <c r="S137" s="11"/>
      <c r="T137" s="12"/>
      <c r="U137" s="12"/>
      <c r="V137" s="12"/>
      <c r="W137" s="12"/>
      <c r="X137" s="12"/>
      <c r="Y137" s="6"/>
      <c r="Z137" s="6"/>
      <c r="AA137" s="6"/>
      <c r="AB137" s="7"/>
      <c r="AC137" s="7"/>
      <c r="AD137" s="8"/>
      <c r="AE137" s="8"/>
      <c r="AF137" s="10"/>
      <c r="AG137" s="10"/>
    </row>
    <row r="138" customHeight="1" spans="1:33">
      <c r="A138" s="11"/>
      <c r="B138" s="11"/>
      <c r="C138" s="12"/>
      <c r="D138" s="12"/>
      <c r="E138" s="12"/>
      <c r="F138" s="12"/>
      <c r="G138" s="12"/>
      <c r="H138" s="6" t="s">
        <v>9</v>
      </c>
      <c r="I138" s="6"/>
      <c r="J138" s="6"/>
      <c r="K138" s="7">
        <f>A216+A229</f>
        <v>844280.107776757</v>
      </c>
      <c r="L138" s="7"/>
      <c r="M138" s="8">
        <f>K138/C132</f>
        <v>0.208619326196939</v>
      </c>
      <c r="N138" s="8"/>
      <c r="O138" s="10"/>
      <c r="P138" s="10"/>
      <c r="R138" s="11"/>
      <c r="S138" s="11"/>
      <c r="T138" s="12"/>
      <c r="U138" s="12"/>
      <c r="V138" s="12"/>
      <c r="W138" s="12"/>
      <c r="X138" s="12"/>
      <c r="Y138" s="6" t="s">
        <v>9</v>
      </c>
      <c r="Z138" s="6"/>
      <c r="AA138" s="6"/>
      <c r="AB138" s="7">
        <f>R216+R229</f>
        <v>1233282.79242889</v>
      </c>
      <c r="AC138" s="7"/>
      <c r="AD138" s="8">
        <f>AB138/T132</f>
        <v>0.233288428658528</v>
      </c>
      <c r="AE138" s="8"/>
      <c r="AF138" s="10"/>
      <c r="AG138" s="10"/>
    </row>
    <row r="139" customHeight="1" spans="1:33">
      <c r="A139" s="11"/>
      <c r="B139" s="11"/>
      <c r="C139" s="12"/>
      <c r="D139" s="12"/>
      <c r="E139" s="12"/>
      <c r="F139" s="12"/>
      <c r="G139" s="12"/>
      <c r="H139" s="6"/>
      <c r="I139" s="6"/>
      <c r="J139" s="6"/>
      <c r="K139" s="7"/>
      <c r="L139" s="7"/>
      <c r="M139" s="8"/>
      <c r="N139" s="8"/>
      <c r="O139" s="10"/>
      <c r="P139" s="10"/>
      <c r="R139" s="11"/>
      <c r="S139" s="11"/>
      <c r="T139" s="12"/>
      <c r="U139" s="12"/>
      <c r="V139" s="12"/>
      <c r="W139" s="12"/>
      <c r="X139" s="12"/>
      <c r="Y139" s="6"/>
      <c r="Z139" s="6"/>
      <c r="AA139" s="6"/>
      <c r="AB139" s="7"/>
      <c r="AC139" s="7"/>
      <c r="AD139" s="8"/>
      <c r="AE139" s="8"/>
      <c r="AF139" s="10"/>
      <c r="AG139" s="10"/>
    </row>
    <row r="140" customHeight="1" spans="1:33">
      <c r="A140" s="13" t="s">
        <v>10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R140" s="13" t="s">
        <v>10</v>
      </c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customHeight="1" spans="1:3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</row>
    <row r="142" customHeight="1" spans="1:33">
      <c r="A142" s="14" t="s">
        <v>11</v>
      </c>
      <c r="B142" s="14"/>
      <c r="C142" s="14"/>
      <c r="D142" s="15"/>
      <c r="E142" s="16" t="s">
        <v>12</v>
      </c>
      <c r="F142" s="16"/>
      <c r="G142" s="16"/>
      <c r="H142" s="16"/>
      <c r="I142" s="14" t="s">
        <v>13</v>
      </c>
      <c r="J142" s="14" t="s">
        <v>14</v>
      </c>
      <c r="K142" s="17" t="s">
        <v>15</v>
      </c>
      <c r="L142" s="17"/>
      <c r="M142" s="17"/>
      <c r="N142" s="18" t="s">
        <v>16</v>
      </c>
      <c r="O142" s="19" t="s">
        <v>17</v>
      </c>
      <c r="P142" s="20" t="s">
        <v>18</v>
      </c>
      <c r="R142" s="14" t="s">
        <v>11</v>
      </c>
      <c r="S142" s="14"/>
      <c r="T142" s="14"/>
      <c r="U142" s="15"/>
      <c r="V142" s="16" t="s">
        <v>12</v>
      </c>
      <c r="W142" s="16"/>
      <c r="X142" s="16"/>
      <c r="Y142" s="16"/>
      <c r="Z142" s="14" t="s">
        <v>13</v>
      </c>
      <c r="AA142" s="14" t="s">
        <v>14</v>
      </c>
      <c r="AB142" s="17" t="s">
        <v>15</v>
      </c>
      <c r="AC142" s="17"/>
      <c r="AD142" s="17"/>
      <c r="AE142" s="18" t="s">
        <v>16</v>
      </c>
      <c r="AF142" s="19" t="s">
        <v>17</v>
      </c>
      <c r="AG142" s="20" t="s">
        <v>18</v>
      </c>
    </row>
    <row r="143" customHeight="1" spans="1:33">
      <c r="A143" s="21" t="s">
        <v>19</v>
      </c>
      <c r="B143" s="21" t="s">
        <v>20</v>
      </c>
      <c r="C143" s="22" t="s">
        <v>21</v>
      </c>
      <c r="D143" s="15" t="s">
        <v>11</v>
      </c>
      <c r="E143" s="21" t="s">
        <v>22</v>
      </c>
      <c r="F143" s="21" t="s">
        <v>23</v>
      </c>
      <c r="G143" s="21" t="s">
        <v>24</v>
      </c>
      <c r="H143" s="16" t="s">
        <v>25</v>
      </c>
      <c r="I143" s="14"/>
      <c r="J143" s="14"/>
      <c r="K143" s="21" t="s">
        <v>26</v>
      </c>
      <c r="L143" s="21" t="s">
        <v>27</v>
      </c>
      <c r="M143" s="17" t="s">
        <v>28</v>
      </c>
      <c r="N143" s="18" t="s">
        <v>29</v>
      </c>
      <c r="O143" s="19"/>
      <c r="P143" s="20"/>
      <c r="R143" s="21" t="s">
        <v>19</v>
      </c>
      <c r="S143" s="21" t="s">
        <v>20</v>
      </c>
      <c r="T143" s="22" t="s">
        <v>21</v>
      </c>
      <c r="U143" s="15" t="s">
        <v>11</v>
      </c>
      <c r="V143" s="21" t="s">
        <v>22</v>
      </c>
      <c r="W143" s="21" t="s">
        <v>23</v>
      </c>
      <c r="X143" s="21" t="s">
        <v>24</v>
      </c>
      <c r="Y143" s="16" t="s">
        <v>25</v>
      </c>
      <c r="Z143" s="14"/>
      <c r="AA143" s="14"/>
      <c r="AB143" s="21" t="s">
        <v>26</v>
      </c>
      <c r="AC143" s="21" t="s">
        <v>27</v>
      </c>
      <c r="AD143" s="17" t="s">
        <v>28</v>
      </c>
      <c r="AE143" s="18" t="s">
        <v>29</v>
      </c>
      <c r="AF143" s="19"/>
      <c r="AG143" s="20"/>
    </row>
    <row r="144" customHeight="1" spans="1:33">
      <c r="A144" s="21">
        <v>3226</v>
      </c>
      <c r="B144" s="23">
        <v>2.54</v>
      </c>
      <c r="C144" s="22">
        <v>1.35</v>
      </c>
      <c r="D144" s="15">
        <f t="shared" ref="D144:D150" si="55">A144*B144*C144</f>
        <v>11061.954</v>
      </c>
      <c r="E144" s="21">
        <v>1.6</v>
      </c>
      <c r="F144" s="21">
        <v>470</v>
      </c>
      <c r="G144" s="21">
        <v>1.44</v>
      </c>
      <c r="H144" s="24">
        <f t="shared" ref="H144:H150" si="56">1+6*F144/(F144+2000)+G144</f>
        <v>3.5817004048583</v>
      </c>
      <c r="I144" s="25">
        <f t="shared" ref="I144:I150" si="57">1000*(1.6+4.8)</f>
        <v>6400</v>
      </c>
      <c r="J144" s="25">
        <f t="shared" ref="J144:J147" si="58">A144*0.6</f>
        <v>1935.6</v>
      </c>
      <c r="K144" s="21">
        <v>0.99</v>
      </c>
      <c r="L144" s="21">
        <v>2.73</v>
      </c>
      <c r="M144" s="17">
        <f t="shared" ref="M144:M150" si="59">1+K144*L144</f>
        <v>3.7027</v>
      </c>
      <c r="N144" s="18">
        <v>1.2</v>
      </c>
      <c r="O144" s="26">
        <v>1</v>
      </c>
      <c r="P144" s="27">
        <f t="shared" ref="P144:P150" si="60">((D144*E144*H144)+I144+J144)*M144*N144*O144</f>
        <v>318707.243335725</v>
      </c>
      <c r="R144" s="21">
        <v>3226</v>
      </c>
      <c r="S144" s="23">
        <v>2.54</v>
      </c>
      <c r="T144" s="22">
        <v>1.35</v>
      </c>
      <c r="U144" s="15">
        <f t="shared" ref="U144:U150" si="61">R144*S144*T144</f>
        <v>11061.954</v>
      </c>
      <c r="V144" s="21">
        <v>1.6</v>
      </c>
      <c r="W144" s="21">
        <v>470</v>
      </c>
      <c r="X144" s="21">
        <v>1.44</v>
      </c>
      <c r="Y144" s="24">
        <f t="shared" ref="Y144:Y150" si="62">1+6*W144/(W144+2000)+X144</f>
        <v>3.5817004048583</v>
      </c>
      <c r="Z144" s="25">
        <f t="shared" ref="Z144:Z150" si="63">1000*(1.6+4.8)+1985</f>
        <v>8385</v>
      </c>
      <c r="AA144" s="25">
        <f t="shared" ref="AA144:AA147" si="64">R144*0.6</f>
        <v>1935.6</v>
      </c>
      <c r="AB144" s="21">
        <v>0.99</v>
      </c>
      <c r="AC144" s="21">
        <v>3.13</v>
      </c>
      <c r="AD144" s="17">
        <f t="shared" ref="AD144:AD150" si="65">1+AB144*AC144</f>
        <v>4.0987</v>
      </c>
      <c r="AE144" s="18">
        <v>1.2</v>
      </c>
      <c r="AF144" s="26">
        <v>1</v>
      </c>
      <c r="AG144" s="27">
        <f t="shared" ref="AG144:AG150" si="66">((U144*V144*Y144)+Z144+AA144)*AD144*AE144*AF144</f>
        <v>362555.762340809</v>
      </c>
    </row>
    <row r="145" customHeight="1" spans="1:33">
      <c r="A145" s="21">
        <v>3226</v>
      </c>
      <c r="B145" s="23">
        <v>2.54</v>
      </c>
      <c r="C145" s="22">
        <v>1.35</v>
      </c>
      <c r="D145" s="15">
        <f t="shared" si="55"/>
        <v>11061.954</v>
      </c>
      <c r="E145" s="21">
        <v>1.6</v>
      </c>
      <c r="F145" s="21">
        <v>470</v>
      </c>
      <c r="G145" s="21">
        <v>1.44</v>
      </c>
      <c r="H145" s="24">
        <f t="shared" si="56"/>
        <v>3.5817004048583</v>
      </c>
      <c r="I145" s="25">
        <f t="shared" si="57"/>
        <v>6400</v>
      </c>
      <c r="J145" s="25">
        <f t="shared" si="58"/>
        <v>1935.6</v>
      </c>
      <c r="K145" s="21">
        <v>0.99</v>
      </c>
      <c r="L145" s="21">
        <v>2.73</v>
      </c>
      <c r="M145" s="17">
        <f t="shared" si="59"/>
        <v>3.7027</v>
      </c>
      <c r="N145" s="18">
        <v>1.2</v>
      </c>
      <c r="O145" s="26">
        <v>1</v>
      </c>
      <c r="P145" s="27">
        <f t="shared" si="60"/>
        <v>318707.243335725</v>
      </c>
      <c r="R145" s="21">
        <v>3226</v>
      </c>
      <c r="S145" s="23">
        <v>2.54</v>
      </c>
      <c r="T145" s="22">
        <v>1.35</v>
      </c>
      <c r="U145" s="15">
        <f t="shared" si="61"/>
        <v>11061.954</v>
      </c>
      <c r="V145" s="21">
        <v>1.6</v>
      </c>
      <c r="W145" s="21">
        <v>470</v>
      </c>
      <c r="X145" s="21">
        <v>1.44</v>
      </c>
      <c r="Y145" s="24">
        <f t="shared" si="62"/>
        <v>3.5817004048583</v>
      </c>
      <c r="Z145" s="25">
        <f t="shared" si="63"/>
        <v>8385</v>
      </c>
      <c r="AA145" s="25">
        <f t="shared" si="64"/>
        <v>1935.6</v>
      </c>
      <c r="AB145" s="21">
        <v>0.99</v>
      </c>
      <c r="AC145" s="21">
        <v>3.13</v>
      </c>
      <c r="AD145" s="17">
        <f t="shared" si="65"/>
        <v>4.0987</v>
      </c>
      <c r="AE145" s="18">
        <v>1.2</v>
      </c>
      <c r="AF145" s="26">
        <v>1</v>
      </c>
      <c r="AG145" s="27">
        <f t="shared" si="66"/>
        <v>362555.762340809</v>
      </c>
    </row>
    <row r="146" customHeight="1" spans="1:33">
      <c r="A146" s="21">
        <v>3226</v>
      </c>
      <c r="B146" s="23">
        <v>2.54</v>
      </c>
      <c r="C146" s="22">
        <v>1.35</v>
      </c>
      <c r="D146" s="15">
        <f t="shared" si="55"/>
        <v>11061.954</v>
      </c>
      <c r="E146" s="21">
        <v>1.6</v>
      </c>
      <c r="F146" s="21">
        <v>470</v>
      </c>
      <c r="G146" s="21">
        <v>1.44</v>
      </c>
      <c r="H146" s="24">
        <f t="shared" si="56"/>
        <v>3.5817004048583</v>
      </c>
      <c r="I146" s="25">
        <f t="shared" si="57"/>
        <v>6400</v>
      </c>
      <c r="J146" s="25">
        <f t="shared" si="58"/>
        <v>1935.6</v>
      </c>
      <c r="K146" s="21">
        <v>0.99</v>
      </c>
      <c r="L146" s="21">
        <v>2.73</v>
      </c>
      <c r="M146" s="17">
        <f t="shared" si="59"/>
        <v>3.7027</v>
      </c>
      <c r="N146" s="18">
        <v>1.2</v>
      </c>
      <c r="O146" s="26">
        <v>1</v>
      </c>
      <c r="P146" s="27">
        <f t="shared" si="60"/>
        <v>318707.243335725</v>
      </c>
      <c r="R146" s="21">
        <v>3226</v>
      </c>
      <c r="S146" s="23">
        <v>2.54</v>
      </c>
      <c r="T146" s="22">
        <v>1.35</v>
      </c>
      <c r="U146" s="15">
        <f t="shared" si="61"/>
        <v>11061.954</v>
      </c>
      <c r="V146" s="21">
        <v>1.6</v>
      </c>
      <c r="W146" s="21">
        <v>470</v>
      </c>
      <c r="X146" s="21">
        <v>1.44</v>
      </c>
      <c r="Y146" s="24">
        <f t="shared" si="62"/>
        <v>3.5817004048583</v>
      </c>
      <c r="Z146" s="25">
        <f t="shared" si="63"/>
        <v>8385</v>
      </c>
      <c r="AA146" s="25">
        <f t="shared" si="64"/>
        <v>1935.6</v>
      </c>
      <c r="AB146" s="21">
        <v>0.99</v>
      </c>
      <c r="AC146" s="21">
        <v>3.13</v>
      </c>
      <c r="AD146" s="17">
        <f t="shared" si="65"/>
        <v>4.0987</v>
      </c>
      <c r="AE146" s="18">
        <v>1.2</v>
      </c>
      <c r="AF146" s="26">
        <v>1</v>
      </c>
      <c r="AG146" s="27">
        <f t="shared" si="66"/>
        <v>362555.762340809</v>
      </c>
    </row>
    <row r="147" customHeight="1" spans="1:33">
      <c r="A147" s="21">
        <v>3226</v>
      </c>
      <c r="B147" s="23">
        <v>2.54</v>
      </c>
      <c r="C147" s="22">
        <v>1.35</v>
      </c>
      <c r="D147" s="15">
        <f t="shared" si="55"/>
        <v>11061.954</v>
      </c>
      <c r="E147" s="21">
        <v>1.6</v>
      </c>
      <c r="F147" s="21">
        <v>470</v>
      </c>
      <c r="G147" s="21">
        <v>1.44</v>
      </c>
      <c r="H147" s="24">
        <f t="shared" si="56"/>
        <v>3.5817004048583</v>
      </c>
      <c r="I147" s="25">
        <f t="shared" si="57"/>
        <v>6400</v>
      </c>
      <c r="J147" s="25">
        <f t="shared" si="58"/>
        <v>1935.6</v>
      </c>
      <c r="K147" s="21">
        <v>0.99</v>
      </c>
      <c r="L147" s="21">
        <v>2.73</v>
      </c>
      <c r="M147" s="17">
        <f t="shared" si="59"/>
        <v>3.7027</v>
      </c>
      <c r="N147" s="18">
        <v>1.2</v>
      </c>
      <c r="O147" s="26">
        <v>1</v>
      </c>
      <c r="P147" s="27">
        <f t="shared" si="60"/>
        <v>318707.243335725</v>
      </c>
      <c r="R147" s="21">
        <v>3226</v>
      </c>
      <c r="S147" s="23">
        <v>2.54</v>
      </c>
      <c r="T147" s="22">
        <v>1.35</v>
      </c>
      <c r="U147" s="15">
        <f t="shared" si="61"/>
        <v>11061.954</v>
      </c>
      <c r="V147" s="21">
        <v>1.6</v>
      </c>
      <c r="W147" s="21">
        <v>470</v>
      </c>
      <c r="X147" s="21">
        <v>1.44</v>
      </c>
      <c r="Y147" s="24">
        <f t="shared" si="62"/>
        <v>3.5817004048583</v>
      </c>
      <c r="Z147" s="25">
        <f t="shared" si="63"/>
        <v>8385</v>
      </c>
      <c r="AA147" s="25">
        <f t="shared" si="64"/>
        <v>1935.6</v>
      </c>
      <c r="AB147" s="21">
        <v>0.99</v>
      </c>
      <c r="AC147" s="21">
        <v>3.13</v>
      </c>
      <c r="AD147" s="17">
        <f t="shared" si="65"/>
        <v>4.0987</v>
      </c>
      <c r="AE147" s="18">
        <v>1.2</v>
      </c>
      <c r="AF147" s="26">
        <v>1</v>
      </c>
      <c r="AG147" s="27">
        <f t="shared" si="66"/>
        <v>362555.762340809</v>
      </c>
    </row>
    <row r="148" customHeight="1" spans="1:33">
      <c r="A148" s="21">
        <v>3226</v>
      </c>
      <c r="B148" s="16">
        <v>0.53</v>
      </c>
      <c r="C148" s="22">
        <v>1.35</v>
      </c>
      <c r="D148" s="15">
        <f t="shared" si="55"/>
        <v>2308.203</v>
      </c>
      <c r="E148" s="21">
        <v>1.6</v>
      </c>
      <c r="F148" s="21">
        <v>470</v>
      </c>
      <c r="G148" s="21">
        <v>1.44</v>
      </c>
      <c r="H148" s="24">
        <f t="shared" si="56"/>
        <v>3.5817004048583</v>
      </c>
      <c r="I148" s="25">
        <f t="shared" si="57"/>
        <v>6400</v>
      </c>
      <c r="J148" s="25">
        <v>0</v>
      </c>
      <c r="K148" s="21">
        <v>0.99</v>
      </c>
      <c r="L148" s="21">
        <v>2.73</v>
      </c>
      <c r="M148" s="17">
        <f t="shared" si="59"/>
        <v>3.7027</v>
      </c>
      <c r="N148" s="18">
        <v>1.2</v>
      </c>
      <c r="O148" s="26">
        <v>1</v>
      </c>
      <c r="P148" s="27">
        <f t="shared" si="60"/>
        <v>87210.4333053599</v>
      </c>
      <c r="R148" s="21">
        <v>3226</v>
      </c>
      <c r="S148" s="16">
        <v>0.53</v>
      </c>
      <c r="T148" s="22">
        <v>1.35</v>
      </c>
      <c r="U148" s="15">
        <f t="shared" si="61"/>
        <v>2308.203</v>
      </c>
      <c r="V148" s="21">
        <v>1.6</v>
      </c>
      <c r="W148" s="21">
        <v>470</v>
      </c>
      <c r="X148" s="21">
        <v>1.44</v>
      </c>
      <c r="Y148" s="24">
        <f t="shared" si="62"/>
        <v>3.5817004048583</v>
      </c>
      <c r="Z148" s="25">
        <f t="shared" si="63"/>
        <v>8385</v>
      </c>
      <c r="AA148" s="25">
        <v>0</v>
      </c>
      <c r="AB148" s="21">
        <v>0.99</v>
      </c>
      <c r="AC148" s="21">
        <v>3.13</v>
      </c>
      <c r="AD148" s="17">
        <f t="shared" si="65"/>
        <v>4.0987</v>
      </c>
      <c r="AE148" s="18">
        <v>1.2</v>
      </c>
      <c r="AF148" s="26">
        <v>1</v>
      </c>
      <c r="AG148" s="27">
        <f t="shared" si="66"/>
        <v>106300.60386957</v>
      </c>
    </row>
    <row r="149" customHeight="1" spans="1:33">
      <c r="A149" s="21">
        <v>3226</v>
      </c>
      <c r="B149" s="16">
        <v>0.53</v>
      </c>
      <c r="C149" s="22">
        <v>1.35</v>
      </c>
      <c r="D149" s="15">
        <f t="shared" si="55"/>
        <v>2308.203</v>
      </c>
      <c r="E149" s="21">
        <v>1.6</v>
      </c>
      <c r="F149" s="21">
        <v>470</v>
      </c>
      <c r="G149" s="21">
        <v>1.44</v>
      </c>
      <c r="H149" s="24">
        <f t="shared" si="56"/>
        <v>3.5817004048583</v>
      </c>
      <c r="I149" s="25">
        <f t="shared" si="57"/>
        <v>6400</v>
      </c>
      <c r="J149" s="25">
        <v>0</v>
      </c>
      <c r="K149" s="21">
        <v>0.99</v>
      </c>
      <c r="L149" s="21">
        <v>2.73</v>
      </c>
      <c r="M149" s="17">
        <f t="shared" si="59"/>
        <v>3.7027</v>
      </c>
      <c r="N149" s="18">
        <v>1.2</v>
      </c>
      <c r="O149" s="26">
        <v>1</v>
      </c>
      <c r="P149" s="27">
        <f t="shared" si="60"/>
        <v>87210.4333053599</v>
      </c>
      <c r="R149" s="21">
        <v>3226</v>
      </c>
      <c r="S149" s="16">
        <v>0.53</v>
      </c>
      <c r="T149" s="22">
        <v>1.35</v>
      </c>
      <c r="U149" s="15">
        <f t="shared" si="61"/>
        <v>2308.203</v>
      </c>
      <c r="V149" s="21">
        <v>1.6</v>
      </c>
      <c r="W149" s="21">
        <v>470</v>
      </c>
      <c r="X149" s="21">
        <v>1.44</v>
      </c>
      <c r="Y149" s="24">
        <f t="shared" si="62"/>
        <v>3.5817004048583</v>
      </c>
      <c r="Z149" s="25">
        <f t="shared" si="63"/>
        <v>8385</v>
      </c>
      <c r="AA149" s="25">
        <v>0</v>
      </c>
      <c r="AB149" s="21">
        <v>0.99</v>
      </c>
      <c r="AC149" s="21">
        <v>3.13</v>
      </c>
      <c r="AD149" s="17">
        <f t="shared" si="65"/>
        <v>4.0987</v>
      </c>
      <c r="AE149" s="18">
        <v>1.2</v>
      </c>
      <c r="AF149" s="26">
        <v>1</v>
      </c>
      <c r="AG149" s="27">
        <f t="shared" si="66"/>
        <v>106300.60386957</v>
      </c>
    </row>
    <row r="150" customHeight="1" spans="1:33">
      <c r="A150" s="21">
        <v>3226</v>
      </c>
      <c r="B150" s="14">
        <v>3.2</v>
      </c>
      <c r="C150" s="22">
        <v>1.35</v>
      </c>
      <c r="D150" s="15">
        <f t="shared" si="55"/>
        <v>13936.32</v>
      </c>
      <c r="E150" s="21">
        <v>1.6</v>
      </c>
      <c r="F150" s="21">
        <v>470</v>
      </c>
      <c r="G150" s="21">
        <v>1.44</v>
      </c>
      <c r="H150" s="24">
        <f t="shared" si="56"/>
        <v>3.5817004048583</v>
      </c>
      <c r="I150" s="25">
        <f t="shared" si="57"/>
        <v>6400</v>
      </c>
      <c r="J150" s="25">
        <v>0</v>
      </c>
      <c r="K150" s="21">
        <v>0.99</v>
      </c>
      <c r="L150" s="21">
        <v>2.73</v>
      </c>
      <c r="M150" s="17">
        <f t="shared" si="59"/>
        <v>3.7027</v>
      </c>
      <c r="N150" s="18">
        <v>1.2</v>
      </c>
      <c r="O150" s="26">
        <v>1</v>
      </c>
      <c r="P150" s="27">
        <f t="shared" si="60"/>
        <v>383296.795202173</v>
      </c>
      <c r="R150" s="21">
        <v>3226</v>
      </c>
      <c r="S150" s="14">
        <v>3.2</v>
      </c>
      <c r="T150" s="22">
        <v>1.35</v>
      </c>
      <c r="U150" s="15">
        <f t="shared" si="61"/>
        <v>13936.32</v>
      </c>
      <c r="V150" s="21">
        <v>1.6</v>
      </c>
      <c r="W150" s="21">
        <v>470</v>
      </c>
      <c r="X150" s="21">
        <v>1.44</v>
      </c>
      <c r="Y150" s="24">
        <f t="shared" si="62"/>
        <v>3.5817004048583</v>
      </c>
      <c r="Z150" s="25">
        <f t="shared" si="63"/>
        <v>8385</v>
      </c>
      <c r="AA150" s="25">
        <v>0</v>
      </c>
      <c r="AB150" s="21">
        <v>0.99</v>
      </c>
      <c r="AC150" s="21">
        <v>3.13</v>
      </c>
      <c r="AD150" s="17">
        <f t="shared" si="65"/>
        <v>4.0987</v>
      </c>
      <c r="AE150" s="18">
        <v>1.2</v>
      </c>
      <c r="AF150" s="26">
        <v>1</v>
      </c>
      <c r="AG150" s="27">
        <f t="shared" si="66"/>
        <v>434053.101103067</v>
      </c>
    </row>
    <row r="151" customHeight="1" spans="1:33">
      <c r="A151" s="28">
        <f>SUM(P144:P150)</f>
        <v>1832546.63515579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R151" s="28">
        <f>SUM(AG144:AG150)</f>
        <v>2096877.35820545</v>
      </c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</row>
    <row r="152" customHeight="1" spans="1:33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</row>
    <row r="153" customHeight="1" spans="1:3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customHeight="1" spans="1:33">
      <c r="A154" s="29" t="s">
        <v>30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R154" s="29" t="s">
        <v>30</v>
      </c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</row>
    <row r="155" customHeight="1" spans="1:33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</row>
    <row r="156" customHeight="1" spans="1:33">
      <c r="A156" s="14" t="s">
        <v>11</v>
      </c>
      <c r="B156" s="14"/>
      <c r="C156" s="14"/>
      <c r="D156" s="14"/>
      <c r="E156" s="14"/>
      <c r="F156" s="17" t="s">
        <v>31</v>
      </c>
      <c r="G156" s="17"/>
      <c r="H156" s="17"/>
      <c r="I156" s="17"/>
      <c r="J156" s="18" t="s">
        <v>32</v>
      </c>
      <c r="K156" s="18"/>
      <c r="L156" s="30" t="s">
        <v>18</v>
      </c>
      <c r="M156" s="30"/>
      <c r="N156" s="30"/>
      <c r="O156" s="30"/>
      <c r="P156" s="30"/>
      <c r="R156" s="14" t="s">
        <v>11</v>
      </c>
      <c r="S156" s="14"/>
      <c r="T156" s="14"/>
      <c r="U156" s="14"/>
      <c r="V156" s="14"/>
      <c r="W156" s="17" t="s">
        <v>31</v>
      </c>
      <c r="X156" s="17"/>
      <c r="Y156" s="17"/>
      <c r="Z156" s="17"/>
      <c r="AA156" s="18" t="s">
        <v>32</v>
      </c>
      <c r="AB156" s="18"/>
      <c r="AC156" s="30" t="s">
        <v>18</v>
      </c>
      <c r="AD156" s="30"/>
      <c r="AE156" s="30"/>
      <c r="AF156" s="30"/>
      <c r="AG156" s="30"/>
    </row>
    <row r="157" customHeight="1" spans="1:33">
      <c r="A157" s="14" t="s">
        <v>19</v>
      </c>
      <c r="B157" s="14" t="s">
        <v>33</v>
      </c>
      <c r="C157" s="14" t="s">
        <v>34</v>
      </c>
      <c r="D157" s="14" t="s">
        <v>35</v>
      </c>
      <c r="E157" s="14" t="s">
        <v>11</v>
      </c>
      <c r="F157" s="17" t="s">
        <v>36</v>
      </c>
      <c r="G157" s="17" t="s">
        <v>26</v>
      </c>
      <c r="H157" s="17" t="s">
        <v>27</v>
      </c>
      <c r="I157" s="31" t="s">
        <v>28</v>
      </c>
      <c r="J157" s="18" t="s">
        <v>37</v>
      </c>
      <c r="K157" s="18" t="s">
        <v>38</v>
      </c>
      <c r="L157" s="30"/>
      <c r="M157" s="30"/>
      <c r="N157" s="30"/>
      <c r="O157" s="30"/>
      <c r="P157" s="30"/>
      <c r="R157" s="14" t="s">
        <v>19</v>
      </c>
      <c r="S157" s="14" t="s">
        <v>33</v>
      </c>
      <c r="T157" s="14" t="s">
        <v>34</v>
      </c>
      <c r="U157" s="14" t="s">
        <v>35</v>
      </c>
      <c r="V157" s="14" t="s">
        <v>11</v>
      </c>
      <c r="W157" s="17" t="s">
        <v>36</v>
      </c>
      <c r="X157" s="17" t="s">
        <v>26</v>
      </c>
      <c r="Y157" s="17" t="s">
        <v>27</v>
      </c>
      <c r="Z157" s="31" t="s">
        <v>28</v>
      </c>
      <c r="AA157" s="18" t="s">
        <v>37</v>
      </c>
      <c r="AB157" s="18" t="s">
        <v>38</v>
      </c>
      <c r="AC157" s="30"/>
      <c r="AD157" s="30"/>
      <c r="AE157" s="30"/>
      <c r="AF157" s="30"/>
      <c r="AG157" s="30"/>
    </row>
    <row r="158" customHeight="1" spans="1:33">
      <c r="A158" s="21">
        <v>3226</v>
      </c>
      <c r="B158" s="17">
        <v>1.02</v>
      </c>
      <c r="C158" s="21">
        <v>1</v>
      </c>
      <c r="D158" s="21">
        <f t="shared" ref="D158:D173" si="67">(0.71+0.24)*1000</f>
        <v>950</v>
      </c>
      <c r="E158" s="14">
        <f t="shared" ref="E158:E173" si="68">A158*B158*C158+D158</f>
        <v>4240.52</v>
      </c>
      <c r="F158" s="21">
        <v>1.35</v>
      </c>
      <c r="G158" s="21">
        <v>0.99</v>
      </c>
      <c r="H158" s="21">
        <v>2.73</v>
      </c>
      <c r="I158" s="31">
        <f t="shared" ref="I158:I173" si="69">G158*H158+1</f>
        <v>3.7027</v>
      </c>
      <c r="J158" s="21">
        <v>1.2</v>
      </c>
      <c r="K158" s="18">
        <v>0.5</v>
      </c>
      <c r="L158" s="32">
        <f t="shared" ref="L158:L173" si="70">E158*F158*I158*J158*K158</f>
        <v>12718.11245724</v>
      </c>
      <c r="M158" s="32"/>
      <c r="N158" s="32"/>
      <c r="O158" s="32"/>
      <c r="P158" s="32"/>
      <c r="R158" s="21">
        <v>3226</v>
      </c>
      <c r="S158" s="17">
        <v>1.02</v>
      </c>
      <c r="T158" s="21">
        <v>1</v>
      </c>
      <c r="U158" s="21">
        <f t="shared" ref="U158:U173" si="71">(0.71+0.24)*1000</f>
        <v>950</v>
      </c>
      <c r="V158" s="14">
        <f t="shared" ref="V158:V173" si="72">R158*S158*T158+U158</f>
        <v>4240.52</v>
      </c>
      <c r="W158" s="21">
        <v>1.35</v>
      </c>
      <c r="X158" s="21">
        <v>0.99</v>
      </c>
      <c r="Y158" s="21">
        <v>3.13</v>
      </c>
      <c r="Z158" s="31">
        <f t="shared" ref="Z158:Z173" si="73">X158*Y158+1</f>
        <v>4.0987</v>
      </c>
      <c r="AA158" s="21">
        <v>1.2</v>
      </c>
      <c r="AB158" s="18">
        <v>0.5</v>
      </c>
      <c r="AC158" s="32">
        <f t="shared" ref="AC158:AC173" si="74">V158*W158*Z158*AA158*AB158</f>
        <v>14078.30165244</v>
      </c>
      <c r="AD158" s="32"/>
      <c r="AE158" s="32"/>
      <c r="AF158" s="32"/>
      <c r="AG158" s="32"/>
    </row>
    <row r="159" customHeight="1" spans="1:33">
      <c r="A159" s="21">
        <v>3226</v>
      </c>
      <c r="B159" s="17">
        <v>0.93</v>
      </c>
      <c r="C159" s="21">
        <v>1</v>
      </c>
      <c r="D159" s="21">
        <f t="shared" si="67"/>
        <v>950</v>
      </c>
      <c r="E159" s="14">
        <f t="shared" si="68"/>
        <v>3950.18</v>
      </c>
      <c r="F159" s="21">
        <v>1.35</v>
      </c>
      <c r="G159" s="21">
        <v>0.99</v>
      </c>
      <c r="H159" s="21">
        <v>2.73</v>
      </c>
      <c r="I159" s="31">
        <f t="shared" si="69"/>
        <v>3.7027</v>
      </c>
      <c r="J159" s="21">
        <v>1.2</v>
      </c>
      <c r="K159" s="18">
        <v>0.5</v>
      </c>
      <c r="L159" s="32">
        <f t="shared" si="70"/>
        <v>11847.32850366</v>
      </c>
      <c r="M159" s="32"/>
      <c r="N159" s="32"/>
      <c r="O159" s="32"/>
      <c r="P159" s="32"/>
      <c r="R159" s="21">
        <v>3226</v>
      </c>
      <c r="S159" s="17">
        <v>0.93</v>
      </c>
      <c r="T159" s="21">
        <v>1</v>
      </c>
      <c r="U159" s="21">
        <f t="shared" si="71"/>
        <v>950</v>
      </c>
      <c r="V159" s="14">
        <f t="shared" si="72"/>
        <v>3950.18</v>
      </c>
      <c r="W159" s="21">
        <v>1.35</v>
      </c>
      <c r="X159" s="21">
        <v>0.99</v>
      </c>
      <c r="Y159" s="21">
        <v>3.13</v>
      </c>
      <c r="Z159" s="31">
        <f t="shared" si="73"/>
        <v>4.0987</v>
      </c>
      <c r="AA159" s="21">
        <v>1.2</v>
      </c>
      <c r="AB159" s="18">
        <v>0.5</v>
      </c>
      <c r="AC159" s="32">
        <f t="shared" si="74"/>
        <v>13114.38824046</v>
      </c>
      <c r="AD159" s="32"/>
      <c r="AE159" s="32"/>
      <c r="AF159" s="32"/>
      <c r="AG159" s="32"/>
    </row>
    <row r="160" customHeight="1" spans="1:33">
      <c r="A160" s="21">
        <v>3226</v>
      </c>
      <c r="B160" s="17">
        <v>0.62</v>
      </c>
      <c r="C160" s="21">
        <v>1</v>
      </c>
      <c r="D160" s="21">
        <f t="shared" si="67"/>
        <v>950</v>
      </c>
      <c r="E160" s="14">
        <f t="shared" si="68"/>
        <v>2950.12</v>
      </c>
      <c r="F160" s="21">
        <v>1.35</v>
      </c>
      <c r="G160" s="21">
        <v>0.99</v>
      </c>
      <c r="H160" s="21">
        <v>2.73</v>
      </c>
      <c r="I160" s="31">
        <f t="shared" si="69"/>
        <v>3.7027</v>
      </c>
      <c r="J160" s="21">
        <v>1.2</v>
      </c>
      <c r="K160" s="18">
        <v>0.5</v>
      </c>
      <c r="L160" s="32">
        <f t="shared" si="70"/>
        <v>8847.96155244</v>
      </c>
      <c r="M160" s="32"/>
      <c r="N160" s="32"/>
      <c r="O160" s="32"/>
      <c r="P160" s="32"/>
      <c r="R160" s="21">
        <v>3226</v>
      </c>
      <c r="S160" s="17">
        <v>0.62</v>
      </c>
      <c r="T160" s="21">
        <v>1</v>
      </c>
      <c r="U160" s="21">
        <f t="shared" si="71"/>
        <v>950</v>
      </c>
      <c r="V160" s="14">
        <f t="shared" si="72"/>
        <v>2950.12</v>
      </c>
      <c r="W160" s="21">
        <v>1.35</v>
      </c>
      <c r="X160" s="21">
        <v>0.99</v>
      </c>
      <c r="Y160" s="21">
        <v>3.13</v>
      </c>
      <c r="Z160" s="31">
        <f t="shared" si="73"/>
        <v>4.0987</v>
      </c>
      <c r="AA160" s="21">
        <v>1.2</v>
      </c>
      <c r="AB160" s="18">
        <v>0.5</v>
      </c>
      <c r="AC160" s="32">
        <f t="shared" si="74"/>
        <v>9794.24204364</v>
      </c>
      <c r="AD160" s="32"/>
      <c r="AE160" s="32"/>
      <c r="AF160" s="32"/>
      <c r="AG160" s="32"/>
    </row>
    <row r="161" customHeight="1" spans="1:33">
      <c r="A161" s="21">
        <v>3226</v>
      </c>
      <c r="B161" s="17">
        <v>0.62</v>
      </c>
      <c r="C161" s="21">
        <v>1</v>
      </c>
      <c r="D161" s="21">
        <f t="shared" si="67"/>
        <v>950</v>
      </c>
      <c r="E161" s="14">
        <f t="shared" si="68"/>
        <v>2950.12</v>
      </c>
      <c r="F161" s="21">
        <v>1.35</v>
      </c>
      <c r="G161" s="21">
        <v>0.99</v>
      </c>
      <c r="H161" s="21">
        <v>2.73</v>
      </c>
      <c r="I161" s="31">
        <f t="shared" si="69"/>
        <v>3.7027</v>
      </c>
      <c r="J161" s="21">
        <v>1.2</v>
      </c>
      <c r="K161" s="18">
        <v>0.5</v>
      </c>
      <c r="L161" s="32">
        <f t="shared" si="70"/>
        <v>8847.96155244</v>
      </c>
      <c r="M161" s="32"/>
      <c r="N161" s="32"/>
      <c r="O161" s="32"/>
      <c r="P161" s="32"/>
      <c r="R161" s="21">
        <v>3226</v>
      </c>
      <c r="S161" s="17">
        <v>0.62</v>
      </c>
      <c r="T161" s="21">
        <v>1</v>
      </c>
      <c r="U161" s="21">
        <f t="shared" si="71"/>
        <v>950</v>
      </c>
      <c r="V161" s="14">
        <f t="shared" si="72"/>
        <v>2950.12</v>
      </c>
      <c r="W161" s="21">
        <v>1.35</v>
      </c>
      <c r="X161" s="21">
        <v>0.99</v>
      </c>
      <c r="Y161" s="21">
        <v>3.13</v>
      </c>
      <c r="Z161" s="31">
        <f t="shared" si="73"/>
        <v>4.0987</v>
      </c>
      <c r="AA161" s="21">
        <v>1.2</v>
      </c>
      <c r="AB161" s="18">
        <v>0.5</v>
      </c>
      <c r="AC161" s="32">
        <f t="shared" si="74"/>
        <v>9794.24204364</v>
      </c>
      <c r="AD161" s="32"/>
      <c r="AE161" s="32"/>
      <c r="AF161" s="32"/>
      <c r="AG161" s="32"/>
    </row>
    <row r="162" customHeight="1" spans="1:33">
      <c r="A162" s="21">
        <v>3226</v>
      </c>
      <c r="B162" s="17">
        <v>1.57</v>
      </c>
      <c r="C162" s="21">
        <v>1</v>
      </c>
      <c r="D162" s="21">
        <f t="shared" si="67"/>
        <v>950</v>
      </c>
      <c r="E162" s="14">
        <f t="shared" si="68"/>
        <v>6014.82</v>
      </c>
      <c r="F162" s="21">
        <v>1.35</v>
      </c>
      <c r="G162" s="21">
        <v>0.99</v>
      </c>
      <c r="H162" s="21">
        <v>2.73</v>
      </c>
      <c r="I162" s="31">
        <f t="shared" si="69"/>
        <v>3.7027</v>
      </c>
      <c r="J162" s="21">
        <v>1.2</v>
      </c>
      <c r="K162" s="18">
        <v>0.5</v>
      </c>
      <c r="L162" s="32">
        <f t="shared" si="70"/>
        <v>18039.56995134</v>
      </c>
      <c r="M162" s="32"/>
      <c r="N162" s="32"/>
      <c r="O162" s="32"/>
      <c r="P162" s="32"/>
      <c r="R162" s="21">
        <v>3226</v>
      </c>
      <c r="S162" s="17">
        <v>1.57</v>
      </c>
      <c r="T162" s="21">
        <v>1</v>
      </c>
      <c r="U162" s="21">
        <f t="shared" si="71"/>
        <v>950</v>
      </c>
      <c r="V162" s="14">
        <f t="shared" si="72"/>
        <v>6014.82</v>
      </c>
      <c r="W162" s="21">
        <v>1.35</v>
      </c>
      <c r="X162" s="21">
        <v>0.99</v>
      </c>
      <c r="Y162" s="21">
        <v>3.13</v>
      </c>
      <c r="Z162" s="31">
        <f t="shared" si="73"/>
        <v>4.0987</v>
      </c>
      <c r="AA162" s="21">
        <v>1.2</v>
      </c>
      <c r="AB162" s="18">
        <v>0.5</v>
      </c>
      <c r="AC162" s="32">
        <f t="shared" si="74"/>
        <v>19968.88361454</v>
      </c>
      <c r="AD162" s="32"/>
      <c r="AE162" s="32"/>
      <c r="AF162" s="32"/>
      <c r="AG162" s="32"/>
    </row>
    <row r="163" customHeight="1" spans="1:33">
      <c r="A163" s="21">
        <v>3226</v>
      </c>
      <c r="B163" s="16">
        <v>1.02</v>
      </c>
      <c r="C163" s="21">
        <v>1</v>
      </c>
      <c r="D163" s="21">
        <f t="shared" si="67"/>
        <v>950</v>
      </c>
      <c r="E163" s="14">
        <f t="shared" si="68"/>
        <v>4240.52</v>
      </c>
      <c r="F163" s="21">
        <v>1.35</v>
      </c>
      <c r="G163" s="21">
        <v>0.99</v>
      </c>
      <c r="H163" s="21">
        <v>2.73</v>
      </c>
      <c r="I163" s="31">
        <f t="shared" si="69"/>
        <v>3.7027</v>
      </c>
      <c r="J163" s="21">
        <v>1.2</v>
      </c>
      <c r="K163" s="18">
        <v>0.5</v>
      </c>
      <c r="L163" s="32">
        <f t="shared" si="70"/>
        <v>12718.11245724</v>
      </c>
      <c r="M163" s="32"/>
      <c r="N163" s="32"/>
      <c r="O163" s="32"/>
      <c r="P163" s="32"/>
      <c r="R163" s="21">
        <v>3226</v>
      </c>
      <c r="S163" s="16">
        <v>1.02</v>
      </c>
      <c r="T163" s="21">
        <v>1</v>
      </c>
      <c r="U163" s="21">
        <f t="shared" si="71"/>
        <v>950</v>
      </c>
      <c r="V163" s="14">
        <f t="shared" si="72"/>
        <v>4240.52</v>
      </c>
      <c r="W163" s="21">
        <v>1.35</v>
      </c>
      <c r="X163" s="21">
        <v>0.99</v>
      </c>
      <c r="Y163" s="21">
        <v>3.13</v>
      </c>
      <c r="Z163" s="31">
        <f t="shared" si="73"/>
        <v>4.0987</v>
      </c>
      <c r="AA163" s="21">
        <v>1.2</v>
      </c>
      <c r="AB163" s="18">
        <v>0.5</v>
      </c>
      <c r="AC163" s="32">
        <f t="shared" si="74"/>
        <v>14078.30165244</v>
      </c>
      <c r="AD163" s="32"/>
      <c r="AE163" s="32"/>
      <c r="AF163" s="32"/>
      <c r="AG163" s="32"/>
    </row>
    <row r="164" customHeight="1" spans="1:33">
      <c r="A164" s="21">
        <v>3226</v>
      </c>
      <c r="B164" s="16">
        <v>0.93</v>
      </c>
      <c r="C164" s="21">
        <v>1</v>
      </c>
      <c r="D164" s="21">
        <f t="shared" si="67"/>
        <v>950</v>
      </c>
      <c r="E164" s="14">
        <f t="shared" si="68"/>
        <v>3950.18</v>
      </c>
      <c r="F164" s="21">
        <v>1.35</v>
      </c>
      <c r="G164" s="21">
        <v>0.99</v>
      </c>
      <c r="H164" s="21">
        <v>2.73</v>
      </c>
      <c r="I164" s="31">
        <f t="shared" si="69"/>
        <v>3.7027</v>
      </c>
      <c r="J164" s="21">
        <v>1.2</v>
      </c>
      <c r="K164" s="18">
        <v>0.5</v>
      </c>
      <c r="L164" s="32">
        <f t="shared" si="70"/>
        <v>11847.32850366</v>
      </c>
      <c r="M164" s="32"/>
      <c r="N164" s="32"/>
      <c r="O164" s="32"/>
      <c r="P164" s="32"/>
      <c r="R164" s="21">
        <v>3226</v>
      </c>
      <c r="S164" s="16">
        <v>0.93</v>
      </c>
      <c r="T164" s="21">
        <v>1</v>
      </c>
      <c r="U164" s="21">
        <f t="shared" si="71"/>
        <v>950</v>
      </c>
      <c r="V164" s="14">
        <f t="shared" si="72"/>
        <v>3950.18</v>
      </c>
      <c r="W164" s="21">
        <v>1.35</v>
      </c>
      <c r="X164" s="21">
        <v>0.99</v>
      </c>
      <c r="Y164" s="21">
        <v>3.13</v>
      </c>
      <c r="Z164" s="31">
        <f t="shared" si="73"/>
        <v>4.0987</v>
      </c>
      <c r="AA164" s="21">
        <v>1.2</v>
      </c>
      <c r="AB164" s="18">
        <v>0.5</v>
      </c>
      <c r="AC164" s="32">
        <f t="shared" si="74"/>
        <v>13114.38824046</v>
      </c>
      <c r="AD164" s="32"/>
      <c r="AE164" s="32"/>
      <c r="AF164" s="32"/>
      <c r="AG164" s="32"/>
    </row>
    <row r="165" customHeight="1" spans="1:33">
      <c r="A165" s="21">
        <v>3226</v>
      </c>
      <c r="B165" s="16">
        <v>0.62</v>
      </c>
      <c r="C165" s="21">
        <v>1</v>
      </c>
      <c r="D165" s="21">
        <f t="shared" si="67"/>
        <v>950</v>
      </c>
      <c r="E165" s="14">
        <f t="shared" si="68"/>
        <v>2950.12</v>
      </c>
      <c r="F165" s="21">
        <v>1.35</v>
      </c>
      <c r="G165" s="21">
        <v>0.99</v>
      </c>
      <c r="H165" s="21">
        <v>2.73</v>
      </c>
      <c r="I165" s="31">
        <f t="shared" si="69"/>
        <v>3.7027</v>
      </c>
      <c r="J165" s="21">
        <v>1.2</v>
      </c>
      <c r="K165" s="18">
        <v>0.5</v>
      </c>
      <c r="L165" s="32">
        <f t="shared" si="70"/>
        <v>8847.96155244</v>
      </c>
      <c r="M165" s="32"/>
      <c r="N165" s="32"/>
      <c r="O165" s="32"/>
      <c r="P165" s="32"/>
      <c r="R165" s="21">
        <v>3226</v>
      </c>
      <c r="S165" s="16">
        <v>0.62</v>
      </c>
      <c r="T165" s="21">
        <v>1</v>
      </c>
      <c r="U165" s="21">
        <f t="shared" si="71"/>
        <v>950</v>
      </c>
      <c r="V165" s="14">
        <f t="shared" si="72"/>
        <v>2950.12</v>
      </c>
      <c r="W165" s="21">
        <v>1.35</v>
      </c>
      <c r="X165" s="21">
        <v>0.99</v>
      </c>
      <c r="Y165" s="21">
        <v>3.13</v>
      </c>
      <c r="Z165" s="31">
        <f t="shared" si="73"/>
        <v>4.0987</v>
      </c>
      <c r="AA165" s="21">
        <v>1.2</v>
      </c>
      <c r="AB165" s="18">
        <v>0.5</v>
      </c>
      <c r="AC165" s="32">
        <f t="shared" si="74"/>
        <v>9794.24204364</v>
      </c>
      <c r="AD165" s="32"/>
      <c r="AE165" s="32"/>
      <c r="AF165" s="32"/>
      <c r="AG165" s="32"/>
    </row>
    <row r="166" customHeight="1" spans="1:33">
      <c r="A166" s="21">
        <v>3226</v>
      </c>
      <c r="B166" s="16">
        <v>0.62</v>
      </c>
      <c r="C166" s="21">
        <v>1</v>
      </c>
      <c r="D166" s="21">
        <f t="shared" si="67"/>
        <v>950</v>
      </c>
      <c r="E166" s="14">
        <f t="shared" si="68"/>
        <v>2950.12</v>
      </c>
      <c r="F166" s="21">
        <v>1.35</v>
      </c>
      <c r="G166" s="21">
        <v>0.99</v>
      </c>
      <c r="H166" s="21">
        <v>2.73</v>
      </c>
      <c r="I166" s="31">
        <f t="shared" si="69"/>
        <v>3.7027</v>
      </c>
      <c r="J166" s="21">
        <v>1.2</v>
      </c>
      <c r="K166" s="18">
        <v>0.5</v>
      </c>
      <c r="L166" s="32">
        <f t="shared" si="70"/>
        <v>8847.96155244</v>
      </c>
      <c r="M166" s="32"/>
      <c r="N166" s="32"/>
      <c r="O166" s="32"/>
      <c r="P166" s="32"/>
      <c r="R166" s="21">
        <v>3226</v>
      </c>
      <c r="S166" s="16">
        <v>0.62</v>
      </c>
      <c r="T166" s="21">
        <v>1</v>
      </c>
      <c r="U166" s="21">
        <f t="shared" si="71"/>
        <v>950</v>
      </c>
      <c r="V166" s="14">
        <f t="shared" si="72"/>
        <v>2950.12</v>
      </c>
      <c r="W166" s="21">
        <v>1.35</v>
      </c>
      <c r="X166" s="21">
        <v>0.99</v>
      </c>
      <c r="Y166" s="21">
        <v>3.13</v>
      </c>
      <c r="Z166" s="31">
        <f t="shared" si="73"/>
        <v>4.0987</v>
      </c>
      <c r="AA166" s="21">
        <v>1.2</v>
      </c>
      <c r="AB166" s="18">
        <v>0.5</v>
      </c>
      <c r="AC166" s="32">
        <f t="shared" si="74"/>
        <v>9794.24204364</v>
      </c>
      <c r="AD166" s="32"/>
      <c r="AE166" s="32"/>
      <c r="AF166" s="32"/>
      <c r="AG166" s="32"/>
    </row>
    <row r="167" customHeight="1" spans="1:33">
      <c r="A167" s="21">
        <v>3226</v>
      </c>
      <c r="B167" s="16">
        <v>1.57</v>
      </c>
      <c r="C167" s="21">
        <v>1</v>
      </c>
      <c r="D167" s="21">
        <f t="shared" si="67"/>
        <v>950</v>
      </c>
      <c r="E167" s="14">
        <f t="shared" si="68"/>
        <v>6014.82</v>
      </c>
      <c r="F167" s="21">
        <v>1.35</v>
      </c>
      <c r="G167" s="21">
        <v>0.99</v>
      </c>
      <c r="H167" s="21">
        <v>2.73</v>
      </c>
      <c r="I167" s="31">
        <f t="shared" si="69"/>
        <v>3.7027</v>
      </c>
      <c r="J167" s="21">
        <v>1.2</v>
      </c>
      <c r="K167" s="18">
        <v>0.5</v>
      </c>
      <c r="L167" s="32">
        <f t="shared" si="70"/>
        <v>18039.56995134</v>
      </c>
      <c r="M167" s="32"/>
      <c r="N167" s="32"/>
      <c r="O167" s="32"/>
      <c r="P167" s="32"/>
      <c r="R167" s="21">
        <v>3226</v>
      </c>
      <c r="S167" s="16">
        <v>1.57</v>
      </c>
      <c r="T167" s="21">
        <v>1</v>
      </c>
      <c r="U167" s="21">
        <f t="shared" si="71"/>
        <v>950</v>
      </c>
      <c r="V167" s="14">
        <f t="shared" si="72"/>
        <v>6014.82</v>
      </c>
      <c r="W167" s="21">
        <v>1.35</v>
      </c>
      <c r="X167" s="21">
        <v>0.99</v>
      </c>
      <c r="Y167" s="21">
        <v>3.13</v>
      </c>
      <c r="Z167" s="31">
        <f t="shared" si="73"/>
        <v>4.0987</v>
      </c>
      <c r="AA167" s="21">
        <v>1.2</v>
      </c>
      <c r="AB167" s="18">
        <v>0.5</v>
      </c>
      <c r="AC167" s="32">
        <f t="shared" si="74"/>
        <v>19968.88361454</v>
      </c>
      <c r="AD167" s="32"/>
      <c r="AE167" s="32"/>
      <c r="AF167" s="32"/>
      <c r="AG167" s="32"/>
    </row>
    <row r="168" customHeight="1" spans="1:33">
      <c r="A168" s="21">
        <v>3226</v>
      </c>
      <c r="B168" s="17">
        <v>1.02</v>
      </c>
      <c r="C168" s="21">
        <v>1</v>
      </c>
      <c r="D168" s="21">
        <f t="shared" si="67"/>
        <v>950</v>
      </c>
      <c r="E168" s="14">
        <f t="shared" si="68"/>
        <v>4240.52</v>
      </c>
      <c r="F168" s="21">
        <v>1.35</v>
      </c>
      <c r="G168" s="21">
        <v>0.99</v>
      </c>
      <c r="H168" s="21">
        <v>2.73</v>
      </c>
      <c r="I168" s="31">
        <f t="shared" si="69"/>
        <v>3.7027</v>
      </c>
      <c r="J168" s="21">
        <v>1.2</v>
      </c>
      <c r="K168" s="18">
        <v>0.5</v>
      </c>
      <c r="L168" s="32">
        <f t="shared" si="70"/>
        <v>12718.11245724</v>
      </c>
      <c r="M168" s="32"/>
      <c r="N168" s="32"/>
      <c r="O168" s="32"/>
      <c r="P168" s="32"/>
      <c r="R168" s="21">
        <v>3226</v>
      </c>
      <c r="S168" s="17">
        <v>1.02</v>
      </c>
      <c r="T168" s="21">
        <v>1</v>
      </c>
      <c r="U168" s="21">
        <f t="shared" si="71"/>
        <v>950</v>
      </c>
      <c r="V168" s="14">
        <f t="shared" si="72"/>
        <v>4240.52</v>
      </c>
      <c r="W168" s="21">
        <v>1.35</v>
      </c>
      <c r="X168" s="21">
        <v>0.99</v>
      </c>
      <c r="Y168" s="21">
        <v>3.13</v>
      </c>
      <c r="Z168" s="31">
        <f t="shared" si="73"/>
        <v>4.0987</v>
      </c>
      <c r="AA168" s="21">
        <v>1.2</v>
      </c>
      <c r="AB168" s="18">
        <v>0.5</v>
      </c>
      <c r="AC168" s="32">
        <f t="shared" si="74"/>
        <v>14078.30165244</v>
      </c>
      <c r="AD168" s="32"/>
      <c r="AE168" s="32"/>
      <c r="AF168" s="32"/>
      <c r="AG168" s="32"/>
    </row>
    <row r="169" customHeight="1" spans="1:33">
      <c r="A169" s="21">
        <v>3226</v>
      </c>
      <c r="B169" s="14">
        <v>3.106</v>
      </c>
      <c r="C169" s="21">
        <v>1</v>
      </c>
      <c r="D169" s="21">
        <f t="shared" si="67"/>
        <v>950</v>
      </c>
      <c r="E169" s="14">
        <f t="shared" si="68"/>
        <v>10969.956</v>
      </c>
      <c r="F169" s="21">
        <v>1.35</v>
      </c>
      <c r="G169" s="21">
        <v>0.99</v>
      </c>
      <c r="H169" s="21">
        <v>2.73</v>
      </c>
      <c r="I169" s="31">
        <f t="shared" si="69"/>
        <v>3.7027</v>
      </c>
      <c r="J169" s="21">
        <v>1.2</v>
      </c>
      <c r="K169" s="18">
        <v>0.5</v>
      </c>
      <c r="L169" s="32">
        <f t="shared" si="70"/>
        <v>32900.949425772</v>
      </c>
      <c r="M169" s="32"/>
      <c r="N169" s="32"/>
      <c r="O169" s="32"/>
      <c r="P169" s="32"/>
      <c r="R169" s="21">
        <v>3226</v>
      </c>
      <c r="S169" s="14">
        <v>3.106</v>
      </c>
      <c r="T169" s="21">
        <v>1</v>
      </c>
      <c r="U169" s="21">
        <f t="shared" si="71"/>
        <v>950</v>
      </c>
      <c r="V169" s="14">
        <f t="shared" si="72"/>
        <v>10969.956</v>
      </c>
      <c r="W169" s="21">
        <v>1.35</v>
      </c>
      <c r="X169" s="21">
        <v>0.99</v>
      </c>
      <c r="Y169" s="21">
        <v>3.13</v>
      </c>
      <c r="Z169" s="31">
        <f t="shared" si="73"/>
        <v>4.0987</v>
      </c>
      <c r="AA169" s="21">
        <v>1.2</v>
      </c>
      <c r="AB169" s="18">
        <v>0.5</v>
      </c>
      <c r="AC169" s="32">
        <f t="shared" si="74"/>
        <v>36419.672512332</v>
      </c>
      <c r="AD169" s="32"/>
      <c r="AE169" s="32"/>
      <c r="AF169" s="32"/>
      <c r="AG169" s="32"/>
    </row>
    <row r="170" customHeight="1" spans="1:33">
      <c r="A170" s="21">
        <v>3226</v>
      </c>
      <c r="B170" s="14">
        <v>3.106</v>
      </c>
      <c r="C170" s="21">
        <v>1</v>
      </c>
      <c r="D170" s="21">
        <f t="shared" si="67"/>
        <v>950</v>
      </c>
      <c r="E170" s="14">
        <f t="shared" si="68"/>
        <v>10969.956</v>
      </c>
      <c r="F170" s="21">
        <v>1.35</v>
      </c>
      <c r="G170" s="21">
        <v>0.99</v>
      </c>
      <c r="H170" s="21">
        <v>2.73</v>
      </c>
      <c r="I170" s="31">
        <f t="shared" si="69"/>
        <v>3.7027</v>
      </c>
      <c r="J170" s="21">
        <v>1.2</v>
      </c>
      <c r="K170" s="18">
        <v>0.5</v>
      </c>
      <c r="L170" s="32">
        <f t="shared" si="70"/>
        <v>32900.949425772</v>
      </c>
      <c r="M170" s="32"/>
      <c r="N170" s="32"/>
      <c r="O170" s="32"/>
      <c r="P170" s="32"/>
      <c r="R170" s="21">
        <v>3226</v>
      </c>
      <c r="S170" s="14">
        <v>3.106</v>
      </c>
      <c r="T170" s="21">
        <v>1</v>
      </c>
      <c r="U170" s="21">
        <f t="shared" si="71"/>
        <v>950</v>
      </c>
      <c r="V170" s="14">
        <f t="shared" si="72"/>
        <v>10969.956</v>
      </c>
      <c r="W170" s="21">
        <v>1.35</v>
      </c>
      <c r="X170" s="21">
        <v>0.99</v>
      </c>
      <c r="Y170" s="21">
        <v>3.13</v>
      </c>
      <c r="Z170" s="31">
        <f t="shared" si="73"/>
        <v>4.0987</v>
      </c>
      <c r="AA170" s="21">
        <v>1.2</v>
      </c>
      <c r="AB170" s="18">
        <v>0.5</v>
      </c>
      <c r="AC170" s="32">
        <f t="shared" si="74"/>
        <v>36419.672512332</v>
      </c>
      <c r="AD170" s="32"/>
      <c r="AE170" s="32"/>
      <c r="AF170" s="32"/>
      <c r="AG170" s="32"/>
    </row>
    <row r="171" customHeight="1" spans="1:33">
      <c r="A171" s="21">
        <v>3226</v>
      </c>
      <c r="B171" s="14">
        <v>3.106</v>
      </c>
      <c r="C171" s="21">
        <v>1</v>
      </c>
      <c r="D171" s="21">
        <f t="shared" si="67"/>
        <v>950</v>
      </c>
      <c r="E171" s="14">
        <f t="shared" si="68"/>
        <v>10969.956</v>
      </c>
      <c r="F171" s="21">
        <v>1.35</v>
      </c>
      <c r="G171" s="21">
        <v>0.99</v>
      </c>
      <c r="H171" s="21">
        <v>2.73</v>
      </c>
      <c r="I171" s="31">
        <f t="shared" si="69"/>
        <v>3.7027</v>
      </c>
      <c r="J171" s="21">
        <v>1.2</v>
      </c>
      <c r="K171" s="18">
        <v>0.5</v>
      </c>
      <c r="L171" s="32">
        <f t="shared" si="70"/>
        <v>32900.949425772</v>
      </c>
      <c r="M171" s="32"/>
      <c r="N171" s="32"/>
      <c r="O171" s="32"/>
      <c r="P171" s="32"/>
      <c r="R171" s="21">
        <v>3226</v>
      </c>
      <c r="S171" s="14">
        <v>3.106</v>
      </c>
      <c r="T171" s="21">
        <v>1</v>
      </c>
      <c r="U171" s="21">
        <f t="shared" si="71"/>
        <v>950</v>
      </c>
      <c r="V171" s="14">
        <f t="shared" si="72"/>
        <v>10969.956</v>
      </c>
      <c r="W171" s="21">
        <v>1.35</v>
      </c>
      <c r="X171" s="21">
        <v>0.99</v>
      </c>
      <c r="Y171" s="21">
        <v>3.13</v>
      </c>
      <c r="Z171" s="31">
        <f t="shared" si="73"/>
        <v>4.0987</v>
      </c>
      <c r="AA171" s="21">
        <v>1.2</v>
      </c>
      <c r="AB171" s="18">
        <v>0.5</v>
      </c>
      <c r="AC171" s="32">
        <f t="shared" si="74"/>
        <v>36419.672512332</v>
      </c>
      <c r="AD171" s="32"/>
      <c r="AE171" s="32"/>
      <c r="AF171" s="32"/>
      <c r="AG171" s="32"/>
    </row>
    <row r="172" customHeight="1" spans="1:33">
      <c r="A172" s="21">
        <v>3226</v>
      </c>
      <c r="B172" s="14">
        <v>3.106</v>
      </c>
      <c r="C172" s="21">
        <v>1</v>
      </c>
      <c r="D172" s="21">
        <f t="shared" si="67"/>
        <v>950</v>
      </c>
      <c r="E172" s="14">
        <f t="shared" si="68"/>
        <v>10969.956</v>
      </c>
      <c r="F172" s="21">
        <v>1.35</v>
      </c>
      <c r="G172" s="21">
        <v>0.99</v>
      </c>
      <c r="H172" s="21">
        <v>2.73</v>
      </c>
      <c r="I172" s="31">
        <f t="shared" si="69"/>
        <v>3.7027</v>
      </c>
      <c r="J172" s="21">
        <v>1.2</v>
      </c>
      <c r="K172" s="18">
        <v>0.5</v>
      </c>
      <c r="L172" s="32">
        <f t="shared" si="70"/>
        <v>32900.949425772</v>
      </c>
      <c r="M172" s="32"/>
      <c r="N172" s="32"/>
      <c r="O172" s="32"/>
      <c r="P172" s="32"/>
      <c r="R172" s="21">
        <v>3226</v>
      </c>
      <c r="S172" s="14">
        <v>3.106</v>
      </c>
      <c r="T172" s="21">
        <v>1</v>
      </c>
      <c r="U172" s="21">
        <f t="shared" si="71"/>
        <v>950</v>
      </c>
      <c r="V172" s="14">
        <f t="shared" si="72"/>
        <v>10969.956</v>
      </c>
      <c r="W172" s="21">
        <v>1.35</v>
      </c>
      <c r="X172" s="21">
        <v>0.99</v>
      </c>
      <c r="Y172" s="21">
        <v>3.13</v>
      </c>
      <c r="Z172" s="31">
        <f t="shared" si="73"/>
        <v>4.0987</v>
      </c>
      <c r="AA172" s="21">
        <v>1.2</v>
      </c>
      <c r="AB172" s="18">
        <v>0.5</v>
      </c>
      <c r="AC172" s="32">
        <f t="shared" si="74"/>
        <v>36419.672512332</v>
      </c>
      <c r="AD172" s="32"/>
      <c r="AE172" s="32"/>
      <c r="AF172" s="32"/>
      <c r="AG172" s="32"/>
    </row>
    <row r="173" customHeight="1" spans="1:33">
      <c r="A173" s="21">
        <v>3226</v>
      </c>
      <c r="B173" s="33">
        <v>2.29</v>
      </c>
      <c r="C173" s="21">
        <v>1</v>
      </c>
      <c r="D173" s="21">
        <f t="shared" si="67"/>
        <v>950</v>
      </c>
      <c r="E173" s="14">
        <f t="shared" si="68"/>
        <v>8337.54</v>
      </c>
      <c r="F173" s="21">
        <v>1.35</v>
      </c>
      <c r="G173" s="21">
        <v>0.99</v>
      </c>
      <c r="H173" s="21">
        <v>2.73</v>
      </c>
      <c r="I173" s="31">
        <f t="shared" si="69"/>
        <v>3.7027</v>
      </c>
      <c r="J173" s="21">
        <v>1.2</v>
      </c>
      <c r="K173" s="18">
        <v>0.5</v>
      </c>
      <c r="L173" s="32">
        <f t="shared" si="70"/>
        <v>25005.84157998</v>
      </c>
      <c r="M173" s="32"/>
      <c r="N173" s="32"/>
      <c r="O173" s="32"/>
      <c r="P173" s="32"/>
      <c r="R173" s="21">
        <v>3226</v>
      </c>
      <c r="S173" s="33">
        <v>2.29</v>
      </c>
      <c r="T173" s="21">
        <v>1</v>
      </c>
      <c r="U173" s="21">
        <f t="shared" si="71"/>
        <v>950</v>
      </c>
      <c r="V173" s="14">
        <f t="shared" si="72"/>
        <v>8337.54</v>
      </c>
      <c r="W173" s="21">
        <v>1.35</v>
      </c>
      <c r="X173" s="21">
        <v>0.99</v>
      </c>
      <c r="Y173" s="21">
        <v>3.13</v>
      </c>
      <c r="Z173" s="31">
        <f t="shared" si="73"/>
        <v>4.0987</v>
      </c>
      <c r="AA173" s="21">
        <v>1.2</v>
      </c>
      <c r="AB173" s="18">
        <v>0.5</v>
      </c>
      <c r="AC173" s="32">
        <f t="shared" si="74"/>
        <v>27680.19091038</v>
      </c>
      <c r="AD173" s="32"/>
      <c r="AE173" s="32"/>
      <c r="AF173" s="32"/>
      <c r="AG173" s="32"/>
    </row>
    <row r="174" customHeight="1" spans="1:33">
      <c r="A174" s="34">
        <f>SUM(L158:L173)</f>
        <v>289929.619774548</v>
      </c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6"/>
      <c r="R174" s="34">
        <f>SUM(AC158:AC173)</f>
        <v>320937.297801588</v>
      </c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6"/>
    </row>
    <row r="175" customHeight="1" spans="1:33">
      <c r="A175" s="37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9"/>
      <c r="R175" s="37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9"/>
    </row>
    <row r="176" customHeight="1" spans="1:33">
      <c r="A176" s="4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2"/>
      <c r="R176" s="40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2"/>
    </row>
    <row r="177" customHeight="1" spans="1:33">
      <c r="A177" s="43" t="s">
        <v>39</v>
      </c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R177" s="43" t="s">
        <v>39</v>
      </c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</row>
    <row r="178" customHeight="1" spans="1:33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</row>
    <row r="179" customHeight="1" spans="1:33">
      <c r="A179" s="14" t="s">
        <v>11</v>
      </c>
      <c r="B179" s="14"/>
      <c r="C179" s="14"/>
      <c r="D179" s="15"/>
      <c r="E179" s="16" t="s">
        <v>12</v>
      </c>
      <c r="F179" s="16"/>
      <c r="G179" s="16"/>
      <c r="H179" s="16"/>
      <c r="I179" s="14" t="s">
        <v>13</v>
      </c>
      <c r="J179" s="14" t="s">
        <v>14</v>
      </c>
      <c r="K179" s="17" t="s">
        <v>15</v>
      </c>
      <c r="L179" s="17"/>
      <c r="M179" s="17"/>
      <c r="N179" s="18" t="s">
        <v>16</v>
      </c>
      <c r="O179" s="19" t="s">
        <v>17</v>
      </c>
      <c r="P179" s="20" t="s">
        <v>18</v>
      </c>
      <c r="R179" s="14" t="s">
        <v>11</v>
      </c>
      <c r="S179" s="14"/>
      <c r="T179" s="14"/>
      <c r="U179" s="15"/>
      <c r="V179" s="16" t="s">
        <v>12</v>
      </c>
      <c r="W179" s="16"/>
      <c r="X179" s="16"/>
      <c r="Y179" s="16"/>
      <c r="Z179" s="14" t="s">
        <v>13</v>
      </c>
      <c r="AA179" s="14" t="s">
        <v>14</v>
      </c>
      <c r="AB179" s="17" t="s">
        <v>15</v>
      </c>
      <c r="AC179" s="17"/>
      <c r="AD179" s="17"/>
      <c r="AE179" s="18" t="s">
        <v>16</v>
      </c>
      <c r="AF179" s="19" t="s">
        <v>17</v>
      </c>
      <c r="AG179" s="20" t="s">
        <v>18</v>
      </c>
    </row>
    <row r="180" customHeight="1" spans="1:33">
      <c r="A180" s="21" t="s">
        <v>19</v>
      </c>
      <c r="B180" s="21" t="s">
        <v>20</v>
      </c>
      <c r="C180" s="22" t="s">
        <v>21</v>
      </c>
      <c r="D180" s="15" t="s">
        <v>11</v>
      </c>
      <c r="E180" s="21" t="s">
        <v>22</v>
      </c>
      <c r="F180" s="21" t="s">
        <v>23</v>
      </c>
      <c r="G180" s="21" t="s">
        <v>24</v>
      </c>
      <c r="H180" s="16" t="s">
        <v>25</v>
      </c>
      <c r="I180" s="14"/>
      <c r="J180" s="14"/>
      <c r="K180" s="21" t="s">
        <v>26</v>
      </c>
      <c r="L180" s="21" t="s">
        <v>27</v>
      </c>
      <c r="M180" s="17" t="s">
        <v>28</v>
      </c>
      <c r="N180" s="18" t="s">
        <v>29</v>
      </c>
      <c r="O180" s="19"/>
      <c r="P180" s="20"/>
      <c r="R180" s="21" t="s">
        <v>19</v>
      </c>
      <c r="S180" s="21" t="s">
        <v>20</v>
      </c>
      <c r="T180" s="22" t="s">
        <v>21</v>
      </c>
      <c r="U180" s="15" t="s">
        <v>11</v>
      </c>
      <c r="V180" s="21" t="s">
        <v>22</v>
      </c>
      <c r="W180" s="21" t="s">
        <v>23</v>
      </c>
      <c r="X180" s="21" t="s">
        <v>24</v>
      </c>
      <c r="Y180" s="16" t="s">
        <v>25</v>
      </c>
      <c r="Z180" s="14"/>
      <c r="AA180" s="14"/>
      <c r="AB180" s="21" t="s">
        <v>26</v>
      </c>
      <c r="AC180" s="21" t="s">
        <v>27</v>
      </c>
      <c r="AD180" s="17" t="s">
        <v>28</v>
      </c>
      <c r="AE180" s="18" t="s">
        <v>29</v>
      </c>
      <c r="AF180" s="19"/>
      <c r="AG180" s="20"/>
    </row>
    <row r="181" customHeight="1" spans="1:33">
      <c r="A181" s="21">
        <v>36845</v>
      </c>
      <c r="B181" s="23">
        <v>0.1588</v>
      </c>
      <c r="C181" s="22">
        <v>1.35</v>
      </c>
      <c r="D181" s="15">
        <f t="shared" ref="D181:D185" si="75">A181*B181*C181</f>
        <v>7898.8311</v>
      </c>
      <c r="E181" s="21">
        <v>1.6</v>
      </c>
      <c r="F181" s="21">
        <v>280</v>
      </c>
      <c r="G181" s="21">
        <v>1.4</v>
      </c>
      <c r="H181" s="24">
        <f t="shared" ref="H181:H185" si="76">1+6*F181/(F181+2000)+G181</f>
        <v>3.13684210526316</v>
      </c>
      <c r="I181" s="25">
        <v>0</v>
      </c>
      <c r="J181" s="25">
        <v>0</v>
      </c>
      <c r="K181" s="21">
        <v>0.79</v>
      </c>
      <c r="L181" s="21">
        <v>1.39</v>
      </c>
      <c r="M181" s="17">
        <f t="shared" ref="M181:M185" si="77">1+K181*L181</f>
        <v>2.0981</v>
      </c>
      <c r="N181" s="18">
        <v>1.2</v>
      </c>
      <c r="O181" s="26">
        <v>1</v>
      </c>
      <c r="P181" s="27">
        <f t="shared" ref="P181:P185" si="78">((D181*E181*H181)+I181+J181)*M181*N181*O181</f>
        <v>99812.0323545838</v>
      </c>
      <c r="R181" s="21">
        <v>36845</v>
      </c>
      <c r="S181" s="23">
        <v>0.1588</v>
      </c>
      <c r="T181" s="22">
        <v>1.35</v>
      </c>
      <c r="U181" s="15">
        <f t="shared" ref="U181:U185" si="79">R181*S181*T181</f>
        <v>7898.8311</v>
      </c>
      <c r="V181" s="21">
        <v>1.6</v>
      </c>
      <c r="W181" s="21">
        <v>280</v>
      </c>
      <c r="X181" s="21">
        <v>1.4</v>
      </c>
      <c r="Y181" s="24">
        <f t="shared" ref="Y181:Y185" si="80">1+6*W181/(W181+2000)+X181</f>
        <v>3.13684210526316</v>
      </c>
      <c r="Z181" s="25">
        <v>1985</v>
      </c>
      <c r="AA181" s="25">
        <v>0</v>
      </c>
      <c r="AB181" s="21">
        <v>0.79</v>
      </c>
      <c r="AC181" s="21">
        <v>1.79</v>
      </c>
      <c r="AD181" s="17">
        <f t="shared" ref="AD181:AD185" si="81">1+AB181*AC181</f>
        <v>2.4141</v>
      </c>
      <c r="AE181" s="18">
        <v>1.2</v>
      </c>
      <c r="AF181" s="26">
        <v>1</v>
      </c>
      <c r="AG181" s="27">
        <f t="shared" ref="AG181:AG185" si="82">((U181*V181*Y181)+Z181+AA181)*AD181*AE181*AF181</f>
        <v>120595.354174454</v>
      </c>
    </row>
    <row r="182" customHeight="1" spans="1:33">
      <c r="A182" s="21">
        <v>36845</v>
      </c>
      <c r="B182" s="23">
        <v>0.1588</v>
      </c>
      <c r="C182" s="22">
        <v>1.35</v>
      </c>
      <c r="D182" s="15">
        <f t="shared" si="75"/>
        <v>7898.8311</v>
      </c>
      <c r="E182" s="21">
        <v>1.6</v>
      </c>
      <c r="F182" s="21">
        <v>280</v>
      </c>
      <c r="G182" s="21">
        <v>1.4</v>
      </c>
      <c r="H182" s="24">
        <f t="shared" si="76"/>
        <v>3.13684210526316</v>
      </c>
      <c r="I182" s="25">
        <v>0</v>
      </c>
      <c r="J182" s="25">
        <v>0</v>
      </c>
      <c r="K182" s="21">
        <v>0.79</v>
      </c>
      <c r="L182" s="21">
        <v>1.39</v>
      </c>
      <c r="M182" s="17">
        <f t="shared" si="77"/>
        <v>2.0981</v>
      </c>
      <c r="N182" s="18">
        <v>1.2</v>
      </c>
      <c r="O182" s="26">
        <v>1</v>
      </c>
      <c r="P182" s="27">
        <f t="shared" si="78"/>
        <v>99812.0323545838</v>
      </c>
      <c r="R182" s="21">
        <v>36845</v>
      </c>
      <c r="S182" s="23">
        <v>0.1588</v>
      </c>
      <c r="T182" s="22">
        <v>1.35</v>
      </c>
      <c r="U182" s="15">
        <f t="shared" si="79"/>
        <v>7898.8311</v>
      </c>
      <c r="V182" s="21">
        <v>1.6</v>
      </c>
      <c r="W182" s="21">
        <v>280</v>
      </c>
      <c r="X182" s="21">
        <v>1.4</v>
      </c>
      <c r="Y182" s="24">
        <f t="shared" si="80"/>
        <v>3.13684210526316</v>
      </c>
      <c r="Z182" s="25">
        <v>1985</v>
      </c>
      <c r="AA182" s="25">
        <v>0</v>
      </c>
      <c r="AB182" s="21">
        <v>0.79</v>
      </c>
      <c r="AC182" s="21">
        <v>1.79</v>
      </c>
      <c r="AD182" s="17">
        <f t="shared" si="81"/>
        <v>2.4141</v>
      </c>
      <c r="AE182" s="18">
        <v>1.2</v>
      </c>
      <c r="AF182" s="26">
        <v>1</v>
      </c>
      <c r="AG182" s="27">
        <f t="shared" si="82"/>
        <v>120595.354174454</v>
      </c>
    </row>
    <row r="183" customHeight="1" spans="1:33">
      <c r="A183" s="21">
        <v>36845</v>
      </c>
      <c r="B183" s="23">
        <v>0.1588</v>
      </c>
      <c r="C183" s="22">
        <v>1.35</v>
      </c>
      <c r="D183" s="15">
        <f t="shared" si="75"/>
        <v>7898.8311</v>
      </c>
      <c r="E183" s="21">
        <v>1.6</v>
      </c>
      <c r="F183" s="21">
        <v>280</v>
      </c>
      <c r="G183" s="21">
        <v>1.4</v>
      </c>
      <c r="H183" s="24">
        <f t="shared" si="76"/>
        <v>3.13684210526316</v>
      </c>
      <c r="I183" s="25">
        <v>0</v>
      </c>
      <c r="J183" s="25">
        <v>0</v>
      </c>
      <c r="K183" s="21">
        <v>0.79</v>
      </c>
      <c r="L183" s="21">
        <v>1.39</v>
      </c>
      <c r="M183" s="17">
        <f t="shared" si="77"/>
        <v>2.0981</v>
      </c>
      <c r="N183" s="18">
        <v>1.2</v>
      </c>
      <c r="O183" s="26">
        <v>1</v>
      </c>
      <c r="P183" s="27">
        <f t="shared" si="78"/>
        <v>99812.0323545838</v>
      </c>
      <c r="R183" s="21">
        <v>36845</v>
      </c>
      <c r="S183" s="23">
        <v>0.1588</v>
      </c>
      <c r="T183" s="22">
        <v>1.35</v>
      </c>
      <c r="U183" s="15">
        <f t="shared" si="79"/>
        <v>7898.8311</v>
      </c>
      <c r="V183" s="21">
        <v>1.6</v>
      </c>
      <c r="W183" s="21">
        <v>280</v>
      </c>
      <c r="X183" s="21">
        <v>1.4</v>
      </c>
      <c r="Y183" s="24">
        <f t="shared" si="80"/>
        <v>3.13684210526316</v>
      </c>
      <c r="Z183" s="25">
        <v>1985</v>
      </c>
      <c r="AA183" s="25">
        <v>0</v>
      </c>
      <c r="AB183" s="21">
        <v>0.79</v>
      </c>
      <c r="AC183" s="21">
        <v>1.79</v>
      </c>
      <c r="AD183" s="17">
        <f t="shared" si="81"/>
        <v>2.4141</v>
      </c>
      <c r="AE183" s="18">
        <v>1.2</v>
      </c>
      <c r="AF183" s="26">
        <v>1</v>
      </c>
      <c r="AG183" s="27">
        <f t="shared" si="82"/>
        <v>120595.354174454</v>
      </c>
    </row>
    <row r="184" customHeight="1" spans="1:33">
      <c r="A184" s="21">
        <v>36845</v>
      </c>
      <c r="B184" s="23">
        <v>0</v>
      </c>
      <c r="C184" s="22">
        <v>1.35</v>
      </c>
      <c r="D184" s="15">
        <f t="shared" si="75"/>
        <v>0</v>
      </c>
      <c r="E184" s="21">
        <v>1.6</v>
      </c>
      <c r="F184" s="21">
        <v>280</v>
      </c>
      <c r="G184" s="21">
        <v>1.4</v>
      </c>
      <c r="H184" s="24">
        <f t="shared" si="76"/>
        <v>3.13684210526316</v>
      </c>
      <c r="I184" s="25">
        <v>0</v>
      </c>
      <c r="J184" s="25">
        <v>0</v>
      </c>
      <c r="K184" s="21">
        <v>0.79</v>
      </c>
      <c r="L184" s="21">
        <v>1.39</v>
      </c>
      <c r="M184" s="17">
        <f t="shared" si="77"/>
        <v>2.0981</v>
      </c>
      <c r="N184" s="18">
        <v>1.2</v>
      </c>
      <c r="O184" s="26">
        <v>1</v>
      </c>
      <c r="P184" s="27">
        <f t="shared" si="78"/>
        <v>0</v>
      </c>
      <c r="R184" s="21">
        <v>36845</v>
      </c>
      <c r="S184" s="23">
        <v>0</v>
      </c>
      <c r="T184" s="22">
        <v>1.35</v>
      </c>
      <c r="U184" s="15">
        <f t="shared" si="79"/>
        <v>0</v>
      </c>
      <c r="V184" s="21">
        <v>1.6</v>
      </c>
      <c r="W184" s="21">
        <v>280</v>
      </c>
      <c r="X184" s="21">
        <v>1.4</v>
      </c>
      <c r="Y184" s="24">
        <f t="shared" si="80"/>
        <v>3.13684210526316</v>
      </c>
      <c r="Z184" s="25">
        <v>0</v>
      </c>
      <c r="AA184" s="25">
        <v>0</v>
      </c>
      <c r="AB184" s="21">
        <v>0.79</v>
      </c>
      <c r="AC184" s="21">
        <v>1.79</v>
      </c>
      <c r="AD184" s="17">
        <f t="shared" si="81"/>
        <v>2.4141</v>
      </c>
      <c r="AE184" s="18">
        <v>1.2</v>
      </c>
      <c r="AF184" s="26">
        <v>1</v>
      </c>
      <c r="AG184" s="27">
        <f t="shared" si="82"/>
        <v>0</v>
      </c>
    </row>
    <row r="185" customHeight="1" spans="1:33">
      <c r="A185" s="21">
        <v>36845</v>
      </c>
      <c r="B185" s="23">
        <v>0</v>
      </c>
      <c r="C185" s="22">
        <v>1.35</v>
      </c>
      <c r="D185" s="15">
        <f t="shared" si="75"/>
        <v>0</v>
      </c>
      <c r="E185" s="21">
        <v>1.6</v>
      </c>
      <c r="F185" s="21">
        <v>280</v>
      </c>
      <c r="G185" s="21">
        <v>1.4</v>
      </c>
      <c r="H185" s="24">
        <f t="shared" si="76"/>
        <v>3.13684210526316</v>
      </c>
      <c r="I185" s="25">
        <v>0</v>
      </c>
      <c r="J185" s="25">
        <v>0</v>
      </c>
      <c r="K185" s="21">
        <v>0.79</v>
      </c>
      <c r="L185" s="21">
        <v>1.39</v>
      </c>
      <c r="M185" s="17">
        <f t="shared" si="77"/>
        <v>2.0981</v>
      </c>
      <c r="N185" s="18">
        <v>1.2</v>
      </c>
      <c r="O185" s="26">
        <v>1</v>
      </c>
      <c r="P185" s="27">
        <f t="shared" si="78"/>
        <v>0</v>
      </c>
      <c r="R185" s="21">
        <v>36845</v>
      </c>
      <c r="S185" s="23">
        <v>0</v>
      </c>
      <c r="T185" s="22">
        <v>1.35</v>
      </c>
      <c r="U185" s="15">
        <f t="shared" si="79"/>
        <v>0</v>
      </c>
      <c r="V185" s="21">
        <v>1.6</v>
      </c>
      <c r="W185" s="21">
        <v>280</v>
      </c>
      <c r="X185" s="21">
        <v>1.4</v>
      </c>
      <c r="Y185" s="24">
        <f t="shared" si="80"/>
        <v>3.13684210526316</v>
      </c>
      <c r="Z185" s="25">
        <v>0</v>
      </c>
      <c r="AA185" s="25">
        <v>0</v>
      </c>
      <c r="AB185" s="21">
        <v>0.79</v>
      </c>
      <c r="AC185" s="21">
        <v>1.79</v>
      </c>
      <c r="AD185" s="17">
        <f t="shared" si="81"/>
        <v>2.4141</v>
      </c>
      <c r="AE185" s="18">
        <v>1.2</v>
      </c>
      <c r="AF185" s="26">
        <v>1</v>
      </c>
      <c r="AG185" s="27">
        <f t="shared" si="82"/>
        <v>0</v>
      </c>
    </row>
    <row r="186" customHeight="1" spans="1:33">
      <c r="A186" s="44">
        <f>SUM(P181:P185)</f>
        <v>299436.097063752</v>
      </c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R186" s="44">
        <f>SUM(AG181:AG185)</f>
        <v>361786.062523361</v>
      </c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</row>
    <row r="187" customHeight="1" spans="1:33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</row>
    <row r="188" customHeight="1" spans="1:33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</row>
    <row r="189" customHeight="1" spans="1:33">
      <c r="A189" s="45" t="s">
        <v>40</v>
      </c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R189" s="45" t="s">
        <v>40</v>
      </c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</row>
    <row r="190" customHeight="1" spans="1:33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</row>
    <row r="191" customHeight="1" spans="1:33">
      <c r="A191" s="14" t="s">
        <v>11</v>
      </c>
      <c r="B191" s="14"/>
      <c r="C191" s="14"/>
      <c r="D191" s="14"/>
      <c r="E191" s="14"/>
      <c r="F191" s="17" t="s">
        <v>31</v>
      </c>
      <c r="G191" s="17"/>
      <c r="H191" s="17"/>
      <c r="I191" s="17"/>
      <c r="J191" s="18" t="s">
        <v>32</v>
      </c>
      <c r="K191" s="18"/>
      <c r="L191" s="30" t="s">
        <v>18</v>
      </c>
      <c r="M191" s="30"/>
      <c r="N191" s="30"/>
      <c r="O191" s="30"/>
      <c r="P191" s="30"/>
      <c r="R191" s="14" t="s">
        <v>11</v>
      </c>
      <c r="S191" s="14"/>
      <c r="T191" s="14"/>
      <c r="U191" s="14"/>
      <c r="V191" s="14"/>
      <c r="W191" s="17" t="s">
        <v>31</v>
      </c>
      <c r="X191" s="17"/>
      <c r="Y191" s="17"/>
      <c r="Z191" s="17"/>
      <c r="AA191" s="18" t="s">
        <v>32</v>
      </c>
      <c r="AB191" s="18"/>
      <c r="AC191" s="30" t="s">
        <v>18</v>
      </c>
      <c r="AD191" s="30"/>
      <c r="AE191" s="30"/>
      <c r="AF191" s="30"/>
      <c r="AG191" s="30"/>
    </row>
    <row r="192" customHeight="1" spans="1:33">
      <c r="A192" s="14" t="s">
        <v>19</v>
      </c>
      <c r="B192" s="14" t="s">
        <v>33</v>
      </c>
      <c r="C192" s="14" t="s">
        <v>34</v>
      </c>
      <c r="D192" s="14" t="s">
        <v>35</v>
      </c>
      <c r="E192" s="14" t="s">
        <v>11</v>
      </c>
      <c r="F192" s="17" t="s">
        <v>36</v>
      </c>
      <c r="G192" s="17" t="s">
        <v>26</v>
      </c>
      <c r="H192" s="17" t="s">
        <v>27</v>
      </c>
      <c r="I192" s="31" t="s">
        <v>28</v>
      </c>
      <c r="J192" s="18" t="s">
        <v>37</v>
      </c>
      <c r="K192" s="18" t="s">
        <v>38</v>
      </c>
      <c r="L192" s="30"/>
      <c r="M192" s="30"/>
      <c r="N192" s="30"/>
      <c r="O192" s="30"/>
      <c r="P192" s="30"/>
      <c r="R192" s="14" t="s">
        <v>19</v>
      </c>
      <c r="S192" s="14" t="s">
        <v>33</v>
      </c>
      <c r="T192" s="14" t="s">
        <v>34</v>
      </c>
      <c r="U192" s="14" t="s">
        <v>35</v>
      </c>
      <c r="V192" s="14" t="s">
        <v>11</v>
      </c>
      <c r="W192" s="17" t="s">
        <v>36</v>
      </c>
      <c r="X192" s="17" t="s">
        <v>26</v>
      </c>
      <c r="Y192" s="17" t="s">
        <v>27</v>
      </c>
      <c r="Z192" s="31" t="s">
        <v>28</v>
      </c>
      <c r="AA192" s="18" t="s">
        <v>37</v>
      </c>
      <c r="AB192" s="18" t="s">
        <v>38</v>
      </c>
      <c r="AC192" s="30"/>
      <c r="AD192" s="30"/>
      <c r="AE192" s="30"/>
      <c r="AF192" s="30"/>
      <c r="AG192" s="30"/>
    </row>
    <row r="193" customHeight="1" spans="1:33">
      <c r="A193" s="21">
        <v>36845</v>
      </c>
      <c r="B193" s="22">
        <v>0.168</v>
      </c>
      <c r="C193" s="21">
        <v>1</v>
      </c>
      <c r="D193" s="21">
        <v>0</v>
      </c>
      <c r="E193" s="14">
        <f t="shared" ref="E193:E202" si="83">A193*B193*C193+D193</f>
        <v>6189.96</v>
      </c>
      <c r="F193" s="21">
        <v>1</v>
      </c>
      <c r="G193" s="21">
        <v>0.79</v>
      </c>
      <c r="H193" s="21">
        <v>1.39</v>
      </c>
      <c r="I193" s="31">
        <f t="shared" ref="I193:I202" si="84">G193*H193+1</f>
        <v>2.0981</v>
      </c>
      <c r="J193" s="21">
        <v>0.9</v>
      </c>
      <c r="K193" s="18">
        <v>0.5</v>
      </c>
      <c r="L193" s="32">
        <f t="shared" ref="L193:L202" si="85">E193*F193*I193*J193*K193</f>
        <v>5844.2197842</v>
      </c>
      <c r="M193" s="32"/>
      <c r="N193" s="32"/>
      <c r="O193" s="32"/>
      <c r="P193" s="32"/>
      <c r="R193" s="21">
        <v>36845</v>
      </c>
      <c r="S193" s="22">
        <v>0.168</v>
      </c>
      <c r="T193" s="21">
        <v>1</v>
      </c>
      <c r="U193" s="21">
        <v>0</v>
      </c>
      <c r="V193" s="14">
        <f t="shared" ref="V193:V202" si="86">R193*S193*T193+U193</f>
        <v>6189.96</v>
      </c>
      <c r="W193" s="21">
        <v>1</v>
      </c>
      <c r="X193" s="21">
        <v>0.79</v>
      </c>
      <c r="Y193" s="21">
        <v>1.79</v>
      </c>
      <c r="Z193" s="31">
        <f t="shared" ref="Z193:Z202" si="87">X193*Y193+1</f>
        <v>2.4141</v>
      </c>
      <c r="AA193" s="21">
        <v>0.9</v>
      </c>
      <c r="AB193" s="18">
        <v>0.5</v>
      </c>
      <c r="AC193" s="32">
        <f t="shared" ref="AC193:AC202" si="88">V193*W193*Z193*AA193*AB193</f>
        <v>6724.4320962</v>
      </c>
      <c r="AD193" s="32"/>
      <c r="AE193" s="32"/>
      <c r="AF193" s="32"/>
      <c r="AG193" s="32"/>
    </row>
    <row r="194" customHeight="1" spans="1:33">
      <c r="A194" s="21">
        <v>36845</v>
      </c>
      <c r="B194" s="22">
        <v>0.168</v>
      </c>
      <c r="C194" s="21">
        <v>1</v>
      </c>
      <c r="D194" s="21">
        <v>0</v>
      </c>
      <c r="E194" s="14">
        <f t="shared" si="83"/>
        <v>6189.96</v>
      </c>
      <c r="F194" s="21">
        <v>1</v>
      </c>
      <c r="G194" s="21">
        <v>0.79</v>
      </c>
      <c r="H194" s="21">
        <v>1.39</v>
      </c>
      <c r="I194" s="31">
        <f t="shared" si="84"/>
        <v>2.0981</v>
      </c>
      <c r="J194" s="21">
        <v>0.9</v>
      </c>
      <c r="K194" s="18">
        <v>0.5</v>
      </c>
      <c r="L194" s="32">
        <f t="shared" si="85"/>
        <v>5844.2197842</v>
      </c>
      <c r="M194" s="32"/>
      <c r="N194" s="32"/>
      <c r="O194" s="32"/>
      <c r="P194" s="32"/>
      <c r="R194" s="21">
        <v>36845</v>
      </c>
      <c r="S194" s="22">
        <v>0.168</v>
      </c>
      <c r="T194" s="21">
        <v>1</v>
      </c>
      <c r="U194" s="21">
        <v>0</v>
      </c>
      <c r="V194" s="14">
        <f t="shared" si="86"/>
        <v>6189.96</v>
      </c>
      <c r="W194" s="21">
        <v>1</v>
      </c>
      <c r="X194" s="21">
        <v>0.79</v>
      </c>
      <c r="Y194" s="21">
        <v>1.79</v>
      </c>
      <c r="Z194" s="31">
        <f t="shared" si="87"/>
        <v>2.4141</v>
      </c>
      <c r="AA194" s="21">
        <v>0.9</v>
      </c>
      <c r="AB194" s="18">
        <v>0.5</v>
      </c>
      <c r="AC194" s="32">
        <f t="shared" si="88"/>
        <v>6724.4320962</v>
      </c>
      <c r="AD194" s="32"/>
      <c r="AE194" s="32"/>
      <c r="AF194" s="32"/>
      <c r="AG194" s="32"/>
    </row>
    <row r="195" customHeight="1" spans="1:33">
      <c r="A195" s="21">
        <v>36845</v>
      </c>
      <c r="B195" s="22">
        <v>0.168</v>
      </c>
      <c r="C195" s="21">
        <v>1</v>
      </c>
      <c r="D195" s="21">
        <v>0</v>
      </c>
      <c r="E195" s="14">
        <f t="shared" si="83"/>
        <v>6189.96</v>
      </c>
      <c r="F195" s="21">
        <v>1</v>
      </c>
      <c r="G195" s="21">
        <v>0.79</v>
      </c>
      <c r="H195" s="21">
        <v>1.39</v>
      </c>
      <c r="I195" s="31">
        <f t="shared" si="84"/>
        <v>2.0981</v>
      </c>
      <c r="J195" s="21">
        <v>0.9</v>
      </c>
      <c r="K195" s="18">
        <v>0.5</v>
      </c>
      <c r="L195" s="32">
        <f t="shared" si="85"/>
        <v>5844.2197842</v>
      </c>
      <c r="M195" s="32"/>
      <c r="N195" s="32"/>
      <c r="O195" s="32"/>
      <c r="P195" s="32"/>
      <c r="R195" s="21">
        <v>36845</v>
      </c>
      <c r="S195" s="22">
        <v>0.168</v>
      </c>
      <c r="T195" s="21">
        <v>1</v>
      </c>
      <c r="U195" s="21">
        <v>0</v>
      </c>
      <c r="V195" s="14">
        <f t="shared" si="86"/>
        <v>6189.96</v>
      </c>
      <c r="W195" s="21">
        <v>1</v>
      </c>
      <c r="X195" s="21">
        <v>0.79</v>
      </c>
      <c r="Y195" s="21">
        <v>1.79</v>
      </c>
      <c r="Z195" s="31">
        <f t="shared" si="87"/>
        <v>2.4141</v>
      </c>
      <c r="AA195" s="21">
        <v>0.9</v>
      </c>
      <c r="AB195" s="18">
        <v>0.5</v>
      </c>
      <c r="AC195" s="32">
        <f t="shared" si="88"/>
        <v>6724.4320962</v>
      </c>
      <c r="AD195" s="32"/>
      <c r="AE195" s="32"/>
      <c r="AF195" s="32"/>
      <c r="AG195" s="32"/>
    </row>
    <row r="196" customHeight="1" spans="1:33">
      <c r="A196" s="21">
        <v>36845</v>
      </c>
      <c r="B196" s="22">
        <v>0.168</v>
      </c>
      <c r="C196" s="21">
        <v>1</v>
      </c>
      <c r="D196" s="21">
        <v>0</v>
      </c>
      <c r="E196" s="14">
        <f t="shared" si="83"/>
        <v>6189.96</v>
      </c>
      <c r="F196" s="21">
        <v>1</v>
      </c>
      <c r="G196" s="21">
        <v>0.79</v>
      </c>
      <c r="H196" s="21">
        <v>1.39</v>
      </c>
      <c r="I196" s="31">
        <f t="shared" si="84"/>
        <v>2.0981</v>
      </c>
      <c r="J196" s="21">
        <v>0.9</v>
      </c>
      <c r="K196" s="18">
        <v>0.5</v>
      </c>
      <c r="L196" s="32">
        <f t="shared" si="85"/>
        <v>5844.2197842</v>
      </c>
      <c r="M196" s="32"/>
      <c r="N196" s="32"/>
      <c r="O196" s="32"/>
      <c r="P196" s="32"/>
      <c r="R196" s="21">
        <v>36845</v>
      </c>
      <c r="S196" s="22">
        <v>0.168</v>
      </c>
      <c r="T196" s="21">
        <v>1</v>
      </c>
      <c r="U196" s="21">
        <v>0</v>
      </c>
      <c r="V196" s="14">
        <f t="shared" si="86"/>
        <v>6189.96</v>
      </c>
      <c r="W196" s="21">
        <v>1</v>
      </c>
      <c r="X196" s="21">
        <v>0.79</v>
      </c>
      <c r="Y196" s="21">
        <v>1.79</v>
      </c>
      <c r="Z196" s="31">
        <f t="shared" si="87"/>
        <v>2.4141</v>
      </c>
      <c r="AA196" s="21">
        <v>0.9</v>
      </c>
      <c r="AB196" s="18">
        <v>0.5</v>
      </c>
      <c r="AC196" s="32">
        <f t="shared" si="88"/>
        <v>6724.4320962</v>
      </c>
      <c r="AD196" s="32"/>
      <c r="AE196" s="32"/>
      <c r="AF196" s="32"/>
      <c r="AG196" s="32"/>
    </row>
    <row r="197" customHeight="1" spans="1:33">
      <c r="A197" s="21">
        <v>36845</v>
      </c>
      <c r="B197" s="22">
        <v>0.168</v>
      </c>
      <c r="C197" s="21">
        <v>1</v>
      </c>
      <c r="D197" s="21">
        <v>0</v>
      </c>
      <c r="E197" s="14">
        <f t="shared" si="83"/>
        <v>6189.96</v>
      </c>
      <c r="F197" s="21">
        <v>1</v>
      </c>
      <c r="G197" s="21">
        <v>0.79</v>
      </c>
      <c r="H197" s="21">
        <v>1.39</v>
      </c>
      <c r="I197" s="31">
        <f t="shared" si="84"/>
        <v>2.0981</v>
      </c>
      <c r="J197" s="21">
        <v>0.9</v>
      </c>
      <c r="K197" s="18">
        <v>0.5</v>
      </c>
      <c r="L197" s="32">
        <f t="shared" si="85"/>
        <v>5844.2197842</v>
      </c>
      <c r="M197" s="32"/>
      <c r="N197" s="32"/>
      <c r="O197" s="32"/>
      <c r="P197" s="32"/>
      <c r="R197" s="21">
        <v>36845</v>
      </c>
      <c r="S197" s="22">
        <v>0.168</v>
      </c>
      <c r="T197" s="21">
        <v>1</v>
      </c>
      <c r="U197" s="21">
        <v>0</v>
      </c>
      <c r="V197" s="14">
        <f t="shared" si="86"/>
        <v>6189.96</v>
      </c>
      <c r="W197" s="21">
        <v>1</v>
      </c>
      <c r="X197" s="21">
        <v>0.79</v>
      </c>
      <c r="Y197" s="21">
        <v>1.79</v>
      </c>
      <c r="Z197" s="31">
        <f t="shared" si="87"/>
        <v>2.4141</v>
      </c>
      <c r="AA197" s="21">
        <v>0.9</v>
      </c>
      <c r="AB197" s="18">
        <v>0.5</v>
      </c>
      <c r="AC197" s="32">
        <f t="shared" si="88"/>
        <v>6724.4320962</v>
      </c>
      <c r="AD197" s="32"/>
      <c r="AE197" s="32"/>
      <c r="AF197" s="32"/>
      <c r="AG197" s="32"/>
    </row>
    <row r="198" customHeight="1" spans="1:33">
      <c r="A198" s="21">
        <v>36845</v>
      </c>
      <c r="B198" s="22">
        <v>0.168</v>
      </c>
      <c r="C198" s="21">
        <v>1</v>
      </c>
      <c r="D198" s="21">
        <v>0</v>
      </c>
      <c r="E198" s="14">
        <f t="shared" si="83"/>
        <v>6189.96</v>
      </c>
      <c r="F198" s="21">
        <v>1</v>
      </c>
      <c r="G198" s="21">
        <v>0.79</v>
      </c>
      <c r="H198" s="21">
        <v>1.39</v>
      </c>
      <c r="I198" s="31">
        <f t="shared" si="84"/>
        <v>2.0981</v>
      </c>
      <c r="J198" s="21">
        <v>0.9</v>
      </c>
      <c r="K198" s="18">
        <v>0.5</v>
      </c>
      <c r="L198" s="32">
        <f t="shared" si="85"/>
        <v>5844.2197842</v>
      </c>
      <c r="M198" s="32"/>
      <c r="N198" s="32"/>
      <c r="O198" s="32"/>
      <c r="P198" s="32"/>
      <c r="R198" s="21">
        <v>36845</v>
      </c>
      <c r="S198" s="22">
        <v>0.168</v>
      </c>
      <c r="T198" s="21">
        <v>1</v>
      </c>
      <c r="U198" s="21">
        <v>0</v>
      </c>
      <c r="V198" s="14">
        <f t="shared" si="86"/>
        <v>6189.96</v>
      </c>
      <c r="W198" s="21">
        <v>1</v>
      </c>
      <c r="X198" s="21">
        <v>0.79</v>
      </c>
      <c r="Y198" s="21">
        <v>1.79</v>
      </c>
      <c r="Z198" s="31">
        <f t="shared" si="87"/>
        <v>2.4141</v>
      </c>
      <c r="AA198" s="21">
        <v>0.9</v>
      </c>
      <c r="AB198" s="18">
        <v>0.5</v>
      </c>
      <c r="AC198" s="32">
        <f t="shared" si="88"/>
        <v>6724.4320962</v>
      </c>
      <c r="AD198" s="32"/>
      <c r="AE198" s="32"/>
      <c r="AF198" s="32"/>
      <c r="AG198" s="32"/>
    </row>
    <row r="199" customHeight="1" spans="1:33">
      <c r="A199" s="21">
        <v>36845</v>
      </c>
      <c r="B199" s="22">
        <v>0.168</v>
      </c>
      <c r="C199" s="21">
        <v>1</v>
      </c>
      <c r="D199" s="21">
        <v>0</v>
      </c>
      <c r="E199" s="14">
        <f t="shared" si="83"/>
        <v>6189.96</v>
      </c>
      <c r="F199" s="21">
        <v>1</v>
      </c>
      <c r="G199" s="21">
        <v>0.79</v>
      </c>
      <c r="H199" s="21">
        <v>1.39</v>
      </c>
      <c r="I199" s="31">
        <f t="shared" si="84"/>
        <v>2.0981</v>
      </c>
      <c r="J199" s="21">
        <v>0.9</v>
      </c>
      <c r="K199" s="18">
        <v>0.5</v>
      </c>
      <c r="L199" s="32">
        <f t="shared" si="85"/>
        <v>5844.2197842</v>
      </c>
      <c r="M199" s="32"/>
      <c r="N199" s="32"/>
      <c r="O199" s="32"/>
      <c r="P199" s="32"/>
      <c r="R199" s="21">
        <v>36845</v>
      </c>
      <c r="S199" s="22">
        <v>0.168</v>
      </c>
      <c r="T199" s="21">
        <v>1</v>
      </c>
      <c r="U199" s="21">
        <v>0</v>
      </c>
      <c r="V199" s="14">
        <f t="shared" si="86"/>
        <v>6189.96</v>
      </c>
      <c r="W199" s="21">
        <v>1</v>
      </c>
      <c r="X199" s="21">
        <v>0.79</v>
      </c>
      <c r="Y199" s="21">
        <v>1.79</v>
      </c>
      <c r="Z199" s="31">
        <f t="shared" si="87"/>
        <v>2.4141</v>
      </c>
      <c r="AA199" s="21">
        <v>0.9</v>
      </c>
      <c r="AB199" s="18">
        <v>0.5</v>
      </c>
      <c r="AC199" s="32">
        <f t="shared" si="88"/>
        <v>6724.4320962</v>
      </c>
      <c r="AD199" s="32"/>
      <c r="AE199" s="32"/>
      <c r="AF199" s="32"/>
      <c r="AG199" s="32"/>
    </row>
    <row r="200" customHeight="1" spans="1:33">
      <c r="A200" s="21">
        <v>36845</v>
      </c>
      <c r="B200" s="22">
        <v>0.168</v>
      </c>
      <c r="C200" s="21">
        <v>1</v>
      </c>
      <c r="D200" s="21">
        <v>0</v>
      </c>
      <c r="E200" s="14">
        <f t="shared" si="83"/>
        <v>6189.96</v>
      </c>
      <c r="F200" s="21">
        <v>1</v>
      </c>
      <c r="G200" s="21">
        <v>0.79</v>
      </c>
      <c r="H200" s="21">
        <v>1.39</v>
      </c>
      <c r="I200" s="31">
        <f t="shared" si="84"/>
        <v>2.0981</v>
      </c>
      <c r="J200" s="21">
        <v>0.9</v>
      </c>
      <c r="K200" s="18">
        <v>0.5</v>
      </c>
      <c r="L200" s="32">
        <f t="shared" si="85"/>
        <v>5844.2197842</v>
      </c>
      <c r="M200" s="32"/>
      <c r="N200" s="32"/>
      <c r="O200" s="32"/>
      <c r="P200" s="32"/>
      <c r="R200" s="21">
        <v>36845</v>
      </c>
      <c r="S200" s="22">
        <v>0.168</v>
      </c>
      <c r="T200" s="21">
        <v>1</v>
      </c>
      <c r="U200" s="21">
        <v>0</v>
      </c>
      <c r="V200" s="14">
        <f t="shared" si="86"/>
        <v>6189.96</v>
      </c>
      <c r="W200" s="21">
        <v>1</v>
      </c>
      <c r="X200" s="21">
        <v>0.79</v>
      </c>
      <c r="Y200" s="21">
        <v>1.79</v>
      </c>
      <c r="Z200" s="31">
        <f t="shared" si="87"/>
        <v>2.4141</v>
      </c>
      <c r="AA200" s="21">
        <v>0.9</v>
      </c>
      <c r="AB200" s="18">
        <v>0.5</v>
      </c>
      <c r="AC200" s="32">
        <f t="shared" si="88"/>
        <v>6724.4320962</v>
      </c>
      <c r="AD200" s="32"/>
      <c r="AE200" s="32"/>
      <c r="AF200" s="32"/>
      <c r="AG200" s="32"/>
    </row>
    <row r="201" customHeight="1" spans="1:33">
      <c r="A201" s="21">
        <v>36845</v>
      </c>
      <c r="B201" s="22">
        <v>0.3</v>
      </c>
      <c r="C201" s="21">
        <v>1</v>
      </c>
      <c r="D201" s="21">
        <v>0</v>
      </c>
      <c r="E201" s="14">
        <f t="shared" si="83"/>
        <v>11053.5</v>
      </c>
      <c r="F201" s="21">
        <v>1</v>
      </c>
      <c r="G201" s="21">
        <v>0.79</v>
      </c>
      <c r="H201" s="21">
        <v>1.39</v>
      </c>
      <c r="I201" s="31">
        <f t="shared" si="84"/>
        <v>2.0981</v>
      </c>
      <c r="J201" s="21">
        <v>0.9</v>
      </c>
      <c r="K201" s="18">
        <v>0.5</v>
      </c>
      <c r="L201" s="32">
        <f t="shared" si="85"/>
        <v>10436.1067575</v>
      </c>
      <c r="M201" s="32"/>
      <c r="N201" s="32"/>
      <c r="O201" s="32"/>
      <c r="P201" s="32"/>
      <c r="R201" s="21">
        <v>36845</v>
      </c>
      <c r="S201" s="22">
        <v>0.3</v>
      </c>
      <c r="T201" s="21">
        <v>1</v>
      </c>
      <c r="U201" s="21">
        <v>0</v>
      </c>
      <c r="V201" s="14">
        <f t="shared" si="86"/>
        <v>11053.5</v>
      </c>
      <c r="W201" s="21">
        <v>1</v>
      </c>
      <c r="X201" s="21">
        <v>0.79</v>
      </c>
      <c r="Y201" s="21">
        <v>1.79</v>
      </c>
      <c r="Z201" s="31">
        <f t="shared" si="87"/>
        <v>2.4141</v>
      </c>
      <c r="AA201" s="21">
        <v>0.9</v>
      </c>
      <c r="AB201" s="18">
        <v>0.5</v>
      </c>
      <c r="AC201" s="32">
        <f t="shared" si="88"/>
        <v>12007.9144575</v>
      </c>
      <c r="AD201" s="32"/>
      <c r="AE201" s="32"/>
      <c r="AF201" s="32"/>
      <c r="AG201" s="32"/>
    </row>
    <row r="202" customHeight="1" spans="1:33">
      <c r="A202" s="21">
        <v>36845</v>
      </c>
      <c r="B202" s="22">
        <v>0.58</v>
      </c>
      <c r="C202" s="21">
        <v>1</v>
      </c>
      <c r="D202" s="21">
        <v>0</v>
      </c>
      <c r="E202" s="14">
        <f t="shared" si="83"/>
        <v>21370.1</v>
      </c>
      <c r="F202" s="21">
        <v>1</v>
      </c>
      <c r="G202" s="21">
        <v>0.79</v>
      </c>
      <c r="H202" s="21">
        <v>1.39</v>
      </c>
      <c r="I202" s="31">
        <f t="shared" si="84"/>
        <v>2.0981</v>
      </c>
      <c r="J202" s="21">
        <v>0.9</v>
      </c>
      <c r="K202" s="18">
        <v>0.5</v>
      </c>
      <c r="L202" s="32">
        <f t="shared" si="85"/>
        <v>20176.4730645</v>
      </c>
      <c r="M202" s="32"/>
      <c r="N202" s="32"/>
      <c r="O202" s="32"/>
      <c r="P202" s="32"/>
      <c r="R202" s="21">
        <v>36845</v>
      </c>
      <c r="S202" s="22">
        <v>0.58</v>
      </c>
      <c r="T202" s="21">
        <v>1</v>
      </c>
      <c r="U202" s="21">
        <v>0</v>
      </c>
      <c r="V202" s="14">
        <f t="shared" si="86"/>
        <v>21370.1</v>
      </c>
      <c r="W202" s="21">
        <v>1</v>
      </c>
      <c r="X202" s="21">
        <v>0.79</v>
      </c>
      <c r="Y202" s="21">
        <v>1.79</v>
      </c>
      <c r="Z202" s="31">
        <f t="shared" si="87"/>
        <v>2.4141</v>
      </c>
      <c r="AA202" s="21">
        <v>0.9</v>
      </c>
      <c r="AB202" s="18">
        <v>0.5</v>
      </c>
      <c r="AC202" s="32">
        <f t="shared" si="88"/>
        <v>23215.3012845</v>
      </c>
      <c r="AD202" s="32"/>
      <c r="AE202" s="32"/>
      <c r="AF202" s="32"/>
      <c r="AG202" s="32"/>
    </row>
    <row r="203" customHeight="1" spans="1:33">
      <c r="A203" s="46">
        <f>SUM(L193:L202)</f>
        <v>77366.3380956</v>
      </c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8"/>
      <c r="R203" s="46">
        <f>SUM(AC193:AC202)</f>
        <v>89018.6725116</v>
      </c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8"/>
    </row>
    <row r="204" customHeight="1" spans="1:33">
      <c r="A204" s="49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1"/>
      <c r="R204" s="49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1"/>
    </row>
    <row r="205" customHeight="1" spans="1:33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4"/>
      <c r="R205" s="52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4"/>
    </row>
    <row r="206" customHeight="1" spans="1:33">
      <c r="A206" s="13" t="s">
        <v>41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R206" s="13" t="s">
        <v>41</v>
      </c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</row>
    <row r="207" customHeight="1" spans="1:33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</row>
    <row r="208" customHeight="1" spans="1:33">
      <c r="A208" s="21" t="s">
        <v>42</v>
      </c>
      <c r="B208" s="14" t="s">
        <v>11</v>
      </c>
      <c r="C208" s="14"/>
      <c r="D208" s="14"/>
      <c r="E208" s="14"/>
      <c r="F208" s="16" t="s">
        <v>25</v>
      </c>
      <c r="G208" s="16"/>
      <c r="H208" s="16"/>
      <c r="I208" s="55" t="s">
        <v>43</v>
      </c>
      <c r="J208" s="17" t="s">
        <v>15</v>
      </c>
      <c r="K208" s="17"/>
      <c r="L208" s="17"/>
      <c r="M208" s="56" t="s">
        <v>18</v>
      </c>
      <c r="N208" s="57"/>
      <c r="O208" s="19" t="s">
        <v>17</v>
      </c>
      <c r="P208" s="21" t="s">
        <v>44</v>
      </c>
      <c r="R208" s="21" t="s">
        <v>42</v>
      </c>
      <c r="S208" s="14" t="s">
        <v>11</v>
      </c>
      <c r="T208" s="14"/>
      <c r="U208" s="14"/>
      <c r="V208" s="14"/>
      <c r="W208" s="16" t="s">
        <v>25</v>
      </c>
      <c r="X208" s="16"/>
      <c r="Y208" s="16"/>
      <c r="Z208" s="55" t="s">
        <v>43</v>
      </c>
      <c r="AA208" s="17" t="s">
        <v>15</v>
      </c>
      <c r="AB208" s="17"/>
      <c r="AC208" s="17"/>
      <c r="AD208" s="56" t="s">
        <v>18</v>
      </c>
      <c r="AE208" s="57"/>
      <c r="AF208" s="19" t="s">
        <v>17</v>
      </c>
      <c r="AG208" s="21" t="s">
        <v>44</v>
      </c>
    </row>
    <row r="209" customHeight="1" spans="1:33">
      <c r="A209" s="21"/>
      <c r="B209" s="21" t="s">
        <v>45</v>
      </c>
      <c r="C209" s="21" t="s">
        <v>46</v>
      </c>
      <c r="D209" s="21" t="s">
        <v>47</v>
      </c>
      <c r="E209" s="14" t="s">
        <v>11</v>
      </c>
      <c r="F209" s="21" t="s">
        <v>23</v>
      </c>
      <c r="G209" s="21" t="s">
        <v>24</v>
      </c>
      <c r="H209" s="16" t="s">
        <v>25</v>
      </c>
      <c r="I209" s="58"/>
      <c r="J209" s="21" t="s">
        <v>26</v>
      </c>
      <c r="K209" s="21" t="s">
        <v>27</v>
      </c>
      <c r="L209" s="17" t="s">
        <v>28</v>
      </c>
      <c r="M209" s="59"/>
      <c r="N209" s="60"/>
      <c r="O209" s="19"/>
      <c r="P209" s="21"/>
      <c r="R209" s="21"/>
      <c r="S209" s="21" t="s">
        <v>45</v>
      </c>
      <c r="T209" s="21" t="s">
        <v>46</v>
      </c>
      <c r="U209" s="21" t="s">
        <v>47</v>
      </c>
      <c r="V209" s="14" t="s">
        <v>11</v>
      </c>
      <c r="W209" s="21" t="s">
        <v>23</v>
      </c>
      <c r="X209" s="21" t="s">
        <v>24</v>
      </c>
      <c r="Y209" s="16" t="s">
        <v>25</v>
      </c>
      <c r="Z209" s="58"/>
      <c r="AA209" s="21" t="s">
        <v>26</v>
      </c>
      <c r="AB209" s="21" t="s">
        <v>27</v>
      </c>
      <c r="AC209" s="17" t="s">
        <v>28</v>
      </c>
      <c r="AD209" s="59"/>
      <c r="AE209" s="60"/>
      <c r="AF209" s="19"/>
      <c r="AG209" s="21"/>
    </row>
    <row r="210" customHeight="1" spans="1:33">
      <c r="A210" s="21">
        <f>_xlfn.RANK.EQ(M210,M210:N213,0)</f>
        <v>1</v>
      </c>
      <c r="B210" s="21">
        <v>1446.85</v>
      </c>
      <c r="C210" s="21">
        <v>0.96</v>
      </c>
      <c r="D210" s="22">
        <v>1.35</v>
      </c>
      <c r="E210" s="14">
        <f t="shared" ref="E210:E213" si="89">B210*C210*D210</f>
        <v>1875.1176</v>
      </c>
      <c r="F210" s="21">
        <v>470</v>
      </c>
      <c r="G210" s="21">
        <v>1.44</v>
      </c>
      <c r="H210" s="61">
        <f t="shared" ref="H210:H213" si="90">1+6*F210/(F210+2000)+G210</f>
        <v>3.5817004048583</v>
      </c>
      <c r="I210" s="21">
        <v>1</v>
      </c>
      <c r="J210" s="21">
        <v>0.99</v>
      </c>
      <c r="K210" s="21">
        <v>2.73</v>
      </c>
      <c r="L210" s="17">
        <f t="shared" ref="L210:L213" si="91">1+J210*K210</f>
        <v>3.7027</v>
      </c>
      <c r="M210" s="62">
        <f>(E210*H210*L210+J214)*O210*I210</f>
        <v>24867.7385237457</v>
      </c>
      <c r="N210" s="63"/>
      <c r="O210" s="26">
        <v>1</v>
      </c>
      <c r="P210" s="21">
        <f t="shared" ref="P210:P213" si="92">IF(A210=1,1,(IF(A210=2,2,12)))</f>
        <v>1</v>
      </c>
      <c r="R210" s="21">
        <f>_xlfn.RANK.EQ(AD210,AD210:AE213,0)</f>
        <v>1</v>
      </c>
      <c r="S210" s="21">
        <v>1446.85</v>
      </c>
      <c r="T210" s="21">
        <v>0.96</v>
      </c>
      <c r="U210" s="22">
        <v>1.35</v>
      </c>
      <c r="V210" s="14">
        <f t="shared" ref="V210:V213" si="93">S210*T210*U210</f>
        <v>1875.1176</v>
      </c>
      <c r="W210" s="21">
        <v>470</v>
      </c>
      <c r="X210" s="21">
        <v>1.44</v>
      </c>
      <c r="Y210" s="61">
        <f t="shared" ref="Y210:Y213" si="94">1+6*W210/(W210+2000)+X210</f>
        <v>3.5817004048583</v>
      </c>
      <c r="Z210" s="21">
        <v>1</v>
      </c>
      <c r="AA210" s="21">
        <v>0.99</v>
      </c>
      <c r="AB210" s="21">
        <v>3.13</v>
      </c>
      <c r="AC210" s="17">
        <f t="shared" ref="AC210:AC213" si="95">1+AA210*AB210</f>
        <v>4.0987</v>
      </c>
      <c r="AD210" s="62">
        <f>(V210*Y210*AC210+AA214)*AF210*Z210</f>
        <v>29512.3178727082</v>
      </c>
      <c r="AE210" s="63"/>
      <c r="AF210" s="26">
        <v>1</v>
      </c>
      <c r="AG210" s="21">
        <f t="shared" ref="AG210:AG213" si="96">IF(R210=1,1,(IF(R210=2,2,12)))</f>
        <v>1</v>
      </c>
    </row>
    <row r="211" customHeight="1" spans="1:33">
      <c r="A211" s="21">
        <f>_xlfn.RANK.EQ(M211,M210:N213,0)</f>
        <v>4</v>
      </c>
      <c r="B211" s="21">
        <v>1446.85</v>
      </c>
      <c r="C211" s="21">
        <v>0.96</v>
      </c>
      <c r="D211" s="22">
        <v>1.35</v>
      </c>
      <c r="E211" s="14">
        <f t="shared" si="89"/>
        <v>1875.1176</v>
      </c>
      <c r="F211" s="21">
        <v>412</v>
      </c>
      <c r="G211" s="21">
        <v>1.6</v>
      </c>
      <c r="H211" s="61">
        <f t="shared" si="90"/>
        <v>3.62487562189055</v>
      </c>
      <c r="I211" s="21">
        <v>0</v>
      </c>
      <c r="J211" s="21">
        <v>0.98</v>
      </c>
      <c r="K211" s="21">
        <v>2.28</v>
      </c>
      <c r="L211" s="17">
        <f t="shared" si="91"/>
        <v>3.2344</v>
      </c>
      <c r="M211" s="62">
        <f>(E211*H211*L211+J214)*O211*I211</f>
        <v>0</v>
      </c>
      <c r="N211" s="63"/>
      <c r="O211" s="26">
        <v>1</v>
      </c>
      <c r="P211" s="21">
        <f t="shared" si="92"/>
        <v>12</v>
      </c>
      <c r="R211" s="21">
        <f>_xlfn.RANK.EQ(AD211,AD210:AE213,0)</f>
        <v>4</v>
      </c>
      <c r="S211" s="21">
        <v>1446.85</v>
      </c>
      <c r="T211" s="21">
        <v>0.96</v>
      </c>
      <c r="U211" s="22">
        <v>1.35</v>
      </c>
      <c r="V211" s="14">
        <f t="shared" si="93"/>
        <v>1875.1176</v>
      </c>
      <c r="W211" s="21">
        <v>412</v>
      </c>
      <c r="X211" s="21">
        <v>1.6</v>
      </c>
      <c r="Y211" s="61">
        <f t="shared" si="94"/>
        <v>3.62487562189055</v>
      </c>
      <c r="Z211" s="21">
        <v>0</v>
      </c>
      <c r="AA211" s="21">
        <v>0.98</v>
      </c>
      <c r="AB211" s="21">
        <v>2.68</v>
      </c>
      <c r="AC211" s="17">
        <f t="shared" si="95"/>
        <v>3.6264</v>
      </c>
      <c r="AD211" s="62">
        <f>(V211*Y211*AC211+AA214)*AF211*Z211</f>
        <v>0</v>
      </c>
      <c r="AE211" s="63"/>
      <c r="AF211" s="26">
        <v>1</v>
      </c>
      <c r="AG211" s="21">
        <f t="shared" si="96"/>
        <v>12</v>
      </c>
    </row>
    <row r="212" customHeight="1" spans="1:33">
      <c r="A212" s="21">
        <f>_xlfn.RANK.EQ(M212,M210:N213,0)</f>
        <v>2</v>
      </c>
      <c r="B212" s="21">
        <v>1446.85</v>
      </c>
      <c r="C212" s="21">
        <v>0.96</v>
      </c>
      <c r="D212" s="22">
        <v>1.35</v>
      </c>
      <c r="E212" s="14">
        <f t="shared" si="89"/>
        <v>1875.1176</v>
      </c>
      <c r="F212" s="21">
        <v>280</v>
      </c>
      <c r="G212" s="21">
        <v>1.4</v>
      </c>
      <c r="H212" s="61">
        <f t="shared" si="90"/>
        <v>3.13684210526316</v>
      </c>
      <c r="I212" s="21">
        <v>1</v>
      </c>
      <c r="J212" s="21">
        <v>0.79</v>
      </c>
      <c r="K212" s="21">
        <v>1.39</v>
      </c>
      <c r="L212" s="17">
        <f t="shared" si="91"/>
        <v>2.0981</v>
      </c>
      <c r="M212" s="62">
        <f>(E212*H212*L212+J214)*O212*I212</f>
        <v>12340.914763104</v>
      </c>
      <c r="N212" s="63"/>
      <c r="O212" s="26">
        <v>1</v>
      </c>
      <c r="P212" s="21">
        <f t="shared" si="92"/>
        <v>2</v>
      </c>
      <c r="R212" s="21">
        <f>_xlfn.RANK.EQ(AD212,AD210:AE213,0)</f>
        <v>2</v>
      </c>
      <c r="S212" s="21">
        <v>1446.85</v>
      </c>
      <c r="T212" s="21">
        <v>0.96</v>
      </c>
      <c r="U212" s="22">
        <v>1.35</v>
      </c>
      <c r="V212" s="14">
        <f t="shared" si="93"/>
        <v>1875.1176</v>
      </c>
      <c r="W212" s="21">
        <v>280</v>
      </c>
      <c r="X212" s="21">
        <v>1.4</v>
      </c>
      <c r="Y212" s="61">
        <f t="shared" si="94"/>
        <v>3.13684210526316</v>
      </c>
      <c r="Z212" s="21">
        <v>1</v>
      </c>
      <c r="AA212" s="21">
        <v>0.79</v>
      </c>
      <c r="AB212" s="21">
        <v>1.79</v>
      </c>
      <c r="AC212" s="17">
        <f t="shared" si="95"/>
        <v>2.4141</v>
      </c>
      <c r="AD212" s="62">
        <f>(V212*Y212*AC212+AA214)*AF212*Z212</f>
        <v>16184.610280544</v>
      </c>
      <c r="AE212" s="63"/>
      <c r="AF212" s="26">
        <v>1</v>
      </c>
      <c r="AG212" s="21">
        <f t="shared" si="96"/>
        <v>2</v>
      </c>
    </row>
    <row r="213" customHeight="1" spans="1:33">
      <c r="A213" s="21">
        <f>_xlfn.RANK.EQ(M213,M210:N213,0)</f>
        <v>3</v>
      </c>
      <c r="B213" s="21">
        <v>1446.85</v>
      </c>
      <c r="C213" s="21">
        <v>0.96</v>
      </c>
      <c r="D213" s="22">
        <v>1.35</v>
      </c>
      <c r="E213" s="14">
        <f t="shared" si="89"/>
        <v>1875.1176</v>
      </c>
      <c r="F213" s="21">
        <v>1000</v>
      </c>
      <c r="G213" s="21">
        <v>0.2</v>
      </c>
      <c r="H213" s="61">
        <f t="shared" si="90"/>
        <v>3.2</v>
      </c>
      <c r="I213" s="21">
        <v>1</v>
      </c>
      <c r="J213" s="21">
        <v>0.2</v>
      </c>
      <c r="K213" s="21">
        <v>1.3</v>
      </c>
      <c r="L213" s="17">
        <f t="shared" si="91"/>
        <v>1.26</v>
      </c>
      <c r="M213" s="62">
        <f>(E213*H213*L213+J214)*O213*I213</f>
        <v>7560.4741632</v>
      </c>
      <c r="N213" s="63"/>
      <c r="O213" s="26">
        <v>1</v>
      </c>
      <c r="P213" s="21">
        <f t="shared" si="92"/>
        <v>12</v>
      </c>
      <c r="R213" s="21">
        <f>_xlfn.RANK.EQ(AD213,AD210:AE213,0)</f>
        <v>3</v>
      </c>
      <c r="S213" s="21">
        <v>1446.85</v>
      </c>
      <c r="T213" s="21">
        <v>0.96</v>
      </c>
      <c r="U213" s="22">
        <v>1.35</v>
      </c>
      <c r="V213" s="14">
        <f t="shared" si="93"/>
        <v>1875.1176</v>
      </c>
      <c r="W213" s="21">
        <v>1000</v>
      </c>
      <c r="X213" s="21">
        <v>0.2</v>
      </c>
      <c r="Y213" s="61">
        <f t="shared" si="94"/>
        <v>3.2</v>
      </c>
      <c r="Z213" s="21">
        <v>1</v>
      </c>
      <c r="AA213" s="21">
        <v>0.2</v>
      </c>
      <c r="AB213" s="21">
        <v>1.7</v>
      </c>
      <c r="AC213" s="17">
        <f t="shared" si="95"/>
        <v>1.34</v>
      </c>
      <c r="AD213" s="62">
        <f>(V213*Y213*AC213+AA214)*AF213*Z213</f>
        <v>10025.5042688</v>
      </c>
      <c r="AE213" s="63"/>
      <c r="AF213" s="26">
        <v>1</v>
      </c>
      <c r="AG213" s="21">
        <f t="shared" si="96"/>
        <v>12</v>
      </c>
    </row>
    <row r="214" customHeight="1" spans="1:33">
      <c r="A214" s="64" t="s">
        <v>48</v>
      </c>
      <c r="B214" s="65">
        <f>LARGE(M210:N213,1)/1</f>
        <v>24867.7385237457</v>
      </c>
      <c r="C214" s="64" t="s">
        <v>49</v>
      </c>
      <c r="D214" s="65">
        <f>LARGE(M210:N213,2)/2</f>
        <v>6170.457381552</v>
      </c>
      <c r="E214" s="64" t="s">
        <v>50</v>
      </c>
      <c r="F214" s="65">
        <f>LARGE(M210:N213,3)/12</f>
        <v>630.0395136</v>
      </c>
      <c r="G214" s="64" t="s">
        <v>51</v>
      </c>
      <c r="H214" s="65">
        <f>LARGE(M210:N213,4)/12</f>
        <v>0</v>
      </c>
      <c r="I214" s="55" t="s">
        <v>52</v>
      </c>
      <c r="J214" s="55">
        <v>0</v>
      </c>
      <c r="K214" s="66" t="s">
        <v>37</v>
      </c>
      <c r="L214" s="66">
        <v>1.2</v>
      </c>
      <c r="M214" s="33" t="s">
        <v>53</v>
      </c>
      <c r="N214" s="67">
        <f>(B214+D214+F214+H214)*L214</f>
        <v>38001.8825026773</v>
      </c>
      <c r="O214" s="33" t="s">
        <v>54</v>
      </c>
      <c r="P214" s="67">
        <v>8</v>
      </c>
      <c r="R214" s="64" t="s">
        <v>48</v>
      </c>
      <c r="S214" s="65">
        <f>LARGE(AD210:AE213,1)/1</f>
        <v>29512.3178727082</v>
      </c>
      <c r="T214" s="64" t="s">
        <v>49</v>
      </c>
      <c r="U214" s="65">
        <f>LARGE(AD210:AE213,2)/2</f>
        <v>8092.305140272</v>
      </c>
      <c r="V214" s="64" t="s">
        <v>50</v>
      </c>
      <c r="W214" s="65">
        <f>LARGE(AD210:AE213,3)/12</f>
        <v>835.458689066667</v>
      </c>
      <c r="X214" s="64" t="s">
        <v>51</v>
      </c>
      <c r="Y214" s="65">
        <f>LARGE(AD210:AE213,4)/12</f>
        <v>0</v>
      </c>
      <c r="Z214" s="55" t="s">
        <v>52</v>
      </c>
      <c r="AA214" s="55">
        <v>1985</v>
      </c>
      <c r="AB214" s="66" t="s">
        <v>37</v>
      </c>
      <c r="AC214" s="66">
        <v>1.2</v>
      </c>
      <c r="AD214" s="33" t="s">
        <v>53</v>
      </c>
      <c r="AE214" s="67">
        <f>(S214+U214+W214+Y214)*AC214</f>
        <v>46128.0980424562</v>
      </c>
      <c r="AF214" s="33" t="s">
        <v>54</v>
      </c>
      <c r="AG214" s="67">
        <v>8</v>
      </c>
    </row>
    <row r="215" customHeight="1" spans="1:33">
      <c r="A215" s="64"/>
      <c r="B215" s="65"/>
      <c r="C215" s="64"/>
      <c r="D215" s="65"/>
      <c r="E215" s="64"/>
      <c r="F215" s="65"/>
      <c r="G215" s="64"/>
      <c r="H215" s="65"/>
      <c r="I215" s="58"/>
      <c r="J215" s="58"/>
      <c r="K215" s="68"/>
      <c r="L215" s="68"/>
      <c r="M215" s="33"/>
      <c r="N215" s="67"/>
      <c r="O215" s="33"/>
      <c r="P215" s="67"/>
      <c r="R215" s="64"/>
      <c r="S215" s="65"/>
      <c r="T215" s="64"/>
      <c r="U215" s="65"/>
      <c r="V215" s="64"/>
      <c r="W215" s="65"/>
      <c r="X215" s="64"/>
      <c r="Y215" s="65"/>
      <c r="Z215" s="58"/>
      <c r="AA215" s="58"/>
      <c r="AB215" s="68"/>
      <c r="AC215" s="68"/>
      <c r="AD215" s="33"/>
      <c r="AE215" s="67"/>
      <c r="AF215" s="33"/>
      <c r="AG215" s="67"/>
    </row>
    <row r="216" customHeight="1" spans="1:33">
      <c r="A216" s="28">
        <f>N214*P214</f>
        <v>304015.060021418</v>
      </c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R216" s="28">
        <f>AE214*AG214</f>
        <v>369024.78433965</v>
      </c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</row>
    <row r="217" customHeight="1" spans="1:33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</row>
    <row r="218" customHeight="1" spans="1:3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</row>
    <row r="219" customHeight="1" spans="1:33">
      <c r="A219" s="13" t="s">
        <v>55</v>
      </c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R219" s="13" t="s">
        <v>55</v>
      </c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</row>
    <row r="220" customHeight="1" spans="1:33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</row>
    <row r="221" customHeight="1" spans="1:33">
      <c r="A221" s="21" t="s">
        <v>42</v>
      </c>
      <c r="B221" s="14" t="s">
        <v>11</v>
      </c>
      <c r="C221" s="14"/>
      <c r="D221" s="14"/>
      <c r="E221" s="14"/>
      <c r="F221" s="16" t="s">
        <v>25</v>
      </c>
      <c r="G221" s="16"/>
      <c r="H221" s="16"/>
      <c r="I221" s="55" t="s">
        <v>43</v>
      </c>
      <c r="J221" s="17" t="s">
        <v>15</v>
      </c>
      <c r="K221" s="17"/>
      <c r="L221" s="17"/>
      <c r="M221" s="56" t="s">
        <v>18</v>
      </c>
      <c r="N221" s="57"/>
      <c r="O221" s="19" t="s">
        <v>17</v>
      </c>
      <c r="P221" s="21" t="s">
        <v>44</v>
      </c>
      <c r="R221" s="21" t="s">
        <v>42</v>
      </c>
      <c r="S221" s="14" t="s">
        <v>11</v>
      </c>
      <c r="T221" s="14"/>
      <c r="U221" s="14"/>
      <c r="V221" s="14"/>
      <c r="W221" s="16" t="s">
        <v>25</v>
      </c>
      <c r="X221" s="16"/>
      <c r="Y221" s="16"/>
      <c r="Z221" s="55" t="s">
        <v>43</v>
      </c>
      <c r="AA221" s="17" t="s">
        <v>15</v>
      </c>
      <c r="AB221" s="17"/>
      <c r="AC221" s="17"/>
      <c r="AD221" s="56" t="s">
        <v>18</v>
      </c>
      <c r="AE221" s="57"/>
      <c r="AF221" s="19" t="s">
        <v>17</v>
      </c>
      <c r="AG221" s="21" t="s">
        <v>44</v>
      </c>
    </row>
    <row r="222" customHeight="1" spans="1:33">
      <c r="A222" s="21"/>
      <c r="B222" s="21" t="s">
        <v>45</v>
      </c>
      <c r="C222" s="21" t="s">
        <v>46</v>
      </c>
      <c r="D222" s="21" t="s">
        <v>47</v>
      </c>
      <c r="E222" s="14" t="s">
        <v>11</v>
      </c>
      <c r="F222" s="21" t="s">
        <v>23</v>
      </c>
      <c r="G222" s="21" t="s">
        <v>24</v>
      </c>
      <c r="H222" s="16" t="s">
        <v>25</v>
      </c>
      <c r="I222" s="58"/>
      <c r="J222" s="21" t="s">
        <v>26</v>
      </c>
      <c r="K222" s="21" t="s">
        <v>27</v>
      </c>
      <c r="L222" s="17" t="s">
        <v>28</v>
      </c>
      <c r="M222" s="59"/>
      <c r="N222" s="60"/>
      <c r="O222" s="19"/>
      <c r="P222" s="21"/>
      <c r="R222" s="21"/>
      <c r="S222" s="21" t="s">
        <v>45</v>
      </c>
      <c r="T222" s="21" t="s">
        <v>46</v>
      </c>
      <c r="U222" s="21" t="s">
        <v>47</v>
      </c>
      <c r="V222" s="14" t="s">
        <v>11</v>
      </c>
      <c r="W222" s="21" t="s">
        <v>23</v>
      </c>
      <c r="X222" s="21" t="s">
        <v>24</v>
      </c>
      <c r="Y222" s="16" t="s">
        <v>25</v>
      </c>
      <c r="Z222" s="58"/>
      <c r="AA222" s="21" t="s">
        <v>26</v>
      </c>
      <c r="AB222" s="21" t="s">
        <v>27</v>
      </c>
      <c r="AC222" s="17" t="s">
        <v>28</v>
      </c>
      <c r="AD222" s="59"/>
      <c r="AE222" s="60"/>
      <c r="AF222" s="19"/>
      <c r="AG222" s="21"/>
    </row>
    <row r="223" customHeight="1" spans="1:33">
      <c r="A223" s="21">
        <f>_xlfn.RANK.EQ(M223,M223:N226,0)</f>
        <v>1</v>
      </c>
      <c r="B223" s="21">
        <v>1446.85</v>
      </c>
      <c r="C223" s="21">
        <v>0.96</v>
      </c>
      <c r="D223" s="22">
        <v>1.35</v>
      </c>
      <c r="E223" s="14">
        <f t="shared" ref="E223:E226" si="97">B223*C223*D223</f>
        <v>1875.1176</v>
      </c>
      <c r="F223" s="21">
        <v>470</v>
      </c>
      <c r="G223" s="21">
        <v>1.44</v>
      </c>
      <c r="H223" s="61">
        <f t="shared" ref="H223:H226" si="98">1+6*F223/(F223+2000)+G223</f>
        <v>3.5817004048583</v>
      </c>
      <c r="I223" s="21">
        <v>1</v>
      </c>
      <c r="J223" s="21">
        <v>0.99</v>
      </c>
      <c r="K223" s="21">
        <v>2.73</v>
      </c>
      <c r="L223" s="17">
        <f t="shared" ref="L223:L226" si="99">1+J223*K223</f>
        <v>3.7027</v>
      </c>
      <c r="M223" s="62">
        <f>(E223*H223*L223+J227)*O223*I223</f>
        <v>24867.7385237457</v>
      </c>
      <c r="N223" s="63"/>
      <c r="O223" s="26">
        <v>1</v>
      </c>
      <c r="P223" s="21">
        <f t="shared" ref="P223:P226" si="100">IF(A223=1,1,(IF(A223=2,2,12)))</f>
        <v>1</v>
      </c>
      <c r="R223" s="21">
        <f>_xlfn.RANK.EQ(AD223,AD223:AE226,0)</f>
        <v>1</v>
      </c>
      <c r="S223" s="21">
        <v>1446.85</v>
      </c>
      <c r="T223" s="21">
        <v>0.96</v>
      </c>
      <c r="U223" s="22">
        <v>1.35</v>
      </c>
      <c r="V223" s="14">
        <f t="shared" ref="V223:V226" si="101">S223*T223*U223</f>
        <v>1875.1176</v>
      </c>
      <c r="W223" s="21">
        <v>470</v>
      </c>
      <c r="X223" s="21">
        <v>1.44</v>
      </c>
      <c r="Y223" s="61">
        <f t="shared" ref="Y223:Y226" si="102">1+6*W223/(W223+2000)+X223</f>
        <v>3.5817004048583</v>
      </c>
      <c r="Z223" s="21">
        <v>1</v>
      </c>
      <c r="AA223" s="21">
        <v>0.99</v>
      </c>
      <c r="AB223" s="21">
        <v>3.13</v>
      </c>
      <c r="AC223" s="17">
        <f t="shared" ref="AC223:AC226" si="103">1+AA223*AB223</f>
        <v>4.0987</v>
      </c>
      <c r="AD223" s="62">
        <f>(V223*Y223*AC223+AA227)*AF223*Z223</f>
        <v>29512.3178727082</v>
      </c>
      <c r="AE223" s="63"/>
      <c r="AF223" s="26">
        <v>1</v>
      </c>
      <c r="AG223" s="21">
        <f t="shared" ref="AG223:AG226" si="104">IF(R223=1,1,(IF(R223=2,2,12)))</f>
        <v>1</v>
      </c>
    </row>
    <row r="224" customHeight="1" spans="1:33">
      <c r="A224" s="21">
        <f>_xlfn.RANK.EQ(M224,M223:N226,0)</f>
        <v>2</v>
      </c>
      <c r="B224" s="21">
        <v>1446.85</v>
      </c>
      <c r="C224" s="21">
        <v>0.96</v>
      </c>
      <c r="D224" s="22">
        <v>1.35</v>
      </c>
      <c r="E224" s="14">
        <f t="shared" si="97"/>
        <v>1875.1176</v>
      </c>
      <c r="F224" s="21">
        <v>412</v>
      </c>
      <c r="G224" s="21">
        <v>1.6</v>
      </c>
      <c r="H224" s="61">
        <f t="shared" si="98"/>
        <v>3.62487562189055</v>
      </c>
      <c r="I224" s="21">
        <v>1</v>
      </c>
      <c r="J224" s="21">
        <v>0.98</v>
      </c>
      <c r="K224" s="21">
        <v>2.28</v>
      </c>
      <c r="L224" s="17">
        <f t="shared" si="99"/>
        <v>3.2344</v>
      </c>
      <c r="M224" s="62">
        <f>(E224*H224*L224+J227)*O224*I224</f>
        <v>21984.4369863661</v>
      </c>
      <c r="N224" s="63"/>
      <c r="O224" s="26">
        <v>1</v>
      </c>
      <c r="P224" s="21">
        <f t="shared" si="100"/>
        <v>2</v>
      </c>
      <c r="R224" s="21">
        <f>_xlfn.RANK.EQ(AD224,AD223:AE226,0)</f>
        <v>2</v>
      </c>
      <c r="S224" s="21">
        <v>1446.85</v>
      </c>
      <c r="T224" s="21">
        <v>0.96</v>
      </c>
      <c r="U224" s="22">
        <v>1.35</v>
      </c>
      <c r="V224" s="14">
        <f t="shared" si="101"/>
        <v>1875.1176</v>
      </c>
      <c r="W224" s="21">
        <v>412</v>
      </c>
      <c r="X224" s="21">
        <v>1.6</v>
      </c>
      <c r="Y224" s="61">
        <f t="shared" si="102"/>
        <v>3.62487562189055</v>
      </c>
      <c r="Z224" s="21">
        <v>1</v>
      </c>
      <c r="AA224" s="21">
        <v>0.98</v>
      </c>
      <c r="AB224" s="21">
        <v>2.68</v>
      </c>
      <c r="AC224" s="17">
        <f t="shared" si="103"/>
        <v>3.6264</v>
      </c>
      <c r="AD224" s="62">
        <f>(V224*Y224*AC224+AA227)*AF224*Z224</f>
        <v>26633.8876723219</v>
      </c>
      <c r="AE224" s="63"/>
      <c r="AF224" s="26">
        <v>1</v>
      </c>
      <c r="AG224" s="21">
        <f t="shared" si="104"/>
        <v>2</v>
      </c>
    </row>
    <row r="225" customHeight="1" spans="1:33">
      <c r="A225" s="21">
        <f>_xlfn.RANK.EQ(M225,M223:N226,0)</f>
        <v>3</v>
      </c>
      <c r="B225" s="21">
        <v>1446.85</v>
      </c>
      <c r="C225" s="21">
        <v>0.96</v>
      </c>
      <c r="D225" s="22">
        <v>1.35</v>
      </c>
      <c r="E225" s="14">
        <f t="shared" si="97"/>
        <v>1875.1176</v>
      </c>
      <c r="F225" s="21">
        <v>280</v>
      </c>
      <c r="G225" s="21">
        <v>1.4</v>
      </c>
      <c r="H225" s="61">
        <f t="shared" si="98"/>
        <v>3.13684210526316</v>
      </c>
      <c r="I225" s="21">
        <v>1</v>
      </c>
      <c r="J225" s="21">
        <v>0.79</v>
      </c>
      <c r="K225" s="21">
        <v>1.39</v>
      </c>
      <c r="L225" s="17">
        <f t="shared" si="99"/>
        <v>2.0981</v>
      </c>
      <c r="M225" s="62">
        <f>(E225*H225*L225+J227)*O225*I225</f>
        <v>12340.914763104</v>
      </c>
      <c r="N225" s="63"/>
      <c r="O225" s="26">
        <v>1</v>
      </c>
      <c r="P225" s="21">
        <f t="shared" si="100"/>
        <v>12</v>
      </c>
      <c r="R225" s="21">
        <f>_xlfn.RANK.EQ(AD225,AD223:AE226,0)</f>
        <v>3</v>
      </c>
      <c r="S225" s="21">
        <v>1446.85</v>
      </c>
      <c r="T225" s="21">
        <v>0.96</v>
      </c>
      <c r="U225" s="22">
        <v>1.35</v>
      </c>
      <c r="V225" s="14">
        <f t="shared" si="101"/>
        <v>1875.1176</v>
      </c>
      <c r="W225" s="21">
        <v>280</v>
      </c>
      <c r="X225" s="21">
        <v>1.4</v>
      </c>
      <c r="Y225" s="61">
        <f t="shared" si="102"/>
        <v>3.13684210526316</v>
      </c>
      <c r="Z225" s="21">
        <v>1</v>
      </c>
      <c r="AA225" s="21">
        <v>0.79</v>
      </c>
      <c r="AB225" s="21">
        <v>1.79</v>
      </c>
      <c r="AC225" s="17">
        <f t="shared" si="103"/>
        <v>2.4141</v>
      </c>
      <c r="AD225" s="62">
        <f>(V225*Y225*AC225+AA227)*AF225*Z225</f>
        <v>16184.610280544</v>
      </c>
      <c r="AE225" s="63"/>
      <c r="AF225" s="26">
        <v>1</v>
      </c>
      <c r="AG225" s="21">
        <f t="shared" si="104"/>
        <v>12</v>
      </c>
    </row>
    <row r="226" customHeight="1" spans="1:33">
      <c r="A226" s="21">
        <f>_xlfn.RANK.EQ(M226,M223:N226,0)</f>
        <v>4</v>
      </c>
      <c r="B226" s="21">
        <v>1446.85</v>
      </c>
      <c r="C226" s="21">
        <v>0.96</v>
      </c>
      <c r="D226" s="22">
        <v>1.35</v>
      </c>
      <c r="E226" s="14">
        <f t="shared" si="97"/>
        <v>1875.1176</v>
      </c>
      <c r="F226" s="21">
        <v>1000</v>
      </c>
      <c r="G226" s="21">
        <v>0.2</v>
      </c>
      <c r="H226" s="61">
        <f t="shared" si="98"/>
        <v>3.2</v>
      </c>
      <c r="I226" s="21">
        <v>1</v>
      </c>
      <c r="J226" s="21">
        <v>0.2</v>
      </c>
      <c r="K226" s="21">
        <v>1.3</v>
      </c>
      <c r="L226" s="17">
        <f t="shared" si="99"/>
        <v>1.26</v>
      </c>
      <c r="M226" s="62">
        <f>(E226*H226*L226+J227)*O226*I226</f>
        <v>7560.4741632</v>
      </c>
      <c r="N226" s="63"/>
      <c r="O226" s="26">
        <v>1</v>
      </c>
      <c r="P226" s="21">
        <f t="shared" si="100"/>
        <v>12</v>
      </c>
      <c r="R226" s="21">
        <f>_xlfn.RANK.EQ(AD226,AD223:AE226,0)</f>
        <v>4</v>
      </c>
      <c r="S226" s="21">
        <v>1446.85</v>
      </c>
      <c r="T226" s="21">
        <v>0.96</v>
      </c>
      <c r="U226" s="22">
        <v>1.35</v>
      </c>
      <c r="V226" s="14">
        <f t="shared" si="101"/>
        <v>1875.1176</v>
      </c>
      <c r="W226" s="21">
        <v>1000</v>
      </c>
      <c r="X226" s="21">
        <v>0.2</v>
      </c>
      <c r="Y226" s="61">
        <f t="shared" si="102"/>
        <v>3.2</v>
      </c>
      <c r="Z226" s="21">
        <v>1</v>
      </c>
      <c r="AA226" s="21">
        <v>0.2</v>
      </c>
      <c r="AB226" s="21">
        <v>1.7</v>
      </c>
      <c r="AC226" s="17">
        <f t="shared" si="103"/>
        <v>1.34</v>
      </c>
      <c r="AD226" s="62">
        <f>(V226*Y226*AC226+AA227)*AF226*Z226</f>
        <v>10025.5042688</v>
      </c>
      <c r="AE226" s="63"/>
      <c r="AF226" s="26">
        <v>1</v>
      </c>
      <c r="AG226" s="21">
        <f t="shared" si="104"/>
        <v>12</v>
      </c>
    </row>
    <row r="227" customHeight="1" spans="1:33">
      <c r="A227" s="64" t="s">
        <v>48</v>
      </c>
      <c r="B227" s="65">
        <f>LARGE(M223:N226,1)/1</f>
        <v>24867.7385237457</v>
      </c>
      <c r="C227" s="64" t="s">
        <v>49</v>
      </c>
      <c r="D227" s="65">
        <f>LARGE(M223:N226,2)/2</f>
        <v>10992.218493183</v>
      </c>
      <c r="E227" s="64" t="s">
        <v>50</v>
      </c>
      <c r="F227" s="65">
        <f>LARGE(M223:N226,3)/12</f>
        <v>1028.409563592</v>
      </c>
      <c r="G227" s="64" t="s">
        <v>51</v>
      </c>
      <c r="H227" s="65">
        <f>LARGE(M223:N226,4)/12</f>
        <v>630.0395136</v>
      </c>
      <c r="I227" s="55" t="s">
        <v>52</v>
      </c>
      <c r="J227" s="55">
        <v>0</v>
      </c>
      <c r="K227" s="66" t="s">
        <v>37</v>
      </c>
      <c r="L227" s="66">
        <v>1.2</v>
      </c>
      <c r="M227" s="33" t="s">
        <v>53</v>
      </c>
      <c r="N227" s="67">
        <f>(B227+D227+F227+H227)*L227</f>
        <v>45022.0873129449</v>
      </c>
      <c r="O227" s="33" t="s">
        <v>54</v>
      </c>
      <c r="P227" s="67">
        <v>12</v>
      </c>
      <c r="R227" s="64" t="s">
        <v>48</v>
      </c>
      <c r="S227" s="65">
        <f>LARGE(AD223:AE226,1)/1</f>
        <v>29512.3178727082</v>
      </c>
      <c r="T227" s="64" t="s">
        <v>49</v>
      </c>
      <c r="U227" s="65">
        <f>LARGE(AD223:AE226,2)/2</f>
        <v>13316.943836161</v>
      </c>
      <c r="V227" s="64" t="s">
        <v>50</v>
      </c>
      <c r="W227" s="65">
        <f>LARGE(AD223:AE226,3)/12</f>
        <v>1348.71752337867</v>
      </c>
      <c r="X227" s="64" t="s">
        <v>51</v>
      </c>
      <c r="Y227" s="65">
        <f>LARGE(AD223:AE226,4)/12</f>
        <v>835.458689066667</v>
      </c>
      <c r="Z227" s="55" t="s">
        <v>52</v>
      </c>
      <c r="AA227" s="55">
        <v>1985</v>
      </c>
      <c r="AB227" s="66" t="s">
        <v>37</v>
      </c>
      <c r="AC227" s="66">
        <v>1.2</v>
      </c>
      <c r="AD227" s="33" t="s">
        <v>53</v>
      </c>
      <c r="AE227" s="67">
        <f>(S227+U227+W227+Y227)*AC227</f>
        <v>54016.1255055774</v>
      </c>
      <c r="AF227" s="33" t="s">
        <v>54</v>
      </c>
      <c r="AG227" s="67">
        <v>16</v>
      </c>
    </row>
    <row r="228" customHeight="1" spans="1:33">
      <c r="A228" s="64"/>
      <c r="B228" s="65"/>
      <c r="C228" s="64"/>
      <c r="D228" s="65"/>
      <c r="E228" s="64"/>
      <c r="F228" s="65"/>
      <c r="G228" s="64"/>
      <c r="H228" s="65"/>
      <c r="I228" s="58"/>
      <c r="J228" s="58"/>
      <c r="K228" s="68"/>
      <c r="L228" s="68"/>
      <c r="M228" s="33"/>
      <c r="N228" s="67"/>
      <c r="O228" s="33"/>
      <c r="P228" s="67"/>
      <c r="R228" s="64"/>
      <c r="S228" s="65"/>
      <c r="T228" s="64"/>
      <c r="U228" s="65"/>
      <c r="V228" s="64"/>
      <c r="W228" s="65"/>
      <c r="X228" s="64"/>
      <c r="Y228" s="65"/>
      <c r="Z228" s="58"/>
      <c r="AA228" s="58"/>
      <c r="AB228" s="68"/>
      <c r="AC228" s="68"/>
      <c r="AD228" s="33"/>
      <c r="AE228" s="67"/>
      <c r="AF228" s="33"/>
      <c r="AG228" s="67"/>
    </row>
    <row r="229" customHeight="1" spans="1:33">
      <c r="A229" s="28">
        <f>N227*P227</f>
        <v>540265.047755339</v>
      </c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R229" s="28">
        <f>AE227*AG227</f>
        <v>864258.008089238</v>
      </c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</row>
    <row r="230" customHeight="1" spans="1:3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</row>
    <row r="231" customHeight="1" spans="1:3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</row>
    <row r="232" customHeight="1" spans="1:33">
      <c r="A232" s="13" t="s">
        <v>56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R232" s="13" t="s">
        <v>56</v>
      </c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</row>
    <row r="233" customHeight="1" spans="1:33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</row>
    <row r="234" customHeight="1" spans="1:33">
      <c r="A234" s="14" t="s">
        <v>11</v>
      </c>
      <c r="B234" s="14"/>
      <c r="C234" s="14"/>
      <c r="D234" s="15"/>
      <c r="E234" s="16" t="s">
        <v>12</v>
      </c>
      <c r="F234" s="16"/>
      <c r="G234" s="16"/>
      <c r="H234" s="16"/>
      <c r="I234" s="14" t="s">
        <v>13</v>
      </c>
      <c r="J234" s="14" t="s">
        <v>14</v>
      </c>
      <c r="K234" s="17" t="s">
        <v>15</v>
      </c>
      <c r="L234" s="17"/>
      <c r="M234" s="17"/>
      <c r="N234" s="18" t="s">
        <v>16</v>
      </c>
      <c r="O234" s="19" t="s">
        <v>17</v>
      </c>
      <c r="P234" s="20" t="s">
        <v>18</v>
      </c>
      <c r="R234" s="14" t="s">
        <v>11</v>
      </c>
      <c r="S234" s="14"/>
      <c r="T234" s="14"/>
      <c r="U234" s="15"/>
      <c r="V234" s="16" t="s">
        <v>12</v>
      </c>
      <c r="W234" s="16"/>
      <c r="X234" s="16"/>
      <c r="Y234" s="16"/>
      <c r="Z234" s="14" t="s">
        <v>13</v>
      </c>
      <c r="AA234" s="14" t="s">
        <v>14</v>
      </c>
      <c r="AB234" s="17" t="s">
        <v>15</v>
      </c>
      <c r="AC234" s="17"/>
      <c r="AD234" s="17"/>
      <c r="AE234" s="18" t="s">
        <v>16</v>
      </c>
      <c r="AF234" s="19" t="s">
        <v>17</v>
      </c>
      <c r="AG234" s="20" t="s">
        <v>18</v>
      </c>
    </row>
    <row r="235" customHeight="1" spans="1:33">
      <c r="A235" s="21" t="s">
        <v>19</v>
      </c>
      <c r="B235" s="21" t="s">
        <v>20</v>
      </c>
      <c r="C235" s="22" t="s">
        <v>21</v>
      </c>
      <c r="D235" s="15" t="s">
        <v>11</v>
      </c>
      <c r="E235" s="21" t="s">
        <v>22</v>
      </c>
      <c r="F235" s="21" t="s">
        <v>23</v>
      </c>
      <c r="G235" s="21" t="s">
        <v>24</v>
      </c>
      <c r="H235" s="16" t="s">
        <v>25</v>
      </c>
      <c r="I235" s="14"/>
      <c r="J235" s="14"/>
      <c r="K235" s="21" t="s">
        <v>26</v>
      </c>
      <c r="L235" s="21" t="s">
        <v>27</v>
      </c>
      <c r="M235" s="17" t="s">
        <v>28</v>
      </c>
      <c r="N235" s="18" t="s">
        <v>29</v>
      </c>
      <c r="O235" s="19"/>
      <c r="P235" s="20"/>
      <c r="R235" s="21" t="s">
        <v>19</v>
      </c>
      <c r="S235" s="21" t="s">
        <v>20</v>
      </c>
      <c r="T235" s="22" t="s">
        <v>21</v>
      </c>
      <c r="U235" s="15" t="s">
        <v>11</v>
      </c>
      <c r="V235" s="21" t="s">
        <v>22</v>
      </c>
      <c r="W235" s="21" t="s">
        <v>23</v>
      </c>
      <c r="X235" s="21" t="s">
        <v>24</v>
      </c>
      <c r="Y235" s="16" t="s">
        <v>25</v>
      </c>
      <c r="Z235" s="14"/>
      <c r="AA235" s="14"/>
      <c r="AB235" s="21" t="s">
        <v>26</v>
      </c>
      <c r="AC235" s="21" t="s">
        <v>27</v>
      </c>
      <c r="AD235" s="17" t="s">
        <v>28</v>
      </c>
      <c r="AE235" s="18" t="s">
        <v>29</v>
      </c>
      <c r="AF235" s="19"/>
      <c r="AG235" s="20"/>
    </row>
    <row r="236" customHeight="1" spans="1:33">
      <c r="A236" s="21">
        <v>2647</v>
      </c>
      <c r="B236" s="23">
        <v>7.2</v>
      </c>
      <c r="C236" s="22">
        <v>1.35</v>
      </c>
      <c r="D236" s="15">
        <f>A236*B236*C236</f>
        <v>25728.84</v>
      </c>
      <c r="E236" s="21">
        <v>1.6</v>
      </c>
      <c r="F236" s="21">
        <v>412</v>
      </c>
      <c r="G236" s="21">
        <v>1.6</v>
      </c>
      <c r="H236" s="24">
        <f>1+6*F236/(F236+2000)+G236</f>
        <v>3.62487562189055</v>
      </c>
      <c r="I236" s="25">
        <f>1000*(1.6+4.8)</f>
        <v>6400</v>
      </c>
      <c r="J236" s="25">
        <v>0</v>
      </c>
      <c r="K236" s="21">
        <v>0.98</v>
      </c>
      <c r="L236" s="21">
        <v>2.28</v>
      </c>
      <c r="M236" s="17">
        <f>1+K236*L236</f>
        <v>3.2344</v>
      </c>
      <c r="N236" s="18">
        <v>1.2</v>
      </c>
      <c r="O236" s="26">
        <v>1</v>
      </c>
      <c r="P236" s="27">
        <f>((D236*E236*H236)+I236+J236)*M236*N236*O236</f>
        <v>604013.145465749</v>
      </c>
      <c r="R236" s="21">
        <v>2647</v>
      </c>
      <c r="S236" s="23">
        <v>7.2</v>
      </c>
      <c r="T236" s="22">
        <v>1.35</v>
      </c>
      <c r="U236" s="15">
        <f>R236*S236*T236</f>
        <v>25728.84</v>
      </c>
      <c r="V236" s="21">
        <v>1.6</v>
      </c>
      <c r="W236" s="21">
        <v>412</v>
      </c>
      <c r="X236" s="21">
        <v>1.6</v>
      </c>
      <c r="Y236" s="24">
        <f>1+6*W236/(W236+2000)+X236</f>
        <v>3.62487562189055</v>
      </c>
      <c r="Z236" s="25">
        <f>1000*(1.6+4.8)+R236*1.5*5</f>
        <v>26252.5</v>
      </c>
      <c r="AA236" s="25">
        <v>0</v>
      </c>
      <c r="AB236" s="21">
        <v>0.98</v>
      </c>
      <c r="AC236" s="21">
        <f>2.28+1.9</f>
        <v>4.18</v>
      </c>
      <c r="AD236" s="17">
        <f>1+AB236*AC236</f>
        <v>5.0964</v>
      </c>
      <c r="AE236" s="18">
        <v>1.2</v>
      </c>
      <c r="AF236" s="26">
        <v>1</v>
      </c>
      <c r="AG236" s="27">
        <f>((U236*V236*Y236)+Z236+AA236)*AD236*AE236*AF236</f>
        <v>1073146.81872104</v>
      </c>
    </row>
    <row r="237" customHeight="1" spans="1:33">
      <c r="A237" s="28">
        <f>SUM(P236:P236)</f>
        <v>604013.145465749</v>
      </c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R237" s="28">
        <f>SUM(AG236:AG236)</f>
        <v>1073146.81872104</v>
      </c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</row>
    <row r="238" customHeight="1" spans="1:3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</row>
    <row r="239" customHeight="1" spans="1:3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</row>
    <row r="240" customHeight="1" spans="1:33">
      <c r="A240" s="29" t="s">
        <v>57</v>
      </c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R240" s="29" t="s">
        <v>57</v>
      </c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</row>
    <row r="241" customHeight="1" spans="1:33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</row>
    <row r="242" customHeight="1" spans="1:33">
      <c r="A242" s="14" t="s">
        <v>11</v>
      </c>
      <c r="B242" s="14"/>
      <c r="C242" s="14"/>
      <c r="D242" s="14"/>
      <c r="E242" s="14"/>
      <c r="F242" s="17" t="s">
        <v>31</v>
      </c>
      <c r="G242" s="17"/>
      <c r="H242" s="17"/>
      <c r="I242" s="17"/>
      <c r="J242" s="18" t="s">
        <v>32</v>
      </c>
      <c r="K242" s="18"/>
      <c r="L242" s="30" t="s">
        <v>18</v>
      </c>
      <c r="M242" s="30"/>
      <c r="N242" s="30"/>
      <c r="O242" s="30"/>
      <c r="P242" s="30"/>
      <c r="R242" s="14" t="s">
        <v>11</v>
      </c>
      <c r="S242" s="14"/>
      <c r="T242" s="14"/>
      <c r="U242" s="14"/>
      <c r="V242" s="14"/>
      <c r="W242" s="17" t="s">
        <v>31</v>
      </c>
      <c r="X242" s="17"/>
      <c r="Y242" s="17"/>
      <c r="Z242" s="17"/>
      <c r="AA242" s="18" t="s">
        <v>32</v>
      </c>
      <c r="AB242" s="18"/>
      <c r="AC242" s="30" t="s">
        <v>18</v>
      </c>
      <c r="AD242" s="30"/>
      <c r="AE242" s="30"/>
      <c r="AF242" s="30"/>
      <c r="AG242" s="30"/>
    </row>
    <row r="243" customHeight="1" spans="1:33">
      <c r="A243" s="14" t="s">
        <v>19</v>
      </c>
      <c r="B243" s="14" t="s">
        <v>33</v>
      </c>
      <c r="C243" s="14" t="s">
        <v>34</v>
      </c>
      <c r="D243" s="14" t="s">
        <v>35</v>
      </c>
      <c r="E243" s="14" t="s">
        <v>11</v>
      </c>
      <c r="F243" s="17" t="s">
        <v>36</v>
      </c>
      <c r="G243" s="17" t="s">
        <v>26</v>
      </c>
      <c r="H243" s="17" t="s">
        <v>27</v>
      </c>
      <c r="I243" s="31" t="s">
        <v>28</v>
      </c>
      <c r="J243" s="18" t="s">
        <v>37</v>
      </c>
      <c r="K243" s="18" t="s">
        <v>38</v>
      </c>
      <c r="L243" s="30"/>
      <c r="M243" s="30"/>
      <c r="N243" s="30"/>
      <c r="O243" s="30"/>
      <c r="P243" s="30"/>
      <c r="R243" s="14" t="s">
        <v>19</v>
      </c>
      <c r="S243" s="14" t="s">
        <v>33</v>
      </c>
      <c r="T243" s="14" t="s">
        <v>34</v>
      </c>
      <c r="U243" s="14" t="s">
        <v>35</v>
      </c>
      <c r="V243" s="14" t="s">
        <v>11</v>
      </c>
      <c r="W243" s="17" t="s">
        <v>36</v>
      </c>
      <c r="X243" s="17" t="s">
        <v>26</v>
      </c>
      <c r="Y243" s="17" t="s">
        <v>27</v>
      </c>
      <c r="Z243" s="31" t="s">
        <v>28</v>
      </c>
      <c r="AA243" s="18" t="s">
        <v>37</v>
      </c>
      <c r="AB243" s="18" t="s">
        <v>38</v>
      </c>
      <c r="AC243" s="30"/>
      <c r="AD243" s="30"/>
      <c r="AE243" s="30"/>
      <c r="AF243" s="30"/>
      <c r="AG243" s="30"/>
    </row>
    <row r="244" customHeight="1" spans="1:33">
      <c r="A244" s="21">
        <v>2647</v>
      </c>
      <c r="B244" s="19">
        <v>1.728</v>
      </c>
      <c r="C244" s="21">
        <v>1</v>
      </c>
      <c r="D244" s="21">
        <v>0</v>
      </c>
      <c r="E244" s="14">
        <f t="shared" ref="E244:E251" si="105">A244*B244*C244+D244</f>
        <v>4574.016</v>
      </c>
      <c r="F244" s="21">
        <v>1.4</v>
      </c>
      <c r="G244" s="21">
        <v>0.98</v>
      </c>
      <c r="H244" s="21">
        <v>2.28</v>
      </c>
      <c r="I244" s="31">
        <f t="shared" ref="I244:I251" si="106">G244*H244+1</f>
        <v>3.2344</v>
      </c>
      <c r="J244" s="21">
        <v>1.2</v>
      </c>
      <c r="K244" s="18">
        <v>0.5</v>
      </c>
      <c r="L244" s="32">
        <f t="shared" ref="L244:L251" si="107">E244*F244*I244*J244*K244</f>
        <v>12427.125774336</v>
      </c>
      <c r="M244" s="32"/>
      <c r="N244" s="32"/>
      <c r="O244" s="32"/>
      <c r="P244" s="32"/>
      <c r="R244" s="21">
        <v>2647</v>
      </c>
      <c r="S244" s="19">
        <v>1.728</v>
      </c>
      <c r="T244" s="21">
        <v>1</v>
      </c>
      <c r="U244" s="21">
        <v>0</v>
      </c>
      <c r="V244" s="14">
        <f t="shared" ref="V244:V251" si="108">R244*S244*T244+U244</f>
        <v>4574.016</v>
      </c>
      <c r="W244" s="21">
        <v>1.4</v>
      </c>
      <c r="X244" s="21">
        <v>0.98</v>
      </c>
      <c r="Y244" s="21">
        <v>2.68</v>
      </c>
      <c r="Z244" s="31">
        <f t="shared" ref="Z244:Z251" si="109">X244*Y244+1</f>
        <v>3.6264</v>
      </c>
      <c r="AA244" s="21">
        <v>1.2</v>
      </c>
      <c r="AB244" s="18">
        <v>0.5</v>
      </c>
      <c r="AC244" s="32">
        <f t="shared" ref="AC244:AC251" si="110">V244*W244*Z244*AA244*AB244</f>
        <v>13933.257762816</v>
      </c>
      <c r="AD244" s="32"/>
      <c r="AE244" s="32"/>
      <c r="AF244" s="32"/>
      <c r="AG244" s="32"/>
    </row>
    <row r="245" customHeight="1" spans="1:33">
      <c r="A245" s="21">
        <v>2647</v>
      </c>
      <c r="B245" s="19">
        <v>1.728</v>
      </c>
      <c r="C245" s="21">
        <v>1</v>
      </c>
      <c r="D245" s="21">
        <v>0</v>
      </c>
      <c r="E245" s="14">
        <f t="shared" si="105"/>
        <v>4574.016</v>
      </c>
      <c r="F245" s="21">
        <v>1.4</v>
      </c>
      <c r="G245" s="21">
        <v>0.98</v>
      </c>
      <c r="H245" s="21">
        <v>2.28</v>
      </c>
      <c r="I245" s="31">
        <f t="shared" si="106"/>
        <v>3.2344</v>
      </c>
      <c r="J245" s="21">
        <v>1.2</v>
      </c>
      <c r="K245" s="18">
        <v>0.5</v>
      </c>
      <c r="L245" s="32">
        <f t="shared" si="107"/>
        <v>12427.125774336</v>
      </c>
      <c r="M245" s="32"/>
      <c r="N245" s="32"/>
      <c r="O245" s="32"/>
      <c r="P245" s="32"/>
      <c r="R245" s="21">
        <v>2647</v>
      </c>
      <c r="S245" s="19">
        <v>1.728</v>
      </c>
      <c r="T245" s="21">
        <v>1</v>
      </c>
      <c r="U245" s="21">
        <v>0</v>
      </c>
      <c r="V245" s="14">
        <f t="shared" si="108"/>
        <v>4574.016</v>
      </c>
      <c r="W245" s="21">
        <v>1.4</v>
      </c>
      <c r="X245" s="21">
        <v>0.98</v>
      </c>
      <c r="Y245" s="21">
        <v>2.68</v>
      </c>
      <c r="Z245" s="31">
        <f t="shared" si="109"/>
        <v>3.6264</v>
      </c>
      <c r="AA245" s="21">
        <v>1.2</v>
      </c>
      <c r="AB245" s="18">
        <v>0.5</v>
      </c>
      <c r="AC245" s="32">
        <f t="shared" si="110"/>
        <v>13933.257762816</v>
      </c>
      <c r="AD245" s="32"/>
      <c r="AE245" s="32"/>
      <c r="AF245" s="32"/>
      <c r="AG245" s="32"/>
    </row>
    <row r="246" customHeight="1" spans="1:33">
      <c r="A246" s="21">
        <v>2647</v>
      </c>
      <c r="B246" s="19">
        <v>1.728</v>
      </c>
      <c r="C246" s="21">
        <v>1</v>
      </c>
      <c r="D246" s="21">
        <v>0</v>
      </c>
      <c r="E246" s="14">
        <f t="shared" si="105"/>
        <v>4574.016</v>
      </c>
      <c r="F246" s="21">
        <v>1.4</v>
      </c>
      <c r="G246" s="21">
        <v>0.98</v>
      </c>
      <c r="H246" s="21">
        <v>2.28</v>
      </c>
      <c r="I246" s="31">
        <f t="shared" si="106"/>
        <v>3.2344</v>
      </c>
      <c r="J246" s="21">
        <v>1.2</v>
      </c>
      <c r="K246" s="18">
        <v>0.5</v>
      </c>
      <c r="L246" s="32">
        <f t="shared" si="107"/>
        <v>12427.125774336</v>
      </c>
      <c r="M246" s="32"/>
      <c r="N246" s="32"/>
      <c r="O246" s="32"/>
      <c r="P246" s="32"/>
      <c r="R246" s="21">
        <v>2647</v>
      </c>
      <c r="S246" s="19">
        <v>1.728</v>
      </c>
      <c r="T246" s="21">
        <v>1</v>
      </c>
      <c r="U246" s="21">
        <v>0</v>
      </c>
      <c r="V246" s="14">
        <f t="shared" si="108"/>
        <v>4574.016</v>
      </c>
      <c r="W246" s="21">
        <v>1.4</v>
      </c>
      <c r="X246" s="21">
        <v>0.98</v>
      </c>
      <c r="Y246" s="21">
        <v>2.68</v>
      </c>
      <c r="Z246" s="31">
        <f t="shared" si="109"/>
        <v>3.6264</v>
      </c>
      <c r="AA246" s="21">
        <v>1.2</v>
      </c>
      <c r="AB246" s="18">
        <v>0.5</v>
      </c>
      <c r="AC246" s="32">
        <f t="shared" si="110"/>
        <v>13933.257762816</v>
      </c>
      <c r="AD246" s="32"/>
      <c r="AE246" s="32"/>
      <c r="AF246" s="32"/>
      <c r="AG246" s="32"/>
    </row>
    <row r="247" customHeight="1" spans="1:33">
      <c r="A247" s="21">
        <v>2647</v>
      </c>
      <c r="B247" s="19">
        <v>1.728</v>
      </c>
      <c r="C247" s="21">
        <v>1</v>
      </c>
      <c r="D247" s="21">
        <v>0</v>
      </c>
      <c r="E247" s="14">
        <f t="shared" si="105"/>
        <v>4574.016</v>
      </c>
      <c r="F247" s="21">
        <v>1.4</v>
      </c>
      <c r="G247" s="21">
        <v>0.98</v>
      </c>
      <c r="H247" s="21">
        <v>2.28</v>
      </c>
      <c r="I247" s="31">
        <f t="shared" si="106"/>
        <v>3.2344</v>
      </c>
      <c r="J247" s="21">
        <v>1.2</v>
      </c>
      <c r="K247" s="18">
        <v>0.5</v>
      </c>
      <c r="L247" s="32">
        <f t="shared" si="107"/>
        <v>12427.125774336</v>
      </c>
      <c r="M247" s="32"/>
      <c r="N247" s="32"/>
      <c r="O247" s="32"/>
      <c r="P247" s="32"/>
      <c r="R247" s="21">
        <v>2647</v>
      </c>
      <c r="S247" s="19">
        <v>1.728</v>
      </c>
      <c r="T247" s="21">
        <v>1</v>
      </c>
      <c r="U247" s="21">
        <v>0</v>
      </c>
      <c r="V247" s="14">
        <f t="shared" si="108"/>
        <v>4574.016</v>
      </c>
      <c r="W247" s="21">
        <v>1.4</v>
      </c>
      <c r="X247" s="21">
        <v>0.98</v>
      </c>
      <c r="Y247" s="21">
        <v>2.68</v>
      </c>
      <c r="Z247" s="31">
        <f t="shared" si="109"/>
        <v>3.6264</v>
      </c>
      <c r="AA247" s="21">
        <v>1.2</v>
      </c>
      <c r="AB247" s="18">
        <v>0.5</v>
      </c>
      <c r="AC247" s="32">
        <f t="shared" si="110"/>
        <v>13933.257762816</v>
      </c>
      <c r="AD247" s="32"/>
      <c r="AE247" s="32"/>
      <c r="AF247" s="32"/>
      <c r="AG247" s="32"/>
    </row>
    <row r="248" customHeight="1" spans="1:33">
      <c r="A248" s="21">
        <v>2647</v>
      </c>
      <c r="B248" s="19">
        <v>1.728</v>
      </c>
      <c r="C248" s="21">
        <v>1</v>
      </c>
      <c r="D248" s="21">
        <v>0</v>
      </c>
      <c r="E248" s="14">
        <f t="shared" si="105"/>
        <v>4574.016</v>
      </c>
      <c r="F248" s="21">
        <v>1.4</v>
      </c>
      <c r="G248" s="21">
        <v>0.98</v>
      </c>
      <c r="H248" s="21">
        <v>2.28</v>
      </c>
      <c r="I248" s="31">
        <f t="shared" si="106"/>
        <v>3.2344</v>
      </c>
      <c r="J248" s="21">
        <v>1.2</v>
      </c>
      <c r="K248" s="18">
        <v>0.5</v>
      </c>
      <c r="L248" s="32">
        <f t="shared" si="107"/>
        <v>12427.125774336</v>
      </c>
      <c r="M248" s="32"/>
      <c r="N248" s="32"/>
      <c r="O248" s="32"/>
      <c r="P248" s="32"/>
      <c r="R248" s="21">
        <v>2647</v>
      </c>
      <c r="S248" s="19">
        <v>1.728</v>
      </c>
      <c r="T248" s="21">
        <v>1</v>
      </c>
      <c r="U248" s="21">
        <v>0</v>
      </c>
      <c r="V248" s="14">
        <f t="shared" si="108"/>
        <v>4574.016</v>
      </c>
      <c r="W248" s="21">
        <v>1.4</v>
      </c>
      <c r="X248" s="21">
        <v>0.98</v>
      </c>
      <c r="Y248" s="21">
        <v>2.68</v>
      </c>
      <c r="Z248" s="31">
        <f t="shared" si="109"/>
        <v>3.6264</v>
      </c>
      <c r="AA248" s="21">
        <v>1.2</v>
      </c>
      <c r="AB248" s="18">
        <v>0.5</v>
      </c>
      <c r="AC248" s="32">
        <f t="shared" si="110"/>
        <v>13933.257762816</v>
      </c>
      <c r="AD248" s="32"/>
      <c r="AE248" s="32"/>
      <c r="AF248" s="32"/>
      <c r="AG248" s="32"/>
    </row>
    <row r="249" customHeight="1" spans="1:33">
      <c r="A249" s="21">
        <v>2647</v>
      </c>
      <c r="B249" s="19">
        <v>1.728</v>
      </c>
      <c r="C249" s="21">
        <v>1</v>
      </c>
      <c r="D249" s="21">
        <v>0</v>
      </c>
      <c r="E249" s="14">
        <f t="shared" si="105"/>
        <v>4574.016</v>
      </c>
      <c r="F249" s="21">
        <v>1.4</v>
      </c>
      <c r="G249" s="21">
        <v>0.98</v>
      </c>
      <c r="H249" s="21">
        <v>2.28</v>
      </c>
      <c r="I249" s="31">
        <f t="shared" si="106"/>
        <v>3.2344</v>
      </c>
      <c r="J249" s="21">
        <v>1.2</v>
      </c>
      <c r="K249" s="18">
        <v>0.5</v>
      </c>
      <c r="L249" s="32">
        <f t="shared" si="107"/>
        <v>12427.125774336</v>
      </c>
      <c r="M249" s="32"/>
      <c r="N249" s="32"/>
      <c r="O249" s="32"/>
      <c r="P249" s="32"/>
      <c r="R249" s="21">
        <v>2647</v>
      </c>
      <c r="S249" s="19">
        <v>1.728</v>
      </c>
      <c r="T249" s="21">
        <v>1</v>
      </c>
      <c r="U249" s="21">
        <v>0</v>
      </c>
      <c r="V249" s="14">
        <f t="shared" si="108"/>
        <v>4574.016</v>
      </c>
      <c r="W249" s="21">
        <v>1.4</v>
      </c>
      <c r="X249" s="21">
        <v>0.98</v>
      </c>
      <c r="Y249" s="21">
        <v>2.68</v>
      </c>
      <c r="Z249" s="31">
        <f t="shared" si="109"/>
        <v>3.6264</v>
      </c>
      <c r="AA249" s="21">
        <v>1.2</v>
      </c>
      <c r="AB249" s="18">
        <v>0.5</v>
      </c>
      <c r="AC249" s="32">
        <f t="shared" si="110"/>
        <v>13933.257762816</v>
      </c>
      <c r="AD249" s="32"/>
      <c r="AE249" s="32"/>
      <c r="AF249" s="32"/>
      <c r="AG249" s="32"/>
    </row>
    <row r="250" customHeight="1" spans="1:33">
      <c r="A250" s="21">
        <v>2647</v>
      </c>
      <c r="B250" s="19">
        <v>1.728</v>
      </c>
      <c r="C250" s="21">
        <v>1</v>
      </c>
      <c r="D250" s="21">
        <v>0</v>
      </c>
      <c r="E250" s="14">
        <f t="shared" si="105"/>
        <v>4574.016</v>
      </c>
      <c r="F250" s="21">
        <v>1.4</v>
      </c>
      <c r="G250" s="21">
        <v>0.98</v>
      </c>
      <c r="H250" s="21">
        <v>2.28</v>
      </c>
      <c r="I250" s="31">
        <f t="shared" si="106"/>
        <v>3.2344</v>
      </c>
      <c r="J250" s="21">
        <v>1.2</v>
      </c>
      <c r="K250" s="18">
        <v>0.5</v>
      </c>
      <c r="L250" s="32">
        <f t="shared" si="107"/>
        <v>12427.125774336</v>
      </c>
      <c r="M250" s="32"/>
      <c r="N250" s="32"/>
      <c r="O250" s="32"/>
      <c r="P250" s="32"/>
      <c r="R250" s="21">
        <v>2647</v>
      </c>
      <c r="S250" s="19">
        <v>1.728</v>
      </c>
      <c r="T250" s="21">
        <v>1</v>
      </c>
      <c r="U250" s="21">
        <v>0</v>
      </c>
      <c r="V250" s="14">
        <f t="shared" si="108"/>
        <v>4574.016</v>
      </c>
      <c r="W250" s="21">
        <v>1.4</v>
      </c>
      <c r="X250" s="21">
        <v>0.98</v>
      </c>
      <c r="Y250" s="21">
        <v>2.68</v>
      </c>
      <c r="Z250" s="31">
        <f t="shared" si="109"/>
        <v>3.6264</v>
      </c>
      <c r="AA250" s="21">
        <v>1.2</v>
      </c>
      <c r="AB250" s="18">
        <v>0.5</v>
      </c>
      <c r="AC250" s="32">
        <f t="shared" si="110"/>
        <v>13933.257762816</v>
      </c>
      <c r="AD250" s="32"/>
      <c r="AE250" s="32"/>
      <c r="AF250" s="32"/>
      <c r="AG250" s="32"/>
    </row>
    <row r="251" customHeight="1" spans="1:33">
      <c r="A251" s="21">
        <v>2647</v>
      </c>
      <c r="B251" s="19">
        <v>1.728</v>
      </c>
      <c r="C251" s="21">
        <v>1</v>
      </c>
      <c r="D251" s="21">
        <v>0</v>
      </c>
      <c r="E251" s="14">
        <f t="shared" si="105"/>
        <v>4574.016</v>
      </c>
      <c r="F251" s="21">
        <v>1.4</v>
      </c>
      <c r="G251" s="21">
        <v>0.98</v>
      </c>
      <c r="H251" s="21">
        <v>2.28</v>
      </c>
      <c r="I251" s="31">
        <f t="shared" si="106"/>
        <v>3.2344</v>
      </c>
      <c r="J251" s="21">
        <v>1.2</v>
      </c>
      <c r="K251" s="18">
        <v>0.5</v>
      </c>
      <c r="L251" s="32">
        <f t="shared" si="107"/>
        <v>12427.125774336</v>
      </c>
      <c r="M251" s="32"/>
      <c r="N251" s="32"/>
      <c r="O251" s="32"/>
      <c r="P251" s="32"/>
      <c r="R251" s="21">
        <v>2647</v>
      </c>
      <c r="S251" s="19">
        <v>1.728</v>
      </c>
      <c r="T251" s="21">
        <v>1</v>
      </c>
      <c r="U251" s="21">
        <v>0</v>
      </c>
      <c r="V251" s="14">
        <f t="shared" si="108"/>
        <v>4574.016</v>
      </c>
      <c r="W251" s="21">
        <v>1.4</v>
      </c>
      <c r="X251" s="21">
        <v>0.98</v>
      </c>
      <c r="Y251" s="21">
        <v>2.68</v>
      </c>
      <c r="Z251" s="31">
        <f t="shared" si="109"/>
        <v>3.6264</v>
      </c>
      <c r="AA251" s="21">
        <v>1.2</v>
      </c>
      <c r="AB251" s="18">
        <v>0.5</v>
      </c>
      <c r="AC251" s="32">
        <f t="shared" si="110"/>
        <v>13933.257762816</v>
      </c>
      <c r="AD251" s="32"/>
      <c r="AE251" s="32"/>
      <c r="AF251" s="32"/>
      <c r="AG251" s="32"/>
    </row>
    <row r="252" customHeight="1" spans="1:33">
      <c r="A252" s="34">
        <f>SUM(L244:L251)</f>
        <v>99417.006194688</v>
      </c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6"/>
      <c r="R252" s="34">
        <f>SUM(AC244:AC251)</f>
        <v>111466.062102528</v>
      </c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6"/>
    </row>
    <row r="253" customHeight="1" spans="1:33">
      <c r="A253" s="37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9"/>
      <c r="R253" s="37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9"/>
    </row>
    <row r="254" customHeight="1" spans="1:33">
      <c r="A254" s="40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2"/>
      <c r="R254" s="40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2"/>
    </row>
    <row r="257" customHeight="1" spans="1:33">
      <c r="A257" s="2" t="s">
        <v>59</v>
      </c>
      <c r="B257" s="2"/>
      <c r="C257" s="2"/>
      <c r="D257" s="2"/>
      <c r="E257" s="2"/>
      <c r="F257" s="2"/>
      <c r="G257" s="2"/>
      <c r="H257" s="3" t="s">
        <v>1</v>
      </c>
      <c r="I257" s="3"/>
      <c r="J257" s="3"/>
      <c r="K257" s="3"/>
      <c r="L257" s="3"/>
      <c r="M257" s="3"/>
      <c r="N257" s="3"/>
      <c r="O257" s="3"/>
      <c r="P257" s="3"/>
      <c r="R257" s="2" t="s">
        <v>59</v>
      </c>
      <c r="S257" s="2"/>
      <c r="T257" s="2"/>
      <c r="U257" s="2"/>
      <c r="V257" s="2"/>
      <c r="W257" s="2"/>
      <c r="X257" s="2"/>
      <c r="Y257" s="3" t="s">
        <v>2</v>
      </c>
      <c r="Z257" s="3"/>
      <c r="AA257" s="3"/>
      <c r="AB257" s="3"/>
      <c r="AC257" s="3"/>
      <c r="AD257" s="3"/>
      <c r="AE257" s="3"/>
      <c r="AF257" s="3"/>
      <c r="AG257" s="3"/>
    </row>
    <row r="258" customHeight="1" spans="1:33">
      <c r="A258" s="2"/>
      <c r="B258" s="2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</row>
    <row r="259" customHeight="1" spans="1:33">
      <c r="A259" s="2"/>
      <c r="B259" s="2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</row>
    <row r="260" customHeight="1" spans="1:33">
      <c r="A260" s="4" t="s">
        <v>3</v>
      </c>
      <c r="B260" s="4"/>
      <c r="C260" s="5">
        <f>K260+K262+K264+K266</f>
        <v>4055784.40343621</v>
      </c>
      <c r="D260" s="5"/>
      <c r="E260" s="5"/>
      <c r="F260" s="5"/>
      <c r="G260" s="5"/>
      <c r="H260" s="6" t="s">
        <v>4</v>
      </c>
      <c r="I260" s="6"/>
      <c r="J260" s="6"/>
      <c r="K260" s="7">
        <f>A279+A302</f>
        <v>2144210.11658293</v>
      </c>
      <c r="L260" s="7"/>
      <c r="M260" s="8">
        <f>K260/C260</f>
        <v>0.528679511358216</v>
      </c>
      <c r="N260" s="8"/>
      <c r="O260" s="9" t="s">
        <v>5</v>
      </c>
      <c r="P260" s="9"/>
      <c r="R260" s="4" t="s">
        <v>3</v>
      </c>
      <c r="S260" s="4"/>
      <c r="T260" s="5">
        <f>AB260+AB262+AB264+AB266</f>
        <v>5328874.19902092</v>
      </c>
      <c r="U260" s="5"/>
      <c r="V260" s="5"/>
      <c r="W260" s="5"/>
      <c r="X260" s="5"/>
      <c r="Y260" s="6" t="s">
        <v>4</v>
      </c>
      <c r="Z260" s="6"/>
      <c r="AA260" s="6"/>
      <c r="AB260" s="7">
        <f>R279+R302</f>
        <v>2454542.83350382</v>
      </c>
      <c r="AC260" s="7"/>
      <c r="AD260" s="8">
        <f>AB260/T260</f>
        <v>0.460611893212791</v>
      </c>
      <c r="AE260" s="8"/>
      <c r="AF260" s="9" t="s">
        <v>5</v>
      </c>
      <c r="AG260" s="9"/>
    </row>
    <row r="261" customHeight="1" spans="1:33">
      <c r="A261" s="4"/>
      <c r="B261" s="4"/>
      <c r="C261" s="5"/>
      <c r="D261" s="5"/>
      <c r="E261" s="5"/>
      <c r="F261" s="5"/>
      <c r="G261" s="5"/>
      <c r="H261" s="6"/>
      <c r="I261" s="6"/>
      <c r="J261" s="6"/>
      <c r="K261" s="7"/>
      <c r="L261" s="7"/>
      <c r="M261" s="8"/>
      <c r="N261" s="8"/>
      <c r="O261" s="9"/>
      <c r="P261" s="9"/>
      <c r="R261" s="4"/>
      <c r="S261" s="4"/>
      <c r="T261" s="5"/>
      <c r="U261" s="5"/>
      <c r="V261" s="5"/>
      <c r="W261" s="5"/>
      <c r="X261" s="5"/>
      <c r="Y261" s="6"/>
      <c r="Z261" s="6"/>
      <c r="AA261" s="6"/>
      <c r="AB261" s="7"/>
      <c r="AC261" s="7"/>
      <c r="AD261" s="8"/>
      <c r="AE261" s="8"/>
      <c r="AF261" s="9"/>
      <c r="AG261" s="9"/>
    </row>
    <row r="262" customHeight="1" spans="1:33">
      <c r="A262" s="4"/>
      <c r="B262" s="4"/>
      <c r="C262" s="5"/>
      <c r="D262" s="5"/>
      <c r="E262" s="5"/>
      <c r="F262" s="5"/>
      <c r="G262" s="5"/>
      <c r="H262" s="6" t="s">
        <v>6</v>
      </c>
      <c r="I262" s="6"/>
      <c r="J262" s="6"/>
      <c r="K262" s="7">
        <f>A314+A331</f>
        <v>376802.435159352</v>
      </c>
      <c r="L262" s="7"/>
      <c r="M262" s="8">
        <f>K262/C260</f>
        <v>0.0929049470282767</v>
      </c>
      <c r="N262" s="8"/>
      <c r="O262" s="10">
        <v>18.5</v>
      </c>
      <c r="P262" s="10"/>
      <c r="R262" s="4"/>
      <c r="S262" s="4"/>
      <c r="T262" s="5"/>
      <c r="U262" s="5"/>
      <c r="V262" s="5"/>
      <c r="W262" s="5"/>
      <c r="X262" s="5"/>
      <c r="Y262" s="6" t="s">
        <v>6</v>
      </c>
      <c r="Z262" s="6"/>
      <c r="AA262" s="6"/>
      <c r="AB262" s="7">
        <f>R314+R331</f>
        <v>454002.934714961</v>
      </c>
      <c r="AC262" s="7"/>
      <c r="AD262" s="8">
        <f>AB262/T260</f>
        <v>0.0851967822393659</v>
      </c>
      <c r="AE262" s="8"/>
      <c r="AF262" s="10">
        <v>18.5</v>
      </c>
      <c r="AG262" s="10"/>
    </row>
    <row r="263" customHeight="1" spans="1:33">
      <c r="A263" s="4"/>
      <c r="B263" s="4"/>
      <c r="C263" s="5"/>
      <c r="D263" s="5"/>
      <c r="E263" s="5"/>
      <c r="F263" s="5"/>
      <c r="G263" s="5"/>
      <c r="H263" s="6"/>
      <c r="I263" s="6"/>
      <c r="J263" s="6"/>
      <c r="K263" s="7"/>
      <c r="L263" s="7"/>
      <c r="M263" s="8"/>
      <c r="N263" s="8"/>
      <c r="O263" s="10"/>
      <c r="P263" s="10"/>
      <c r="R263" s="4"/>
      <c r="S263" s="4"/>
      <c r="T263" s="5"/>
      <c r="U263" s="5"/>
      <c r="V263" s="5"/>
      <c r="W263" s="5"/>
      <c r="X263" s="5"/>
      <c r="Y263" s="6"/>
      <c r="Z263" s="6"/>
      <c r="AA263" s="6"/>
      <c r="AB263" s="7"/>
      <c r="AC263" s="7"/>
      <c r="AD263" s="8"/>
      <c r="AE263" s="8"/>
      <c r="AF263" s="10"/>
      <c r="AG263" s="10"/>
    </row>
    <row r="264" customHeight="1" spans="1:33">
      <c r="A264" s="11" t="s">
        <v>7</v>
      </c>
      <c r="B264" s="11"/>
      <c r="C264" s="12">
        <f>C260/O262</f>
        <v>219231.58937493</v>
      </c>
      <c r="D264" s="12"/>
      <c r="E264" s="12"/>
      <c r="F264" s="12"/>
      <c r="G264" s="12"/>
      <c r="H264" s="6" t="s">
        <v>8</v>
      </c>
      <c r="I264" s="6"/>
      <c r="J264" s="6"/>
      <c r="K264" s="7">
        <f>A365+A380</f>
        <v>713649.785292103</v>
      </c>
      <c r="L264" s="7"/>
      <c r="M264" s="8">
        <f>K264/C260</f>
        <v>0.175958511179113</v>
      </c>
      <c r="N264" s="8"/>
      <c r="O264" s="10"/>
      <c r="P264" s="10"/>
      <c r="R264" s="11" t="s">
        <v>7</v>
      </c>
      <c r="S264" s="11"/>
      <c r="T264" s="12">
        <f>T260/AF262</f>
        <v>288047.254001131</v>
      </c>
      <c r="U264" s="12"/>
      <c r="V264" s="12"/>
      <c r="W264" s="12"/>
      <c r="X264" s="12"/>
      <c r="Y264" s="6" t="s">
        <v>8</v>
      </c>
      <c r="Z264" s="6"/>
      <c r="AA264" s="6"/>
      <c r="AB264" s="7">
        <f>R365+R380</f>
        <v>1205647.01223893</v>
      </c>
      <c r="AC264" s="7"/>
      <c r="AD264" s="8">
        <f>AB264/T260</f>
        <v>0.226247977942592</v>
      </c>
      <c r="AE264" s="8"/>
      <c r="AF264" s="10"/>
      <c r="AG264" s="10"/>
    </row>
    <row r="265" customHeight="1" spans="1:33">
      <c r="A265" s="11"/>
      <c r="B265" s="11"/>
      <c r="C265" s="12"/>
      <c r="D265" s="12"/>
      <c r="E265" s="12"/>
      <c r="F265" s="12"/>
      <c r="G265" s="12"/>
      <c r="H265" s="6"/>
      <c r="I265" s="6"/>
      <c r="J265" s="6"/>
      <c r="K265" s="7"/>
      <c r="L265" s="7"/>
      <c r="M265" s="8"/>
      <c r="N265" s="8"/>
      <c r="O265" s="10"/>
      <c r="P265" s="10"/>
      <c r="R265" s="11"/>
      <c r="S265" s="11"/>
      <c r="T265" s="12"/>
      <c r="U265" s="12"/>
      <c r="V265" s="12"/>
      <c r="W265" s="12"/>
      <c r="X265" s="12"/>
      <c r="Y265" s="6"/>
      <c r="Z265" s="6"/>
      <c r="AA265" s="6"/>
      <c r="AB265" s="7"/>
      <c r="AC265" s="7"/>
      <c r="AD265" s="8"/>
      <c r="AE265" s="8"/>
      <c r="AF265" s="10"/>
      <c r="AG265" s="10"/>
    </row>
    <row r="266" customHeight="1" spans="1:33">
      <c r="A266" s="11"/>
      <c r="B266" s="11"/>
      <c r="C266" s="12"/>
      <c r="D266" s="12"/>
      <c r="E266" s="12"/>
      <c r="F266" s="12"/>
      <c r="G266" s="12"/>
      <c r="H266" s="6" t="s">
        <v>9</v>
      </c>
      <c r="I266" s="6"/>
      <c r="J266" s="6"/>
      <c r="K266" s="7">
        <f>A344+A357</f>
        <v>821122.066401825</v>
      </c>
      <c r="L266" s="7"/>
      <c r="M266" s="8">
        <f>K266/C260</f>
        <v>0.202457030434394</v>
      </c>
      <c r="N266" s="8"/>
      <c r="O266" s="10"/>
      <c r="P266" s="10"/>
      <c r="R266" s="11"/>
      <c r="S266" s="11"/>
      <c r="T266" s="12"/>
      <c r="U266" s="12"/>
      <c r="V266" s="12"/>
      <c r="W266" s="12"/>
      <c r="X266" s="12"/>
      <c r="Y266" s="6" t="s">
        <v>9</v>
      </c>
      <c r="Z266" s="6"/>
      <c r="AA266" s="6"/>
      <c r="AB266" s="7">
        <f>R344+R357</f>
        <v>1214681.41856321</v>
      </c>
      <c r="AC266" s="7"/>
      <c r="AD266" s="8">
        <f>AB266/T260</f>
        <v>0.227943346605252</v>
      </c>
      <c r="AE266" s="8"/>
      <c r="AF266" s="10"/>
      <c r="AG266" s="10"/>
    </row>
    <row r="267" customHeight="1" spans="1:33">
      <c r="A267" s="11"/>
      <c r="B267" s="11"/>
      <c r="C267" s="12"/>
      <c r="D267" s="12"/>
      <c r="E267" s="12"/>
      <c r="F267" s="12"/>
      <c r="G267" s="12"/>
      <c r="H267" s="6"/>
      <c r="I267" s="6"/>
      <c r="J267" s="6"/>
      <c r="K267" s="7"/>
      <c r="L267" s="7"/>
      <c r="M267" s="8"/>
      <c r="N267" s="8"/>
      <c r="O267" s="10"/>
      <c r="P267" s="10"/>
      <c r="R267" s="11"/>
      <c r="S267" s="11"/>
      <c r="T267" s="12"/>
      <c r="U267" s="12"/>
      <c r="V267" s="12"/>
      <c r="W267" s="12"/>
      <c r="X267" s="12"/>
      <c r="Y267" s="6"/>
      <c r="Z267" s="6"/>
      <c r="AA267" s="6"/>
      <c r="AB267" s="7"/>
      <c r="AC267" s="7"/>
      <c r="AD267" s="8"/>
      <c r="AE267" s="8"/>
      <c r="AF267" s="10"/>
      <c r="AG267" s="10"/>
    </row>
    <row r="268" customHeight="1" spans="1:33">
      <c r="A268" s="13" t="s">
        <v>10</v>
      </c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R268" s="13" t="s">
        <v>10</v>
      </c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</row>
    <row r="269" customHeight="1" spans="1:33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</row>
    <row r="270" customHeight="1" spans="1:33">
      <c r="A270" s="14" t="s">
        <v>11</v>
      </c>
      <c r="B270" s="14"/>
      <c r="C270" s="14"/>
      <c r="D270" s="15"/>
      <c r="E270" s="16" t="s">
        <v>12</v>
      </c>
      <c r="F270" s="16"/>
      <c r="G270" s="16"/>
      <c r="H270" s="16"/>
      <c r="I270" s="14" t="s">
        <v>13</v>
      </c>
      <c r="J270" s="14" t="s">
        <v>14</v>
      </c>
      <c r="K270" s="17" t="s">
        <v>15</v>
      </c>
      <c r="L270" s="17"/>
      <c r="M270" s="17"/>
      <c r="N270" s="18" t="s">
        <v>16</v>
      </c>
      <c r="O270" s="19" t="s">
        <v>17</v>
      </c>
      <c r="P270" s="20" t="s">
        <v>18</v>
      </c>
      <c r="R270" s="14" t="s">
        <v>11</v>
      </c>
      <c r="S270" s="14"/>
      <c r="T270" s="14"/>
      <c r="U270" s="15"/>
      <c r="V270" s="16" t="s">
        <v>12</v>
      </c>
      <c r="W270" s="16"/>
      <c r="X270" s="16"/>
      <c r="Y270" s="16"/>
      <c r="Z270" s="14" t="s">
        <v>13</v>
      </c>
      <c r="AA270" s="14" t="s">
        <v>14</v>
      </c>
      <c r="AB270" s="17" t="s">
        <v>15</v>
      </c>
      <c r="AC270" s="17"/>
      <c r="AD270" s="17"/>
      <c r="AE270" s="18" t="s">
        <v>16</v>
      </c>
      <c r="AF270" s="19" t="s">
        <v>17</v>
      </c>
      <c r="AG270" s="20" t="s">
        <v>18</v>
      </c>
    </row>
    <row r="271" customHeight="1" spans="1:33">
      <c r="A271" s="21" t="s">
        <v>19</v>
      </c>
      <c r="B271" s="21" t="s">
        <v>20</v>
      </c>
      <c r="C271" s="22" t="s">
        <v>21</v>
      </c>
      <c r="D271" s="15" t="s">
        <v>11</v>
      </c>
      <c r="E271" s="21" t="s">
        <v>22</v>
      </c>
      <c r="F271" s="21" t="s">
        <v>23</v>
      </c>
      <c r="G271" s="21" t="s">
        <v>24</v>
      </c>
      <c r="H271" s="16" t="s">
        <v>25</v>
      </c>
      <c r="I271" s="14"/>
      <c r="J271" s="14"/>
      <c r="K271" s="21" t="s">
        <v>26</v>
      </c>
      <c r="L271" s="21" t="s">
        <v>27</v>
      </c>
      <c r="M271" s="17" t="s">
        <v>28</v>
      </c>
      <c r="N271" s="18" t="s">
        <v>29</v>
      </c>
      <c r="O271" s="19"/>
      <c r="P271" s="20"/>
      <c r="R271" s="21" t="s">
        <v>19</v>
      </c>
      <c r="S271" s="21" t="s">
        <v>20</v>
      </c>
      <c r="T271" s="22" t="s">
        <v>21</v>
      </c>
      <c r="U271" s="15" t="s">
        <v>11</v>
      </c>
      <c r="V271" s="21" t="s">
        <v>22</v>
      </c>
      <c r="W271" s="21" t="s">
        <v>23</v>
      </c>
      <c r="X271" s="21" t="s">
        <v>24</v>
      </c>
      <c r="Y271" s="16" t="s">
        <v>25</v>
      </c>
      <c r="Z271" s="14"/>
      <c r="AA271" s="14"/>
      <c r="AB271" s="21" t="s">
        <v>26</v>
      </c>
      <c r="AC271" s="21" t="s">
        <v>27</v>
      </c>
      <c r="AD271" s="17" t="s">
        <v>28</v>
      </c>
      <c r="AE271" s="18" t="s">
        <v>29</v>
      </c>
      <c r="AF271" s="19"/>
      <c r="AG271" s="20"/>
    </row>
    <row r="272" customHeight="1" spans="1:33">
      <c r="A272" s="21">
        <v>3226</v>
      </c>
      <c r="B272" s="23">
        <v>2.54</v>
      </c>
      <c r="C272" s="22">
        <v>1.35</v>
      </c>
      <c r="D272" s="15">
        <f t="shared" ref="D272:D278" si="111">A272*B272*C272</f>
        <v>11061.954</v>
      </c>
      <c r="E272" s="21">
        <v>1.6</v>
      </c>
      <c r="F272" s="21">
        <v>495</v>
      </c>
      <c r="G272" s="21">
        <v>1.44</v>
      </c>
      <c r="H272" s="24">
        <f t="shared" ref="H272:H278" si="112">1+6*F272/(F272+2000)+G272</f>
        <v>3.63038076152305</v>
      </c>
      <c r="I272" s="25">
        <f t="shared" ref="I272:I278" si="113">1000*(1.6+4.8)</f>
        <v>6400</v>
      </c>
      <c r="J272" s="25">
        <f t="shared" ref="J272:J275" si="114">A272*0.6</f>
        <v>1935.6</v>
      </c>
      <c r="K272" s="21">
        <v>0.99</v>
      </c>
      <c r="L272" s="21">
        <v>2.73</v>
      </c>
      <c r="M272" s="17">
        <f t="shared" ref="M272:M278" si="115">1+K272*L272</f>
        <v>3.7027</v>
      </c>
      <c r="N272" s="18">
        <v>1.2</v>
      </c>
      <c r="O272" s="26">
        <v>1</v>
      </c>
      <c r="P272" s="27">
        <f t="shared" ref="P272:P278" si="116">((D272*E272*H272)+I272+J272)*M272*N272*O272</f>
        <v>322535.537968011</v>
      </c>
      <c r="R272" s="21">
        <v>3226</v>
      </c>
      <c r="S272" s="23">
        <v>2.54</v>
      </c>
      <c r="T272" s="22">
        <v>1.35</v>
      </c>
      <c r="U272" s="15">
        <f t="shared" ref="U272:U278" si="117">R272*S272*T272</f>
        <v>11061.954</v>
      </c>
      <c r="V272" s="21">
        <v>1.6</v>
      </c>
      <c r="W272" s="21">
        <v>495</v>
      </c>
      <c r="X272" s="21">
        <v>1.44</v>
      </c>
      <c r="Y272" s="24">
        <f t="shared" ref="Y272:Y278" si="118">1+6*W272/(W272+2000)+X272</f>
        <v>3.63038076152305</v>
      </c>
      <c r="Z272" s="25">
        <f t="shared" ref="Z272:Z278" si="119">1000*(1.6+4.8)+2353</f>
        <v>8753</v>
      </c>
      <c r="AA272" s="25">
        <f t="shared" ref="AA272:AA275" si="120">R272*0.6</f>
        <v>1935.6</v>
      </c>
      <c r="AB272" s="21">
        <v>0.99</v>
      </c>
      <c r="AC272" s="21">
        <v>3.13</v>
      </c>
      <c r="AD272" s="17">
        <f t="shared" ref="AD272:AD278" si="121">1+AB272*AC272</f>
        <v>4.0987</v>
      </c>
      <c r="AE272" s="18">
        <v>1.2</v>
      </c>
      <c r="AF272" s="26">
        <v>1</v>
      </c>
      <c r="AG272" s="27">
        <f t="shared" ref="AG272:AG278" si="122">((U272*V272*Y272)+Z272+AA272)*AD272*AE272*AF272</f>
        <v>368603.475111311</v>
      </c>
    </row>
    <row r="273" customHeight="1" spans="1:33">
      <c r="A273" s="21">
        <v>3226</v>
      </c>
      <c r="B273" s="23">
        <v>2.54</v>
      </c>
      <c r="C273" s="22">
        <v>1.35</v>
      </c>
      <c r="D273" s="15">
        <f t="shared" si="111"/>
        <v>11061.954</v>
      </c>
      <c r="E273" s="21">
        <v>1.6</v>
      </c>
      <c r="F273" s="21">
        <v>495</v>
      </c>
      <c r="G273" s="21">
        <v>1.44</v>
      </c>
      <c r="H273" s="24">
        <f t="shared" si="112"/>
        <v>3.63038076152305</v>
      </c>
      <c r="I273" s="25">
        <f t="shared" si="113"/>
        <v>6400</v>
      </c>
      <c r="J273" s="25">
        <f t="shared" si="114"/>
        <v>1935.6</v>
      </c>
      <c r="K273" s="21">
        <v>0.99</v>
      </c>
      <c r="L273" s="21">
        <v>2.73</v>
      </c>
      <c r="M273" s="17">
        <f t="shared" si="115"/>
        <v>3.7027</v>
      </c>
      <c r="N273" s="18">
        <v>1.2</v>
      </c>
      <c r="O273" s="26">
        <v>1</v>
      </c>
      <c r="P273" s="27">
        <f t="shared" si="116"/>
        <v>322535.537968011</v>
      </c>
      <c r="R273" s="21">
        <v>3226</v>
      </c>
      <c r="S273" s="23">
        <v>2.54</v>
      </c>
      <c r="T273" s="22">
        <v>1.35</v>
      </c>
      <c r="U273" s="15">
        <f t="shared" si="117"/>
        <v>11061.954</v>
      </c>
      <c r="V273" s="21">
        <v>1.6</v>
      </c>
      <c r="W273" s="21">
        <v>495</v>
      </c>
      <c r="X273" s="21">
        <v>1.44</v>
      </c>
      <c r="Y273" s="24">
        <f t="shared" si="118"/>
        <v>3.63038076152305</v>
      </c>
      <c r="Z273" s="25">
        <f t="shared" si="119"/>
        <v>8753</v>
      </c>
      <c r="AA273" s="25">
        <f t="shared" si="120"/>
        <v>1935.6</v>
      </c>
      <c r="AB273" s="21">
        <v>0.99</v>
      </c>
      <c r="AC273" s="21">
        <v>3.13</v>
      </c>
      <c r="AD273" s="17">
        <f t="shared" si="121"/>
        <v>4.0987</v>
      </c>
      <c r="AE273" s="18">
        <v>1.2</v>
      </c>
      <c r="AF273" s="26">
        <v>1</v>
      </c>
      <c r="AG273" s="27">
        <f t="shared" si="122"/>
        <v>368603.475111311</v>
      </c>
    </row>
    <row r="274" customHeight="1" spans="1:33">
      <c r="A274" s="21">
        <v>3226</v>
      </c>
      <c r="B274" s="23">
        <v>2.54</v>
      </c>
      <c r="C274" s="22">
        <v>1.35</v>
      </c>
      <c r="D274" s="15">
        <f t="shared" si="111"/>
        <v>11061.954</v>
      </c>
      <c r="E274" s="21">
        <v>1.6</v>
      </c>
      <c r="F274" s="21">
        <v>495</v>
      </c>
      <c r="G274" s="21">
        <v>1.44</v>
      </c>
      <c r="H274" s="24">
        <f t="shared" si="112"/>
        <v>3.63038076152305</v>
      </c>
      <c r="I274" s="25">
        <f t="shared" si="113"/>
        <v>6400</v>
      </c>
      <c r="J274" s="25">
        <f t="shared" si="114"/>
        <v>1935.6</v>
      </c>
      <c r="K274" s="21">
        <v>0.99</v>
      </c>
      <c r="L274" s="21">
        <v>2.73</v>
      </c>
      <c r="M274" s="17">
        <f t="shared" si="115"/>
        <v>3.7027</v>
      </c>
      <c r="N274" s="18">
        <v>1.2</v>
      </c>
      <c r="O274" s="26">
        <v>1</v>
      </c>
      <c r="P274" s="27">
        <f t="shared" si="116"/>
        <v>322535.537968011</v>
      </c>
      <c r="R274" s="21">
        <v>3226</v>
      </c>
      <c r="S274" s="23">
        <v>2.54</v>
      </c>
      <c r="T274" s="22">
        <v>1.35</v>
      </c>
      <c r="U274" s="15">
        <f t="shared" si="117"/>
        <v>11061.954</v>
      </c>
      <c r="V274" s="21">
        <v>1.6</v>
      </c>
      <c r="W274" s="21">
        <v>495</v>
      </c>
      <c r="X274" s="21">
        <v>1.44</v>
      </c>
      <c r="Y274" s="24">
        <f t="shared" si="118"/>
        <v>3.63038076152305</v>
      </c>
      <c r="Z274" s="25">
        <f t="shared" si="119"/>
        <v>8753</v>
      </c>
      <c r="AA274" s="25">
        <f t="shared" si="120"/>
        <v>1935.6</v>
      </c>
      <c r="AB274" s="21">
        <v>0.99</v>
      </c>
      <c r="AC274" s="21">
        <v>3.13</v>
      </c>
      <c r="AD274" s="17">
        <f t="shared" si="121"/>
        <v>4.0987</v>
      </c>
      <c r="AE274" s="18">
        <v>1.2</v>
      </c>
      <c r="AF274" s="26">
        <v>1</v>
      </c>
      <c r="AG274" s="27">
        <f t="shared" si="122"/>
        <v>368603.475111311</v>
      </c>
    </row>
    <row r="275" customHeight="1" spans="1:33">
      <c r="A275" s="21">
        <v>3226</v>
      </c>
      <c r="B275" s="23">
        <v>2.54</v>
      </c>
      <c r="C275" s="22">
        <v>1.35</v>
      </c>
      <c r="D275" s="15">
        <f t="shared" si="111"/>
        <v>11061.954</v>
      </c>
      <c r="E275" s="21">
        <v>1.6</v>
      </c>
      <c r="F275" s="21">
        <v>495</v>
      </c>
      <c r="G275" s="21">
        <v>1.44</v>
      </c>
      <c r="H275" s="24">
        <f t="shared" si="112"/>
        <v>3.63038076152305</v>
      </c>
      <c r="I275" s="25">
        <f t="shared" si="113"/>
        <v>6400</v>
      </c>
      <c r="J275" s="25">
        <f t="shared" si="114"/>
        <v>1935.6</v>
      </c>
      <c r="K275" s="21">
        <v>0.99</v>
      </c>
      <c r="L275" s="21">
        <v>2.73</v>
      </c>
      <c r="M275" s="17">
        <f t="shared" si="115"/>
        <v>3.7027</v>
      </c>
      <c r="N275" s="18">
        <v>1.2</v>
      </c>
      <c r="O275" s="26">
        <v>1</v>
      </c>
      <c r="P275" s="27">
        <f t="shared" si="116"/>
        <v>322535.537968011</v>
      </c>
      <c r="R275" s="21">
        <v>3226</v>
      </c>
      <c r="S275" s="23">
        <v>2.54</v>
      </c>
      <c r="T275" s="22">
        <v>1.35</v>
      </c>
      <c r="U275" s="15">
        <f t="shared" si="117"/>
        <v>11061.954</v>
      </c>
      <c r="V275" s="21">
        <v>1.6</v>
      </c>
      <c r="W275" s="21">
        <v>495</v>
      </c>
      <c r="X275" s="21">
        <v>1.44</v>
      </c>
      <c r="Y275" s="24">
        <f t="shared" si="118"/>
        <v>3.63038076152305</v>
      </c>
      <c r="Z275" s="25">
        <f t="shared" si="119"/>
        <v>8753</v>
      </c>
      <c r="AA275" s="25">
        <f t="shared" si="120"/>
        <v>1935.6</v>
      </c>
      <c r="AB275" s="21">
        <v>0.99</v>
      </c>
      <c r="AC275" s="21">
        <v>3.13</v>
      </c>
      <c r="AD275" s="17">
        <f t="shared" si="121"/>
        <v>4.0987</v>
      </c>
      <c r="AE275" s="18">
        <v>1.2</v>
      </c>
      <c r="AF275" s="26">
        <v>1</v>
      </c>
      <c r="AG275" s="27">
        <f t="shared" si="122"/>
        <v>368603.475111311</v>
      </c>
    </row>
    <row r="276" customHeight="1" spans="1:33">
      <c r="A276" s="21">
        <v>3226</v>
      </c>
      <c r="B276" s="16">
        <v>0.53</v>
      </c>
      <c r="C276" s="22">
        <v>1.35</v>
      </c>
      <c r="D276" s="15">
        <f t="shared" si="111"/>
        <v>2308.203</v>
      </c>
      <c r="E276" s="21">
        <v>1.6</v>
      </c>
      <c r="F276" s="21">
        <v>495</v>
      </c>
      <c r="G276" s="21">
        <v>1.44</v>
      </c>
      <c r="H276" s="24">
        <f t="shared" si="112"/>
        <v>3.63038076152305</v>
      </c>
      <c r="I276" s="25">
        <f t="shared" si="113"/>
        <v>6400</v>
      </c>
      <c r="J276" s="25">
        <v>0</v>
      </c>
      <c r="K276" s="21">
        <v>0.99</v>
      </c>
      <c r="L276" s="21">
        <v>2.73</v>
      </c>
      <c r="M276" s="17">
        <f t="shared" si="115"/>
        <v>3.7027</v>
      </c>
      <c r="N276" s="18">
        <v>1.2</v>
      </c>
      <c r="O276" s="26">
        <v>1</v>
      </c>
      <c r="P276" s="27">
        <f t="shared" si="116"/>
        <v>88009.2506892622</v>
      </c>
      <c r="R276" s="21">
        <v>3226</v>
      </c>
      <c r="S276" s="16">
        <v>0.53</v>
      </c>
      <c r="T276" s="22">
        <v>1.35</v>
      </c>
      <c r="U276" s="15">
        <f t="shared" si="117"/>
        <v>2308.203</v>
      </c>
      <c r="V276" s="21">
        <v>1.6</v>
      </c>
      <c r="W276" s="21">
        <v>495</v>
      </c>
      <c r="X276" s="21">
        <v>1.44</v>
      </c>
      <c r="Y276" s="24">
        <f t="shared" si="118"/>
        <v>3.63038076152305</v>
      </c>
      <c r="Z276" s="25">
        <f t="shared" si="119"/>
        <v>8753</v>
      </c>
      <c r="AA276" s="25">
        <v>0</v>
      </c>
      <c r="AB276" s="21">
        <v>0.99</v>
      </c>
      <c r="AC276" s="21">
        <v>3.13</v>
      </c>
      <c r="AD276" s="17">
        <f t="shared" si="121"/>
        <v>4.0987</v>
      </c>
      <c r="AE276" s="18">
        <v>1.2</v>
      </c>
      <c r="AF276" s="26">
        <v>1</v>
      </c>
      <c r="AG276" s="27">
        <f t="shared" si="122"/>
        <v>108994.839880423</v>
      </c>
    </row>
    <row r="277" customHeight="1" spans="1:33">
      <c r="A277" s="21">
        <v>3226</v>
      </c>
      <c r="B277" s="16">
        <v>0.53</v>
      </c>
      <c r="C277" s="22">
        <v>1.35</v>
      </c>
      <c r="D277" s="15">
        <f t="shared" si="111"/>
        <v>2308.203</v>
      </c>
      <c r="E277" s="21">
        <v>1.6</v>
      </c>
      <c r="F277" s="21">
        <v>495</v>
      </c>
      <c r="G277" s="21">
        <v>1.44</v>
      </c>
      <c r="H277" s="24">
        <f t="shared" si="112"/>
        <v>3.63038076152305</v>
      </c>
      <c r="I277" s="25">
        <f t="shared" si="113"/>
        <v>6400</v>
      </c>
      <c r="J277" s="25">
        <v>0</v>
      </c>
      <c r="K277" s="21">
        <v>0.99</v>
      </c>
      <c r="L277" s="21">
        <v>2.73</v>
      </c>
      <c r="M277" s="17">
        <f t="shared" si="115"/>
        <v>3.7027</v>
      </c>
      <c r="N277" s="18">
        <v>1.2</v>
      </c>
      <c r="O277" s="26">
        <v>1</v>
      </c>
      <c r="P277" s="27">
        <f t="shared" si="116"/>
        <v>88009.2506892622</v>
      </c>
      <c r="R277" s="21">
        <v>3226</v>
      </c>
      <c r="S277" s="16">
        <v>0.53</v>
      </c>
      <c r="T277" s="22">
        <v>1.35</v>
      </c>
      <c r="U277" s="15">
        <f t="shared" si="117"/>
        <v>2308.203</v>
      </c>
      <c r="V277" s="21">
        <v>1.6</v>
      </c>
      <c r="W277" s="21">
        <v>495</v>
      </c>
      <c r="X277" s="21">
        <v>1.44</v>
      </c>
      <c r="Y277" s="24">
        <f t="shared" si="118"/>
        <v>3.63038076152305</v>
      </c>
      <c r="Z277" s="25">
        <f t="shared" si="119"/>
        <v>8753</v>
      </c>
      <c r="AA277" s="25">
        <v>0</v>
      </c>
      <c r="AB277" s="21">
        <v>0.99</v>
      </c>
      <c r="AC277" s="21">
        <v>3.13</v>
      </c>
      <c r="AD277" s="17">
        <f t="shared" si="121"/>
        <v>4.0987</v>
      </c>
      <c r="AE277" s="18">
        <v>1.2</v>
      </c>
      <c r="AF277" s="26">
        <v>1</v>
      </c>
      <c r="AG277" s="27">
        <f t="shared" si="122"/>
        <v>108994.839880423</v>
      </c>
    </row>
    <row r="278" customHeight="1" spans="1:33">
      <c r="A278" s="21">
        <v>3226</v>
      </c>
      <c r="B278" s="14">
        <v>3.2</v>
      </c>
      <c r="C278" s="22">
        <v>1.35</v>
      </c>
      <c r="D278" s="15">
        <f t="shared" si="111"/>
        <v>13936.32</v>
      </c>
      <c r="E278" s="21">
        <v>1.6</v>
      </c>
      <c r="F278" s="21">
        <v>495</v>
      </c>
      <c r="G278" s="21">
        <v>1.44</v>
      </c>
      <c r="H278" s="24">
        <f t="shared" si="112"/>
        <v>3.63038076152305</v>
      </c>
      <c r="I278" s="25">
        <f t="shared" si="113"/>
        <v>6400</v>
      </c>
      <c r="J278" s="25">
        <v>0</v>
      </c>
      <c r="K278" s="21">
        <v>0.99</v>
      </c>
      <c r="L278" s="21">
        <v>2.73</v>
      </c>
      <c r="M278" s="17">
        <f t="shared" si="115"/>
        <v>3.7027</v>
      </c>
      <c r="N278" s="18">
        <v>1.2</v>
      </c>
      <c r="O278" s="26">
        <v>1</v>
      </c>
      <c r="P278" s="27">
        <f t="shared" si="116"/>
        <v>388119.843557809</v>
      </c>
      <c r="R278" s="21">
        <v>3226</v>
      </c>
      <c r="S278" s="14">
        <v>3.2</v>
      </c>
      <c r="T278" s="22">
        <v>1.35</v>
      </c>
      <c r="U278" s="15">
        <f t="shared" si="117"/>
        <v>13936.32</v>
      </c>
      <c r="V278" s="21">
        <v>1.6</v>
      </c>
      <c r="W278" s="21">
        <v>495</v>
      </c>
      <c r="X278" s="21">
        <v>1.44</v>
      </c>
      <c r="Y278" s="24">
        <f t="shared" si="118"/>
        <v>3.63038076152305</v>
      </c>
      <c r="Z278" s="25">
        <f t="shared" si="119"/>
        <v>8753</v>
      </c>
      <c r="AA278" s="25">
        <v>0</v>
      </c>
      <c r="AB278" s="21">
        <v>0.99</v>
      </c>
      <c r="AC278" s="21">
        <v>3.13</v>
      </c>
      <c r="AD278" s="17">
        <f t="shared" si="121"/>
        <v>4.0987</v>
      </c>
      <c r="AE278" s="18">
        <v>1.2</v>
      </c>
      <c r="AF278" s="26">
        <v>1</v>
      </c>
      <c r="AG278" s="27">
        <f t="shared" si="122"/>
        <v>441201.95549614</v>
      </c>
    </row>
    <row r="279" customHeight="1" spans="1:33">
      <c r="A279" s="28">
        <f>SUM(P272:P278)</f>
        <v>1854280.49680838</v>
      </c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R279" s="28">
        <f>SUM(AG272:AG278)</f>
        <v>2133605.53570223</v>
      </c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</row>
    <row r="280" customHeight="1" spans="1:3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</row>
    <row r="281" customHeight="1" spans="1:3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</row>
    <row r="282" customHeight="1" spans="1:33">
      <c r="A282" s="29" t="s">
        <v>30</v>
      </c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R282" s="29" t="s">
        <v>30</v>
      </c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</row>
    <row r="283" customHeight="1" spans="1:3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</row>
    <row r="284" customHeight="1" spans="1:33">
      <c r="A284" s="14" t="s">
        <v>11</v>
      </c>
      <c r="B284" s="14"/>
      <c r="C284" s="14"/>
      <c r="D284" s="14"/>
      <c r="E284" s="14"/>
      <c r="F284" s="17" t="s">
        <v>31</v>
      </c>
      <c r="G284" s="17"/>
      <c r="H284" s="17"/>
      <c r="I284" s="17"/>
      <c r="J284" s="18" t="s">
        <v>32</v>
      </c>
      <c r="K284" s="18"/>
      <c r="L284" s="30" t="s">
        <v>18</v>
      </c>
      <c r="M284" s="30"/>
      <c r="N284" s="30"/>
      <c r="O284" s="30"/>
      <c r="P284" s="30"/>
      <c r="R284" s="14" t="s">
        <v>11</v>
      </c>
      <c r="S284" s="14"/>
      <c r="T284" s="14"/>
      <c r="U284" s="14"/>
      <c r="V284" s="14"/>
      <c r="W284" s="17" t="s">
        <v>31</v>
      </c>
      <c r="X284" s="17"/>
      <c r="Y284" s="17"/>
      <c r="Z284" s="17"/>
      <c r="AA284" s="18" t="s">
        <v>32</v>
      </c>
      <c r="AB284" s="18"/>
      <c r="AC284" s="30" t="s">
        <v>18</v>
      </c>
      <c r="AD284" s="30"/>
      <c r="AE284" s="30"/>
      <c r="AF284" s="30"/>
      <c r="AG284" s="30"/>
    </row>
    <row r="285" customHeight="1" spans="1:33">
      <c r="A285" s="14" t="s">
        <v>19</v>
      </c>
      <c r="B285" s="14" t="s">
        <v>33</v>
      </c>
      <c r="C285" s="14" t="s">
        <v>34</v>
      </c>
      <c r="D285" s="14" t="s">
        <v>35</v>
      </c>
      <c r="E285" s="14" t="s">
        <v>11</v>
      </c>
      <c r="F285" s="17" t="s">
        <v>36</v>
      </c>
      <c r="G285" s="17" t="s">
        <v>26</v>
      </c>
      <c r="H285" s="17" t="s">
        <v>27</v>
      </c>
      <c r="I285" s="31" t="s">
        <v>28</v>
      </c>
      <c r="J285" s="18" t="s">
        <v>37</v>
      </c>
      <c r="K285" s="18" t="s">
        <v>38</v>
      </c>
      <c r="L285" s="30"/>
      <c r="M285" s="30"/>
      <c r="N285" s="30"/>
      <c r="O285" s="30"/>
      <c r="P285" s="30"/>
      <c r="R285" s="14" t="s">
        <v>19</v>
      </c>
      <c r="S285" s="14" t="s">
        <v>33</v>
      </c>
      <c r="T285" s="14" t="s">
        <v>34</v>
      </c>
      <c r="U285" s="14" t="s">
        <v>35</v>
      </c>
      <c r="V285" s="14" t="s">
        <v>11</v>
      </c>
      <c r="W285" s="17" t="s">
        <v>36</v>
      </c>
      <c r="X285" s="17" t="s">
        <v>26</v>
      </c>
      <c r="Y285" s="17" t="s">
        <v>27</v>
      </c>
      <c r="Z285" s="31" t="s">
        <v>28</v>
      </c>
      <c r="AA285" s="18" t="s">
        <v>37</v>
      </c>
      <c r="AB285" s="18" t="s">
        <v>38</v>
      </c>
      <c r="AC285" s="30"/>
      <c r="AD285" s="30"/>
      <c r="AE285" s="30"/>
      <c r="AF285" s="30"/>
      <c r="AG285" s="30"/>
    </row>
    <row r="286" customHeight="1" spans="1:33">
      <c r="A286" s="21">
        <v>3226</v>
      </c>
      <c r="B286" s="17">
        <v>1.02</v>
      </c>
      <c r="C286" s="21">
        <v>1</v>
      </c>
      <c r="D286" s="21">
        <f t="shared" ref="D286:D301" si="123">(0.71+0.24)*1000</f>
        <v>950</v>
      </c>
      <c r="E286" s="14">
        <f t="shared" ref="E286:E301" si="124">A286*B286*C286+D286</f>
        <v>4240.52</v>
      </c>
      <c r="F286" s="21">
        <v>1.35</v>
      </c>
      <c r="G286" s="21">
        <v>0.99</v>
      </c>
      <c r="H286" s="21">
        <v>2.73</v>
      </c>
      <c r="I286" s="31">
        <f t="shared" ref="I286:I301" si="125">G286*H286+1</f>
        <v>3.7027</v>
      </c>
      <c r="J286" s="21">
        <v>1.2</v>
      </c>
      <c r="K286" s="18">
        <v>0.5</v>
      </c>
      <c r="L286" s="32">
        <f t="shared" ref="L286:L301" si="126">E286*F286*I286*J286*K286</f>
        <v>12718.11245724</v>
      </c>
      <c r="M286" s="32"/>
      <c r="N286" s="32"/>
      <c r="O286" s="32"/>
      <c r="P286" s="32"/>
      <c r="R286" s="21">
        <v>3226</v>
      </c>
      <c r="S286" s="17">
        <v>1.02</v>
      </c>
      <c r="T286" s="21">
        <v>1</v>
      </c>
      <c r="U286" s="21">
        <f t="shared" ref="U286:U301" si="127">(0.71+0.24)*1000</f>
        <v>950</v>
      </c>
      <c r="V286" s="14">
        <f t="shared" ref="V286:V301" si="128">R286*S286*T286+U286</f>
        <v>4240.52</v>
      </c>
      <c r="W286" s="21">
        <v>1.35</v>
      </c>
      <c r="X286" s="21">
        <v>0.99</v>
      </c>
      <c r="Y286" s="21">
        <v>3.13</v>
      </c>
      <c r="Z286" s="31">
        <f t="shared" ref="Z286:Z301" si="129">X286*Y286+1</f>
        <v>4.0987</v>
      </c>
      <c r="AA286" s="21">
        <v>1.2</v>
      </c>
      <c r="AB286" s="18">
        <v>0.5</v>
      </c>
      <c r="AC286" s="32">
        <f t="shared" ref="AC286:AC301" si="130">V286*W286*Z286*AA286*AB286</f>
        <v>14078.30165244</v>
      </c>
      <c r="AD286" s="32"/>
      <c r="AE286" s="32"/>
      <c r="AF286" s="32"/>
      <c r="AG286" s="32"/>
    </row>
    <row r="287" customHeight="1" spans="1:33">
      <c r="A287" s="21">
        <v>3226</v>
      </c>
      <c r="B287" s="17">
        <v>0.93</v>
      </c>
      <c r="C287" s="21">
        <v>1</v>
      </c>
      <c r="D287" s="21">
        <f t="shared" si="123"/>
        <v>950</v>
      </c>
      <c r="E287" s="14">
        <f t="shared" si="124"/>
        <v>3950.18</v>
      </c>
      <c r="F287" s="21">
        <v>1.35</v>
      </c>
      <c r="G287" s="21">
        <v>0.99</v>
      </c>
      <c r="H287" s="21">
        <v>2.73</v>
      </c>
      <c r="I287" s="31">
        <f t="shared" si="125"/>
        <v>3.7027</v>
      </c>
      <c r="J287" s="21">
        <v>1.2</v>
      </c>
      <c r="K287" s="18">
        <v>0.5</v>
      </c>
      <c r="L287" s="32">
        <f t="shared" si="126"/>
        <v>11847.32850366</v>
      </c>
      <c r="M287" s="32"/>
      <c r="N287" s="32"/>
      <c r="O287" s="32"/>
      <c r="P287" s="32"/>
      <c r="R287" s="21">
        <v>3226</v>
      </c>
      <c r="S287" s="17">
        <v>0.93</v>
      </c>
      <c r="T287" s="21">
        <v>1</v>
      </c>
      <c r="U287" s="21">
        <f t="shared" si="127"/>
        <v>950</v>
      </c>
      <c r="V287" s="14">
        <f t="shared" si="128"/>
        <v>3950.18</v>
      </c>
      <c r="W287" s="21">
        <v>1.35</v>
      </c>
      <c r="X287" s="21">
        <v>0.99</v>
      </c>
      <c r="Y287" s="21">
        <v>3.13</v>
      </c>
      <c r="Z287" s="31">
        <f t="shared" si="129"/>
        <v>4.0987</v>
      </c>
      <c r="AA287" s="21">
        <v>1.2</v>
      </c>
      <c r="AB287" s="18">
        <v>0.5</v>
      </c>
      <c r="AC287" s="32">
        <f t="shared" si="130"/>
        <v>13114.38824046</v>
      </c>
      <c r="AD287" s="32"/>
      <c r="AE287" s="32"/>
      <c r="AF287" s="32"/>
      <c r="AG287" s="32"/>
    </row>
    <row r="288" customHeight="1" spans="1:33">
      <c r="A288" s="21">
        <v>3226</v>
      </c>
      <c r="B288" s="17">
        <v>0.62</v>
      </c>
      <c r="C288" s="21">
        <v>1</v>
      </c>
      <c r="D288" s="21">
        <f t="shared" si="123"/>
        <v>950</v>
      </c>
      <c r="E288" s="14">
        <f t="shared" si="124"/>
        <v>2950.12</v>
      </c>
      <c r="F288" s="21">
        <v>1.35</v>
      </c>
      <c r="G288" s="21">
        <v>0.99</v>
      </c>
      <c r="H288" s="21">
        <v>2.73</v>
      </c>
      <c r="I288" s="31">
        <f t="shared" si="125"/>
        <v>3.7027</v>
      </c>
      <c r="J288" s="21">
        <v>1.2</v>
      </c>
      <c r="K288" s="18">
        <v>0.5</v>
      </c>
      <c r="L288" s="32">
        <f t="shared" si="126"/>
        <v>8847.96155244</v>
      </c>
      <c r="M288" s="32"/>
      <c r="N288" s="32"/>
      <c r="O288" s="32"/>
      <c r="P288" s="32"/>
      <c r="R288" s="21">
        <v>3226</v>
      </c>
      <c r="S288" s="17">
        <v>0.62</v>
      </c>
      <c r="T288" s="21">
        <v>1</v>
      </c>
      <c r="U288" s="21">
        <f t="shared" si="127"/>
        <v>950</v>
      </c>
      <c r="V288" s="14">
        <f t="shared" si="128"/>
        <v>2950.12</v>
      </c>
      <c r="W288" s="21">
        <v>1.35</v>
      </c>
      <c r="X288" s="21">
        <v>0.99</v>
      </c>
      <c r="Y288" s="21">
        <v>3.13</v>
      </c>
      <c r="Z288" s="31">
        <f t="shared" si="129"/>
        <v>4.0987</v>
      </c>
      <c r="AA288" s="21">
        <v>1.2</v>
      </c>
      <c r="AB288" s="18">
        <v>0.5</v>
      </c>
      <c r="AC288" s="32">
        <f t="shared" si="130"/>
        <v>9794.24204364</v>
      </c>
      <c r="AD288" s="32"/>
      <c r="AE288" s="32"/>
      <c r="AF288" s="32"/>
      <c r="AG288" s="32"/>
    </row>
    <row r="289" customHeight="1" spans="1:33">
      <c r="A289" s="21">
        <v>3226</v>
      </c>
      <c r="B289" s="17">
        <v>0.62</v>
      </c>
      <c r="C289" s="21">
        <v>1</v>
      </c>
      <c r="D289" s="21">
        <f t="shared" si="123"/>
        <v>950</v>
      </c>
      <c r="E289" s="14">
        <f t="shared" si="124"/>
        <v>2950.12</v>
      </c>
      <c r="F289" s="21">
        <v>1.35</v>
      </c>
      <c r="G289" s="21">
        <v>0.99</v>
      </c>
      <c r="H289" s="21">
        <v>2.73</v>
      </c>
      <c r="I289" s="31">
        <f t="shared" si="125"/>
        <v>3.7027</v>
      </c>
      <c r="J289" s="21">
        <v>1.2</v>
      </c>
      <c r="K289" s="18">
        <v>0.5</v>
      </c>
      <c r="L289" s="32">
        <f t="shared" si="126"/>
        <v>8847.96155244</v>
      </c>
      <c r="M289" s="32"/>
      <c r="N289" s="32"/>
      <c r="O289" s="32"/>
      <c r="P289" s="32"/>
      <c r="R289" s="21">
        <v>3226</v>
      </c>
      <c r="S289" s="17">
        <v>0.62</v>
      </c>
      <c r="T289" s="21">
        <v>1</v>
      </c>
      <c r="U289" s="21">
        <f t="shared" si="127"/>
        <v>950</v>
      </c>
      <c r="V289" s="14">
        <f t="shared" si="128"/>
        <v>2950.12</v>
      </c>
      <c r="W289" s="21">
        <v>1.35</v>
      </c>
      <c r="X289" s="21">
        <v>0.99</v>
      </c>
      <c r="Y289" s="21">
        <v>3.13</v>
      </c>
      <c r="Z289" s="31">
        <f t="shared" si="129"/>
        <v>4.0987</v>
      </c>
      <c r="AA289" s="21">
        <v>1.2</v>
      </c>
      <c r="AB289" s="18">
        <v>0.5</v>
      </c>
      <c r="AC289" s="32">
        <f t="shared" si="130"/>
        <v>9794.24204364</v>
      </c>
      <c r="AD289" s="32"/>
      <c r="AE289" s="32"/>
      <c r="AF289" s="32"/>
      <c r="AG289" s="32"/>
    </row>
    <row r="290" customHeight="1" spans="1:33">
      <c r="A290" s="21">
        <v>3226</v>
      </c>
      <c r="B290" s="17">
        <v>1.57</v>
      </c>
      <c r="C290" s="21">
        <v>1</v>
      </c>
      <c r="D290" s="21">
        <f t="shared" si="123"/>
        <v>950</v>
      </c>
      <c r="E290" s="14">
        <f t="shared" si="124"/>
        <v>6014.82</v>
      </c>
      <c r="F290" s="21">
        <v>1.35</v>
      </c>
      <c r="G290" s="21">
        <v>0.99</v>
      </c>
      <c r="H290" s="21">
        <v>2.73</v>
      </c>
      <c r="I290" s="31">
        <f t="shared" si="125"/>
        <v>3.7027</v>
      </c>
      <c r="J290" s="21">
        <v>1.2</v>
      </c>
      <c r="K290" s="18">
        <v>0.5</v>
      </c>
      <c r="L290" s="32">
        <f t="shared" si="126"/>
        <v>18039.56995134</v>
      </c>
      <c r="M290" s="32"/>
      <c r="N290" s="32"/>
      <c r="O290" s="32"/>
      <c r="P290" s="32"/>
      <c r="R290" s="21">
        <v>3226</v>
      </c>
      <c r="S290" s="17">
        <v>1.57</v>
      </c>
      <c r="T290" s="21">
        <v>1</v>
      </c>
      <c r="U290" s="21">
        <f t="shared" si="127"/>
        <v>950</v>
      </c>
      <c r="V290" s="14">
        <f t="shared" si="128"/>
        <v>6014.82</v>
      </c>
      <c r="W290" s="21">
        <v>1.35</v>
      </c>
      <c r="X290" s="21">
        <v>0.99</v>
      </c>
      <c r="Y290" s="21">
        <v>3.13</v>
      </c>
      <c r="Z290" s="31">
        <f t="shared" si="129"/>
        <v>4.0987</v>
      </c>
      <c r="AA290" s="21">
        <v>1.2</v>
      </c>
      <c r="AB290" s="18">
        <v>0.5</v>
      </c>
      <c r="AC290" s="32">
        <f t="shared" si="130"/>
        <v>19968.88361454</v>
      </c>
      <c r="AD290" s="32"/>
      <c r="AE290" s="32"/>
      <c r="AF290" s="32"/>
      <c r="AG290" s="32"/>
    </row>
    <row r="291" customHeight="1" spans="1:33">
      <c r="A291" s="21">
        <v>3226</v>
      </c>
      <c r="B291" s="16">
        <v>1.02</v>
      </c>
      <c r="C291" s="21">
        <v>1</v>
      </c>
      <c r="D291" s="21">
        <f t="shared" si="123"/>
        <v>950</v>
      </c>
      <c r="E291" s="14">
        <f t="shared" si="124"/>
        <v>4240.52</v>
      </c>
      <c r="F291" s="21">
        <v>1.35</v>
      </c>
      <c r="G291" s="21">
        <v>0.99</v>
      </c>
      <c r="H291" s="21">
        <v>2.73</v>
      </c>
      <c r="I291" s="31">
        <f t="shared" si="125"/>
        <v>3.7027</v>
      </c>
      <c r="J291" s="21">
        <v>1.2</v>
      </c>
      <c r="K291" s="18">
        <v>0.5</v>
      </c>
      <c r="L291" s="32">
        <f t="shared" si="126"/>
        <v>12718.11245724</v>
      </c>
      <c r="M291" s="32"/>
      <c r="N291" s="32"/>
      <c r="O291" s="32"/>
      <c r="P291" s="32"/>
      <c r="R291" s="21">
        <v>3226</v>
      </c>
      <c r="S291" s="16">
        <v>1.02</v>
      </c>
      <c r="T291" s="21">
        <v>1</v>
      </c>
      <c r="U291" s="21">
        <f t="shared" si="127"/>
        <v>950</v>
      </c>
      <c r="V291" s="14">
        <f t="shared" si="128"/>
        <v>4240.52</v>
      </c>
      <c r="W291" s="21">
        <v>1.35</v>
      </c>
      <c r="X291" s="21">
        <v>0.99</v>
      </c>
      <c r="Y291" s="21">
        <v>3.13</v>
      </c>
      <c r="Z291" s="31">
        <f t="shared" si="129"/>
        <v>4.0987</v>
      </c>
      <c r="AA291" s="21">
        <v>1.2</v>
      </c>
      <c r="AB291" s="18">
        <v>0.5</v>
      </c>
      <c r="AC291" s="32">
        <f t="shared" si="130"/>
        <v>14078.30165244</v>
      </c>
      <c r="AD291" s="32"/>
      <c r="AE291" s="32"/>
      <c r="AF291" s="32"/>
      <c r="AG291" s="32"/>
    </row>
    <row r="292" customHeight="1" spans="1:33">
      <c r="A292" s="21">
        <v>3226</v>
      </c>
      <c r="B292" s="16">
        <v>0.93</v>
      </c>
      <c r="C292" s="21">
        <v>1</v>
      </c>
      <c r="D292" s="21">
        <f t="shared" si="123"/>
        <v>950</v>
      </c>
      <c r="E292" s="14">
        <f t="shared" si="124"/>
        <v>3950.18</v>
      </c>
      <c r="F292" s="21">
        <v>1.35</v>
      </c>
      <c r="G292" s="21">
        <v>0.99</v>
      </c>
      <c r="H292" s="21">
        <v>2.73</v>
      </c>
      <c r="I292" s="31">
        <f t="shared" si="125"/>
        <v>3.7027</v>
      </c>
      <c r="J292" s="21">
        <v>1.2</v>
      </c>
      <c r="K292" s="18">
        <v>0.5</v>
      </c>
      <c r="L292" s="32">
        <f t="shared" si="126"/>
        <v>11847.32850366</v>
      </c>
      <c r="M292" s="32"/>
      <c r="N292" s="32"/>
      <c r="O292" s="32"/>
      <c r="P292" s="32"/>
      <c r="R292" s="21">
        <v>3226</v>
      </c>
      <c r="S292" s="16">
        <v>0.93</v>
      </c>
      <c r="T292" s="21">
        <v>1</v>
      </c>
      <c r="U292" s="21">
        <f t="shared" si="127"/>
        <v>950</v>
      </c>
      <c r="V292" s="14">
        <f t="shared" si="128"/>
        <v>3950.18</v>
      </c>
      <c r="W292" s="21">
        <v>1.35</v>
      </c>
      <c r="X292" s="21">
        <v>0.99</v>
      </c>
      <c r="Y292" s="21">
        <v>3.13</v>
      </c>
      <c r="Z292" s="31">
        <f t="shared" si="129"/>
        <v>4.0987</v>
      </c>
      <c r="AA292" s="21">
        <v>1.2</v>
      </c>
      <c r="AB292" s="18">
        <v>0.5</v>
      </c>
      <c r="AC292" s="32">
        <f t="shared" si="130"/>
        <v>13114.38824046</v>
      </c>
      <c r="AD292" s="32"/>
      <c r="AE292" s="32"/>
      <c r="AF292" s="32"/>
      <c r="AG292" s="32"/>
    </row>
    <row r="293" customHeight="1" spans="1:33">
      <c r="A293" s="21">
        <v>3226</v>
      </c>
      <c r="B293" s="16">
        <v>0.62</v>
      </c>
      <c r="C293" s="21">
        <v>1</v>
      </c>
      <c r="D293" s="21">
        <f t="shared" si="123"/>
        <v>950</v>
      </c>
      <c r="E293" s="14">
        <f t="shared" si="124"/>
        <v>2950.12</v>
      </c>
      <c r="F293" s="21">
        <v>1.35</v>
      </c>
      <c r="G293" s="21">
        <v>0.99</v>
      </c>
      <c r="H293" s="21">
        <v>2.73</v>
      </c>
      <c r="I293" s="31">
        <f t="shared" si="125"/>
        <v>3.7027</v>
      </c>
      <c r="J293" s="21">
        <v>1.2</v>
      </c>
      <c r="K293" s="18">
        <v>0.5</v>
      </c>
      <c r="L293" s="32">
        <f t="shared" si="126"/>
        <v>8847.96155244</v>
      </c>
      <c r="M293" s="32"/>
      <c r="N293" s="32"/>
      <c r="O293" s="32"/>
      <c r="P293" s="32"/>
      <c r="R293" s="21">
        <v>3226</v>
      </c>
      <c r="S293" s="16">
        <v>0.62</v>
      </c>
      <c r="T293" s="21">
        <v>1</v>
      </c>
      <c r="U293" s="21">
        <f t="shared" si="127"/>
        <v>950</v>
      </c>
      <c r="V293" s="14">
        <f t="shared" si="128"/>
        <v>2950.12</v>
      </c>
      <c r="W293" s="21">
        <v>1.35</v>
      </c>
      <c r="X293" s="21">
        <v>0.99</v>
      </c>
      <c r="Y293" s="21">
        <v>3.13</v>
      </c>
      <c r="Z293" s="31">
        <f t="shared" si="129"/>
        <v>4.0987</v>
      </c>
      <c r="AA293" s="21">
        <v>1.2</v>
      </c>
      <c r="AB293" s="18">
        <v>0.5</v>
      </c>
      <c r="AC293" s="32">
        <f t="shared" si="130"/>
        <v>9794.24204364</v>
      </c>
      <c r="AD293" s="32"/>
      <c r="AE293" s="32"/>
      <c r="AF293" s="32"/>
      <c r="AG293" s="32"/>
    </row>
    <row r="294" customHeight="1" spans="1:33">
      <c r="A294" s="21">
        <v>3226</v>
      </c>
      <c r="B294" s="16">
        <v>0.62</v>
      </c>
      <c r="C294" s="21">
        <v>1</v>
      </c>
      <c r="D294" s="21">
        <f t="shared" si="123"/>
        <v>950</v>
      </c>
      <c r="E294" s="14">
        <f t="shared" si="124"/>
        <v>2950.12</v>
      </c>
      <c r="F294" s="21">
        <v>1.35</v>
      </c>
      <c r="G294" s="21">
        <v>0.99</v>
      </c>
      <c r="H294" s="21">
        <v>2.73</v>
      </c>
      <c r="I294" s="31">
        <f t="shared" si="125"/>
        <v>3.7027</v>
      </c>
      <c r="J294" s="21">
        <v>1.2</v>
      </c>
      <c r="K294" s="18">
        <v>0.5</v>
      </c>
      <c r="L294" s="32">
        <f t="shared" si="126"/>
        <v>8847.96155244</v>
      </c>
      <c r="M294" s="32"/>
      <c r="N294" s="32"/>
      <c r="O294" s="32"/>
      <c r="P294" s="32"/>
      <c r="R294" s="21">
        <v>3226</v>
      </c>
      <c r="S294" s="16">
        <v>0.62</v>
      </c>
      <c r="T294" s="21">
        <v>1</v>
      </c>
      <c r="U294" s="21">
        <f t="shared" si="127"/>
        <v>950</v>
      </c>
      <c r="V294" s="14">
        <f t="shared" si="128"/>
        <v>2950.12</v>
      </c>
      <c r="W294" s="21">
        <v>1.35</v>
      </c>
      <c r="X294" s="21">
        <v>0.99</v>
      </c>
      <c r="Y294" s="21">
        <v>3.13</v>
      </c>
      <c r="Z294" s="31">
        <f t="shared" si="129"/>
        <v>4.0987</v>
      </c>
      <c r="AA294" s="21">
        <v>1.2</v>
      </c>
      <c r="AB294" s="18">
        <v>0.5</v>
      </c>
      <c r="AC294" s="32">
        <f t="shared" si="130"/>
        <v>9794.24204364</v>
      </c>
      <c r="AD294" s="32"/>
      <c r="AE294" s="32"/>
      <c r="AF294" s="32"/>
      <c r="AG294" s="32"/>
    </row>
    <row r="295" customHeight="1" spans="1:33">
      <c r="A295" s="21">
        <v>3226</v>
      </c>
      <c r="B295" s="16">
        <v>1.57</v>
      </c>
      <c r="C295" s="21">
        <v>1</v>
      </c>
      <c r="D295" s="21">
        <f t="shared" si="123"/>
        <v>950</v>
      </c>
      <c r="E295" s="14">
        <f t="shared" si="124"/>
        <v>6014.82</v>
      </c>
      <c r="F295" s="21">
        <v>1.35</v>
      </c>
      <c r="G295" s="21">
        <v>0.99</v>
      </c>
      <c r="H295" s="21">
        <v>2.73</v>
      </c>
      <c r="I295" s="31">
        <f t="shared" si="125"/>
        <v>3.7027</v>
      </c>
      <c r="J295" s="21">
        <v>1.2</v>
      </c>
      <c r="K295" s="18">
        <v>0.5</v>
      </c>
      <c r="L295" s="32">
        <f t="shared" si="126"/>
        <v>18039.56995134</v>
      </c>
      <c r="M295" s="32"/>
      <c r="N295" s="32"/>
      <c r="O295" s="32"/>
      <c r="P295" s="32"/>
      <c r="R295" s="21">
        <v>3226</v>
      </c>
      <c r="S295" s="16">
        <v>1.57</v>
      </c>
      <c r="T295" s="21">
        <v>1</v>
      </c>
      <c r="U295" s="21">
        <f t="shared" si="127"/>
        <v>950</v>
      </c>
      <c r="V295" s="14">
        <f t="shared" si="128"/>
        <v>6014.82</v>
      </c>
      <c r="W295" s="21">
        <v>1.35</v>
      </c>
      <c r="X295" s="21">
        <v>0.99</v>
      </c>
      <c r="Y295" s="21">
        <v>3.13</v>
      </c>
      <c r="Z295" s="31">
        <f t="shared" si="129"/>
        <v>4.0987</v>
      </c>
      <c r="AA295" s="21">
        <v>1.2</v>
      </c>
      <c r="AB295" s="18">
        <v>0.5</v>
      </c>
      <c r="AC295" s="32">
        <f t="shared" si="130"/>
        <v>19968.88361454</v>
      </c>
      <c r="AD295" s="32"/>
      <c r="AE295" s="32"/>
      <c r="AF295" s="32"/>
      <c r="AG295" s="32"/>
    </row>
    <row r="296" customHeight="1" spans="1:33">
      <c r="A296" s="21">
        <v>3226</v>
      </c>
      <c r="B296" s="17">
        <v>1.02</v>
      </c>
      <c r="C296" s="21">
        <v>1</v>
      </c>
      <c r="D296" s="21">
        <f t="shared" si="123"/>
        <v>950</v>
      </c>
      <c r="E296" s="14">
        <f t="shared" si="124"/>
        <v>4240.52</v>
      </c>
      <c r="F296" s="21">
        <v>1.35</v>
      </c>
      <c r="G296" s="21">
        <v>0.99</v>
      </c>
      <c r="H296" s="21">
        <v>2.73</v>
      </c>
      <c r="I296" s="31">
        <f t="shared" si="125"/>
        <v>3.7027</v>
      </c>
      <c r="J296" s="21">
        <v>1.2</v>
      </c>
      <c r="K296" s="18">
        <v>0.5</v>
      </c>
      <c r="L296" s="32">
        <f t="shared" si="126"/>
        <v>12718.11245724</v>
      </c>
      <c r="M296" s="32"/>
      <c r="N296" s="32"/>
      <c r="O296" s="32"/>
      <c r="P296" s="32"/>
      <c r="R296" s="21">
        <v>3226</v>
      </c>
      <c r="S296" s="17">
        <v>1.02</v>
      </c>
      <c r="T296" s="21">
        <v>1</v>
      </c>
      <c r="U296" s="21">
        <f t="shared" si="127"/>
        <v>950</v>
      </c>
      <c r="V296" s="14">
        <f t="shared" si="128"/>
        <v>4240.52</v>
      </c>
      <c r="W296" s="21">
        <v>1.35</v>
      </c>
      <c r="X296" s="21">
        <v>0.99</v>
      </c>
      <c r="Y296" s="21">
        <v>3.13</v>
      </c>
      <c r="Z296" s="31">
        <f t="shared" si="129"/>
        <v>4.0987</v>
      </c>
      <c r="AA296" s="21">
        <v>1.2</v>
      </c>
      <c r="AB296" s="18">
        <v>0.5</v>
      </c>
      <c r="AC296" s="32">
        <f t="shared" si="130"/>
        <v>14078.30165244</v>
      </c>
      <c r="AD296" s="32"/>
      <c r="AE296" s="32"/>
      <c r="AF296" s="32"/>
      <c r="AG296" s="32"/>
    </row>
    <row r="297" customHeight="1" spans="1:33">
      <c r="A297" s="21">
        <v>3226</v>
      </c>
      <c r="B297" s="14">
        <v>3.106</v>
      </c>
      <c r="C297" s="21">
        <v>1</v>
      </c>
      <c r="D297" s="21">
        <f t="shared" si="123"/>
        <v>950</v>
      </c>
      <c r="E297" s="14">
        <f t="shared" si="124"/>
        <v>10969.956</v>
      </c>
      <c r="F297" s="21">
        <v>1.35</v>
      </c>
      <c r="G297" s="21">
        <v>0.99</v>
      </c>
      <c r="H297" s="21">
        <v>2.73</v>
      </c>
      <c r="I297" s="31">
        <f t="shared" si="125"/>
        <v>3.7027</v>
      </c>
      <c r="J297" s="21">
        <v>1.2</v>
      </c>
      <c r="K297" s="18">
        <v>0.5</v>
      </c>
      <c r="L297" s="32">
        <f t="shared" si="126"/>
        <v>32900.949425772</v>
      </c>
      <c r="M297" s="32"/>
      <c r="N297" s="32"/>
      <c r="O297" s="32"/>
      <c r="P297" s="32"/>
      <c r="R297" s="21">
        <v>3226</v>
      </c>
      <c r="S297" s="14">
        <v>3.106</v>
      </c>
      <c r="T297" s="21">
        <v>1</v>
      </c>
      <c r="U297" s="21">
        <f t="shared" si="127"/>
        <v>950</v>
      </c>
      <c r="V297" s="14">
        <f t="shared" si="128"/>
        <v>10969.956</v>
      </c>
      <c r="W297" s="21">
        <v>1.35</v>
      </c>
      <c r="X297" s="21">
        <v>0.99</v>
      </c>
      <c r="Y297" s="21">
        <v>3.13</v>
      </c>
      <c r="Z297" s="31">
        <f t="shared" si="129"/>
        <v>4.0987</v>
      </c>
      <c r="AA297" s="21">
        <v>1.2</v>
      </c>
      <c r="AB297" s="18">
        <v>0.5</v>
      </c>
      <c r="AC297" s="32">
        <f t="shared" si="130"/>
        <v>36419.672512332</v>
      </c>
      <c r="AD297" s="32"/>
      <c r="AE297" s="32"/>
      <c r="AF297" s="32"/>
      <c r="AG297" s="32"/>
    </row>
    <row r="298" customHeight="1" spans="1:33">
      <c r="A298" s="21">
        <v>3226</v>
      </c>
      <c r="B298" s="14">
        <v>3.106</v>
      </c>
      <c r="C298" s="21">
        <v>1</v>
      </c>
      <c r="D298" s="21">
        <f t="shared" si="123"/>
        <v>950</v>
      </c>
      <c r="E298" s="14">
        <f t="shared" si="124"/>
        <v>10969.956</v>
      </c>
      <c r="F298" s="21">
        <v>1.35</v>
      </c>
      <c r="G298" s="21">
        <v>0.99</v>
      </c>
      <c r="H298" s="21">
        <v>2.73</v>
      </c>
      <c r="I298" s="31">
        <f t="shared" si="125"/>
        <v>3.7027</v>
      </c>
      <c r="J298" s="21">
        <v>1.2</v>
      </c>
      <c r="K298" s="18">
        <v>0.5</v>
      </c>
      <c r="L298" s="32">
        <f t="shared" si="126"/>
        <v>32900.949425772</v>
      </c>
      <c r="M298" s="32"/>
      <c r="N298" s="32"/>
      <c r="O298" s="32"/>
      <c r="P298" s="32"/>
      <c r="R298" s="21">
        <v>3226</v>
      </c>
      <c r="S298" s="14">
        <v>3.106</v>
      </c>
      <c r="T298" s="21">
        <v>1</v>
      </c>
      <c r="U298" s="21">
        <f t="shared" si="127"/>
        <v>950</v>
      </c>
      <c r="V298" s="14">
        <f t="shared" si="128"/>
        <v>10969.956</v>
      </c>
      <c r="W298" s="21">
        <v>1.35</v>
      </c>
      <c r="X298" s="21">
        <v>0.99</v>
      </c>
      <c r="Y298" s="21">
        <v>3.13</v>
      </c>
      <c r="Z298" s="31">
        <f t="shared" si="129"/>
        <v>4.0987</v>
      </c>
      <c r="AA298" s="21">
        <v>1.2</v>
      </c>
      <c r="AB298" s="18">
        <v>0.5</v>
      </c>
      <c r="AC298" s="32">
        <f t="shared" si="130"/>
        <v>36419.672512332</v>
      </c>
      <c r="AD298" s="32"/>
      <c r="AE298" s="32"/>
      <c r="AF298" s="32"/>
      <c r="AG298" s="32"/>
    </row>
    <row r="299" customHeight="1" spans="1:33">
      <c r="A299" s="21">
        <v>3226</v>
      </c>
      <c r="B299" s="14">
        <v>3.106</v>
      </c>
      <c r="C299" s="21">
        <v>1</v>
      </c>
      <c r="D299" s="21">
        <f t="shared" si="123"/>
        <v>950</v>
      </c>
      <c r="E299" s="14">
        <f t="shared" si="124"/>
        <v>10969.956</v>
      </c>
      <c r="F299" s="21">
        <v>1.35</v>
      </c>
      <c r="G299" s="21">
        <v>0.99</v>
      </c>
      <c r="H299" s="21">
        <v>2.73</v>
      </c>
      <c r="I299" s="31">
        <f t="shared" si="125"/>
        <v>3.7027</v>
      </c>
      <c r="J299" s="21">
        <v>1.2</v>
      </c>
      <c r="K299" s="18">
        <v>0.5</v>
      </c>
      <c r="L299" s="32">
        <f t="shared" si="126"/>
        <v>32900.949425772</v>
      </c>
      <c r="M299" s="32"/>
      <c r="N299" s="32"/>
      <c r="O299" s="32"/>
      <c r="P299" s="32"/>
      <c r="R299" s="21">
        <v>3226</v>
      </c>
      <c r="S299" s="14">
        <v>3.106</v>
      </c>
      <c r="T299" s="21">
        <v>1</v>
      </c>
      <c r="U299" s="21">
        <f t="shared" si="127"/>
        <v>950</v>
      </c>
      <c r="V299" s="14">
        <f t="shared" si="128"/>
        <v>10969.956</v>
      </c>
      <c r="W299" s="21">
        <v>1.35</v>
      </c>
      <c r="X299" s="21">
        <v>0.99</v>
      </c>
      <c r="Y299" s="21">
        <v>3.13</v>
      </c>
      <c r="Z299" s="31">
        <f t="shared" si="129"/>
        <v>4.0987</v>
      </c>
      <c r="AA299" s="21">
        <v>1.2</v>
      </c>
      <c r="AB299" s="18">
        <v>0.5</v>
      </c>
      <c r="AC299" s="32">
        <f t="shared" si="130"/>
        <v>36419.672512332</v>
      </c>
      <c r="AD299" s="32"/>
      <c r="AE299" s="32"/>
      <c r="AF299" s="32"/>
      <c r="AG299" s="32"/>
    </row>
    <row r="300" customHeight="1" spans="1:33">
      <c r="A300" s="21">
        <v>3226</v>
      </c>
      <c r="B300" s="14">
        <v>3.106</v>
      </c>
      <c r="C300" s="21">
        <v>1</v>
      </c>
      <c r="D300" s="21">
        <f t="shared" si="123"/>
        <v>950</v>
      </c>
      <c r="E300" s="14">
        <f t="shared" si="124"/>
        <v>10969.956</v>
      </c>
      <c r="F300" s="21">
        <v>1.35</v>
      </c>
      <c r="G300" s="21">
        <v>0.99</v>
      </c>
      <c r="H300" s="21">
        <v>2.73</v>
      </c>
      <c r="I300" s="31">
        <f t="shared" si="125"/>
        <v>3.7027</v>
      </c>
      <c r="J300" s="21">
        <v>1.2</v>
      </c>
      <c r="K300" s="18">
        <v>0.5</v>
      </c>
      <c r="L300" s="32">
        <f t="shared" si="126"/>
        <v>32900.949425772</v>
      </c>
      <c r="M300" s="32"/>
      <c r="N300" s="32"/>
      <c r="O300" s="32"/>
      <c r="P300" s="32"/>
      <c r="R300" s="21">
        <v>3226</v>
      </c>
      <c r="S300" s="14">
        <v>3.106</v>
      </c>
      <c r="T300" s="21">
        <v>1</v>
      </c>
      <c r="U300" s="21">
        <f t="shared" si="127"/>
        <v>950</v>
      </c>
      <c r="V300" s="14">
        <f t="shared" si="128"/>
        <v>10969.956</v>
      </c>
      <c r="W300" s="21">
        <v>1.35</v>
      </c>
      <c r="X300" s="21">
        <v>0.99</v>
      </c>
      <c r="Y300" s="21">
        <v>3.13</v>
      </c>
      <c r="Z300" s="31">
        <f t="shared" si="129"/>
        <v>4.0987</v>
      </c>
      <c r="AA300" s="21">
        <v>1.2</v>
      </c>
      <c r="AB300" s="18">
        <v>0.5</v>
      </c>
      <c r="AC300" s="32">
        <f t="shared" si="130"/>
        <v>36419.672512332</v>
      </c>
      <c r="AD300" s="32"/>
      <c r="AE300" s="32"/>
      <c r="AF300" s="32"/>
      <c r="AG300" s="32"/>
    </row>
    <row r="301" customHeight="1" spans="1:33">
      <c r="A301" s="21">
        <v>3226</v>
      </c>
      <c r="B301" s="33">
        <v>2.29</v>
      </c>
      <c r="C301" s="21">
        <v>1</v>
      </c>
      <c r="D301" s="21">
        <f t="shared" si="123"/>
        <v>950</v>
      </c>
      <c r="E301" s="14">
        <f t="shared" si="124"/>
        <v>8337.54</v>
      </c>
      <c r="F301" s="21">
        <v>1.35</v>
      </c>
      <c r="G301" s="21">
        <v>0.99</v>
      </c>
      <c r="H301" s="21">
        <v>2.73</v>
      </c>
      <c r="I301" s="31">
        <f t="shared" si="125"/>
        <v>3.7027</v>
      </c>
      <c r="J301" s="21">
        <v>1.2</v>
      </c>
      <c r="K301" s="18">
        <v>0.5</v>
      </c>
      <c r="L301" s="32">
        <f t="shared" si="126"/>
        <v>25005.84157998</v>
      </c>
      <c r="M301" s="32"/>
      <c r="N301" s="32"/>
      <c r="O301" s="32"/>
      <c r="P301" s="32"/>
      <c r="R301" s="21">
        <v>3226</v>
      </c>
      <c r="S301" s="33">
        <v>2.29</v>
      </c>
      <c r="T301" s="21">
        <v>1</v>
      </c>
      <c r="U301" s="21">
        <f t="shared" si="127"/>
        <v>950</v>
      </c>
      <c r="V301" s="14">
        <f t="shared" si="128"/>
        <v>8337.54</v>
      </c>
      <c r="W301" s="21">
        <v>1.35</v>
      </c>
      <c r="X301" s="21">
        <v>0.99</v>
      </c>
      <c r="Y301" s="21">
        <v>3.13</v>
      </c>
      <c r="Z301" s="31">
        <f t="shared" si="129"/>
        <v>4.0987</v>
      </c>
      <c r="AA301" s="21">
        <v>1.2</v>
      </c>
      <c r="AB301" s="18">
        <v>0.5</v>
      </c>
      <c r="AC301" s="32">
        <f t="shared" si="130"/>
        <v>27680.19091038</v>
      </c>
      <c r="AD301" s="32"/>
      <c r="AE301" s="32"/>
      <c r="AF301" s="32"/>
      <c r="AG301" s="32"/>
    </row>
    <row r="302" customHeight="1" spans="1:33">
      <c r="A302" s="34">
        <f>SUM(L286:L301)</f>
        <v>289929.619774548</v>
      </c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6"/>
      <c r="R302" s="34">
        <f>SUM(AC286:AC301)</f>
        <v>320937.297801588</v>
      </c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6"/>
    </row>
    <row r="303" customHeight="1" spans="1:33">
      <c r="A303" s="37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9"/>
      <c r="R303" s="37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9"/>
    </row>
    <row r="304" customHeight="1" spans="1:33">
      <c r="A304" s="40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2"/>
      <c r="R304" s="40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2"/>
    </row>
    <row r="305" customHeight="1" spans="1:33">
      <c r="A305" s="43" t="s">
        <v>39</v>
      </c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R305" s="43" t="s">
        <v>39</v>
      </c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</row>
    <row r="306" customHeight="1" spans="1:33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</row>
    <row r="307" customHeight="1" spans="1:33">
      <c r="A307" s="14" t="s">
        <v>11</v>
      </c>
      <c r="B307" s="14"/>
      <c r="C307" s="14"/>
      <c r="D307" s="15"/>
      <c r="E307" s="16" t="s">
        <v>12</v>
      </c>
      <c r="F307" s="16"/>
      <c r="G307" s="16"/>
      <c r="H307" s="16"/>
      <c r="I307" s="14" t="s">
        <v>13</v>
      </c>
      <c r="J307" s="14" t="s">
        <v>14</v>
      </c>
      <c r="K307" s="17" t="s">
        <v>15</v>
      </c>
      <c r="L307" s="17"/>
      <c r="M307" s="17"/>
      <c r="N307" s="18" t="s">
        <v>16</v>
      </c>
      <c r="O307" s="19" t="s">
        <v>17</v>
      </c>
      <c r="P307" s="20" t="s">
        <v>18</v>
      </c>
      <c r="R307" s="14" t="s">
        <v>11</v>
      </c>
      <c r="S307" s="14"/>
      <c r="T307" s="14"/>
      <c r="U307" s="15"/>
      <c r="V307" s="16" t="s">
        <v>12</v>
      </c>
      <c r="W307" s="16"/>
      <c r="X307" s="16"/>
      <c r="Y307" s="16"/>
      <c r="Z307" s="14" t="s">
        <v>13</v>
      </c>
      <c r="AA307" s="14" t="s">
        <v>14</v>
      </c>
      <c r="AB307" s="17" t="s">
        <v>15</v>
      </c>
      <c r="AC307" s="17"/>
      <c r="AD307" s="17"/>
      <c r="AE307" s="18" t="s">
        <v>16</v>
      </c>
      <c r="AF307" s="19" t="s">
        <v>17</v>
      </c>
      <c r="AG307" s="20" t="s">
        <v>18</v>
      </c>
    </row>
    <row r="308" customHeight="1" spans="1:33">
      <c r="A308" s="21" t="s">
        <v>19</v>
      </c>
      <c r="B308" s="21" t="s">
        <v>20</v>
      </c>
      <c r="C308" s="22" t="s">
        <v>21</v>
      </c>
      <c r="D308" s="15" t="s">
        <v>11</v>
      </c>
      <c r="E308" s="21" t="s">
        <v>22</v>
      </c>
      <c r="F308" s="21" t="s">
        <v>23</v>
      </c>
      <c r="G308" s="21" t="s">
        <v>24</v>
      </c>
      <c r="H308" s="16" t="s">
        <v>25</v>
      </c>
      <c r="I308" s="14"/>
      <c r="J308" s="14"/>
      <c r="K308" s="21" t="s">
        <v>26</v>
      </c>
      <c r="L308" s="21" t="s">
        <v>27</v>
      </c>
      <c r="M308" s="17" t="s">
        <v>28</v>
      </c>
      <c r="N308" s="18" t="s">
        <v>29</v>
      </c>
      <c r="O308" s="19"/>
      <c r="P308" s="20"/>
      <c r="R308" s="21" t="s">
        <v>19</v>
      </c>
      <c r="S308" s="21" t="s">
        <v>20</v>
      </c>
      <c r="T308" s="22" t="s">
        <v>21</v>
      </c>
      <c r="U308" s="15" t="s">
        <v>11</v>
      </c>
      <c r="V308" s="21" t="s">
        <v>22</v>
      </c>
      <c r="W308" s="21" t="s">
        <v>23</v>
      </c>
      <c r="X308" s="21" t="s">
        <v>24</v>
      </c>
      <c r="Y308" s="16" t="s">
        <v>25</v>
      </c>
      <c r="Z308" s="14"/>
      <c r="AA308" s="14"/>
      <c r="AB308" s="21" t="s">
        <v>26</v>
      </c>
      <c r="AC308" s="21" t="s">
        <v>27</v>
      </c>
      <c r="AD308" s="17" t="s">
        <v>28</v>
      </c>
      <c r="AE308" s="18" t="s">
        <v>29</v>
      </c>
      <c r="AF308" s="19"/>
      <c r="AG308" s="20"/>
    </row>
    <row r="309" customHeight="1" spans="1:33">
      <c r="A309" s="21">
        <v>36845</v>
      </c>
      <c r="B309" s="23">
        <v>0.1588</v>
      </c>
      <c r="C309" s="22">
        <v>1.35</v>
      </c>
      <c r="D309" s="15">
        <f t="shared" ref="D309:D313" si="131">A309*B309*C309</f>
        <v>7898.8311</v>
      </c>
      <c r="E309" s="21">
        <v>1.6</v>
      </c>
      <c r="F309" s="21">
        <v>280</v>
      </c>
      <c r="G309" s="21">
        <v>1.4</v>
      </c>
      <c r="H309" s="24">
        <f t="shared" ref="H309:H313" si="132">1+6*F309/(F309+2000)+G309</f>
        <v>3.13684210526316</v>
      </c>
      <c r="I309" s="25">
        <v>0</v>
      </c>
      <c r="J309" s="25">
        <v>0</v>
      </c>
      <c r="K309" s="21">
        <v>0.79</v>
      </c>
      <c r="L309" s="21">
        <v>1.39</v>
      </c>
      <c r="M309" s="17">
        <f t="shared" ref="M309:M313" si="133">1+K309*L309</f>
        <v>2.0981</v>
      </c>
      <c r="N309" s="18">
        <v>1.2</v>
      </c>
      <c r="O309" s="26">
        <v>1</v>
      </c>
      <c r="P309" s="27">
        <f t="shared" ref="P309:P313" si="134">((D309*E309*H309)+I309+J309)*M309*N309*O309</f>
        <v>99812.0323545838</v>
      </c>
      <c r="R309" s="21">
        <v>36845</v>
      </c>
      <c r="S309" s="23">
        <v>0.1588</v>
      </c>
      <c r="T309" s="22">
        <v>1.35</v>
      </c>
      <c r="U309" s="15">
        <f t="shared" ref="U309:U313" si="135">R309*S309*T309</f>
        <v>7898.8311</v>
      </c>
      <c r="V309" s="21">
        <v>1.6</v>
      </c>
      <c r="W309" s="21">
        <v>280</v>
      </c>
      <c r="X309" s="21">
        <v>1.4</v>
      </c>
      <c r="Y309" s="24">
        <f t="shared" ref="Y309:Y313" si="136">1+6*W309/(W309+2000)+X309</f>
        <v>3.13684210526316</v>
      </c>
      <c r="Z309" s="25">
        <v>2353</v>
      </c>
      <c r="AA309" s="25">
        <v>0</v>
      </c>
      <c r="AB309" s="21">
        <v>0.79</v>
      </c>
      <c r="AC309" s="21">
        <v>1.79</v>
      </c>
      <c r="AD309" s="17">
        <f t="shared" ref="AD309:AD313" si="137">1+AB309*AC309</f>
        <v>2.4141</v>
      </c>
      <c r="AE309" s="18">
        <v>1.2</v>
      </c>
      <c r="AF309" s="26">
        <v>1</v>
      </c>
      <c r="AG309" s="27">
        <f t="shared" ref="AG309:AG313" si="138">((U309*V309*Y309)+Z309+AA309)*AD309*AE309*AF309</f>
        <v>121661.420734454</v>
      </c>
    </row>
    <row r="310" customHeight="1" spans="1:33">
      <c r="A310" s="21">
        <v>36845</v>
      </c>
      <c r="B310" s="23">
        <v>0.1588</v>
      </c>
      <c r="C310" s="22">
        <v>1.35</v>
      </c>
      <c r="D310" s="15">
        <f t="shared" si="131"/>
        <v>7898.8311</v>
      </c>
      <c r="E310" s="21">
        <v>1.6</v>
      </c>
      <c r="F310" s="21">
        <v>280</v>
      </c>
      <c r="G310" s="21">
        <v>1.4</v>
      </c>
      <c r="H310" s="24">
        <f t="shared" si="132"/>
        <v>3.13684210526316</v>
      </c>
      <c r="I310" s="25">
        <v>0</v>
      </c>
      <c r="J310" s="25">
        <v>0</v>
      </c>
      <c r="K310" s="21">
        <v>0.79</v>
      </c>
      <c r="L310" s="21">
        <v>1.39</v>
      </c>
      <c r="M310" s="17">
        <f t="shared" si="133"/>
        <v>2.0981</v>
      </c>
      <c r="N310" s="18">
        <v>1.2</v>
      </c>
      <c r="O310" s="26">
        <v>1</v>
      </c>
      <c r="P310" s="27">
        <f t="shared" si="134"/>
        <v>99812.0323545838</v>
      </c>
      <c r="R310" s="21">
        <v>36845</v>
      </c>
      <c r="S310" s="23">
        <v>0.1588</v>
      </c>
      <c r="T310" s="22">
        <v>1.35</v>
      </c>
      <c r="U310" s="15">
        <f t="shared" si="135"/>
        <v>7898.8311</v>
      </c>
      <c r="V310" s="21">
        <v>1.6</v>
      </c>
      <c r="W310" s="21">
        <v>280</v>
      </c>
      <c r="X310" s="21">
        <v>1.4</v>
      </c>
      <c r="Y310" s="24">
        <f t="shared" si="136"/>
        <v>3.13684210526316</v>
      </c>
      <c r="Z310" s="25">
        <v>2353</v>
      </c>
      <c r="AA310" s="25">
        <v>0</v>
      </c>
      <c r="AB310" s="21">
        <v>0.79</v>
      </c>
      <c r="AC310" s="21">
        <v>1.79</v>
      </c>
      <c r="AD310" s="17">
        <f t="shared" si="137"/>
        <v>2.4141</v>
      </c>
      <c r="AE310" s="18">
        <v>1.2</v>
      </c>
      <c r="AF310" s="26">
        <v>1</v>
      </c>
      <c r="AG310" s="27">
        <f t="shared" si="138"/>
        <v>121661.420734454</v>
      </c>
    </row>
    <row r="311" customHeight="1" spans="1:33">
      <c r="A311" s="21">
        <v>36845</v>
      </c>
      <c r="B311" s="23">
        <v>0.1588</v>
      </c>
      <c r="C311" s="22">
        <v>1.35</v>
      </c>
      <c r="D311" s="15">
        <f t="shared" si="131"/>
        <v>7898.8311</v>
      </c>
      <c r="E311" s="21">
        <v>1.6</v>
      </c>
      <c r="F311" s="21">
        <v>280</v>
      </c>
      <c r="G311" s="21">
        <v>1.4</v>
      </c>
      <c r="H311" s="24">
        <f t="shared" si="132"/>
        <v>3.13684210526316</v>
      </c>
      <c r="I311" s="25">
        <v>0</v>
      </c>
      <c r="J311" s="25">
        <v>0</v>
      </c>
      <c r="K311" s="21">
        <v>0.79</v>
      </c>
      <c r="L311" s="21">
        <v>1.39</v>
      </c>
      <c r="M311" s="17">
        <f t="shared" si="133"/>
        <v>2.0981</v>
      </c>
      <c r="N311" s="18">
        <v>1.2</v>
      </c>
      <c r="O311" s="26">
        <v>1</v>
      </c>
      <c r="P311" s="27">
        <f t="shared" si="134"/>
        <v>99812.0323545838</v>
      </c>
      <c r="R311" s="21">
        <v>36845</v>
      </c>
      <c r="S311" s="23">
        <v>0.1588</v>
      </c>
      <c r="T311" s="22">
        <v>1.35</v>
      </c>
      <c r="U311" s="15">
        <f t="shared" si="135"/>
        <v>7898.8311</v>
      </c>
      <c r="V311" s="21">
        <v>1.6</v>
      </c>
      <c r="W311" s="21">
        <v>280</v>
      </c>
      <c r="X311" s="21">
        <v>1.4</v>
      </c>
      <c r="Y311" s="24">
        <f t="shared" si="136"/>
        <v>3.13684210526316</v>
      </c>
      <c r="Z311" s="25">
        <v>2353</v>
      </c>
      <c r="AA311" s="25">
        <v>0</v>
      </c>
      <c r="AB311" s="21">
        <v>0.79</v>
      </c>
      <c r="AC311" s="21">
        <v>1.79</v>
      </c>
      <c r="AD311" s="17">
        <f t="shared" si="137"/>
        <v>2.4141</v>
      </c>
      <c r="AE311" s="18">
        <v>1.2</v>
      </c>
      <c r="AF311" s="26">
        <v>1</v>
      </c>
      <c r="AG311" s="27">
        <f t="shared" si="138"/>
        <v>121661.420734454</v>
      </c>
    </row>
    <row r="312" customHeight="1" spans="1:33">
      <c r="A312" s="21">
        <v>36845</v>
      </c>
      <c r="B312" s="23">
        <v>0</v>
      </c>
      <c r="C312" s="22">
        <v>1.35</v>
      </c>
      <c r="D312" s="15">
        <f t="shared" si="131"/>
        <v>0</v>
      </c>
      <c r="E312" s="21">
        <v>1.6</v>
      </c>
      <c r="F312" s="21">
        <v>280</v>
      </c>
      <c r="G312" s="21">
        <v>1.4</v>
      </c>
      <c r="H312" s="24">
        <f t="shared" si="132"/>
        <v>3.13684210526316</v>
      </c>
      <c r="I312" s="25">
        <v>0</v>
      </c>
      <c r="J312" s="25">
        <v>0</v>
      </c>
      <c r="K312" s="21">
        <v>0.79</v>
      </c>
      <c r="L312" s="21">
        <v>1.39</v>
      </c>
      <c r="M312" s="17">
        <f t="shared" si="133"/>
        <v>2.0981</v>
      </c>
      <c r="N312" s="18">
        <v>1.2</v>
      </c>
      <c r="O312" s="26">
        <v>1</v>
      </c>
      <c r="P312" s="27">
        <f t="shared" si="134"/>
        <v>0</v>
      </c>
      <c r="R312" s="21">
        <v>36845</v>
      </c>
      <c r="S312" s="23">
        <v>0</v>
      </c>
      <c r="T312" s="22">
        <v>1.35</v>
      </c>
      <c r="U312" s="15">
        <f t="shared" si="135"/>
        <v>0</v>
      </c>
      <c r="V312" s="21">
        <v>1.6</v>
      </c>
      <c r="W312" s="21">
        <v>280</v>
      </c>
      <c r="X312" s="21">
        <v>1.4</v>
      </c>
      <c r="Y312" s="24">
        <f t="shared" si="136"/>
        <v>3.13684210526316</v>
      </c>
      <c r="Z312" s="25">
        <v>0</v>
      </c>
      <c r="AA312" s="25">
        <v>0</v>
      </c>
      <c r="AB312" s="21">
        <v>0.79</v>
      </c>
      <c r="AC312" s="21">
        <v>1.79</v>
      </c>
      <c r="AD312" s="17">
        <f t="shared" si="137"/>
        <v>2.4141</v>
      </c>
      <c r="AE312" s="18">
        <v>1.2</v>
      </c>
      <c r="AF312" s="26">
        <v>1</v>
      </c>
      <c r="AG312" s="27">
        <f t="shared" si="138"/>
        <v>0</v>
      </c>
    </row>
    <row r="313" customHeight="1" spans="1:33">
      <c r="A313" s="21">
        <v>36845</v>
      </c>
      <c r="B313" s="23">
        <v>0</v>
      </c>
      <c r="C313" s="22">
        <v>1.35</v>
      </c>
      <c r="D313" s="15">
        <f t="shared" si="131"/>
        <v>0</v>
      </c>
      <c r="E313" s="21">
        <v>1.6</v>
      </c>
      <c r="F313" s="21">
        <v>280</v>
      </c>
      <c r="G313" s="21">
        <v>1.4</v>
      </c>
      <c r="H313" s="24">
        <f t="shared" si="132"/>
        <v>3.13684210526316</v>
      </c>
      <c r="I313" s="25">
        <v>0</v>
      </c>
      <c r="J313" s="25">
        <v>0</v>
      </c>
      <c r="K313" s="21">
        <v>0.79</v>
      </c>
      <c r="L313" s="21">
        <v>1.39</v>
      </c>
      <c r="M313" s="17">
        <f t="shared" si="133"/>
        <v>2.0981</v>
      </c>
      <c r="N313" s="18">
        <v>1.2</v>
      </c>
      <c r="O313" s="26">
        <v>1</v>
      </c>
      <c r="P313" s="27">
        <f t="shared" si="134"/>
        <v>0</v>
      </c>
      <c r="R313" s="21">
        <v>36845</v>
      </c>
      <c r="S313" s="23">
        <v>0</v>
      </c>
      <c r="T313" s="22">
        <v>1.35</v>
      </c>
      <c r="U313" s="15">
        <f t="shared" si="135"/>
        <v>0</v>
      </c>
      <c r="V313" s="21">
        <v>1.6</v>
      </c>
      <c r="W313" s="21">
        <v>280</v>
      </c>
      <c r="X313" s="21">
        <v>1.4</v>
      </c>
      <c r="Y313" s="24">
        <f t="shared" si="136"/>
        <v>3.13684210526316</v>
      </c>
      <c r="Z313" s="25">
        <v>0</v>
      </c>
      <c r="AA313" s="25">
        <v>0</v>
      </c>
      <c r="AB313" s="21">
        <v>0.79</v>
      </c>
      <c r="AC313" s="21">
        <v>1.79</v>
      </c>
      <c r="AD313" s="17">
        <f t="shared" si="137"/>
        <v>2.4141</v>
      </c>
      <c r="AE313" s="18">
        <v>1.2</v>
      </c>
      <c r="AF313" s="26">
        <v>1</v>
      </c>
      <c r="AG313" s="27">
        <f t="shared" si="138"/>
        <v>0</v>
      </c>
    </row>
    <row r="314" customHeight="1" spans="1:33">
      <c r="A314" s="44">
        <f>SUM(P309:P313)</f>
        <v>299436.097063752</v>
      </c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R314" s="44">
        <f>SUM(AG309:AG313)</f>
        <v>364984.262203361</v>
      </c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</row>
    <row r="315" customHeight="1" spans="1:33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</row>
    <row r="316" customHeight="1" spans="1:33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</row>
    <row r="317" customHeight="1" spans="1:33">
      <c r="A317" s="45" t="s">
        <v>40</v>
      </c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R317" s="45" t="s">
        <v>40</v>
      </c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</row>
    <row r="318" customHeight="1" spans="1:33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</row>
    <row r="319" customHeight="1" spans="1:33">
      <c r="A319" s="14" t="s">
        <v>11</v>
      </c>
      <c r="B319" s="14"/>
      <c r="C319" s="14"/>
      <c r="D319" s="14"/>
      <c r="E319" s="14"/>
      <c r="F319" s="17" t="s">
        <v>31</v>
      </c>
      <c r="G319" s="17"/>
      <c r="H319" s="17"/>
      <c r="I319" s="17"/>
      <c r="J319" s="18" t="s">
        <v>32</v>
      </c>
      <c r="K319" s="18"/>
      <c r="L319" s="30" t="s">
        <v>18</v>
      </c>
      <c r="M319" s="30"/>
      <c r="N319" s="30"/>
      <c r="O319" s="30"/>
      <c r="P319" s="30"/>
      <c r="R319" s="14" t="s">
        <v>11</v>
      </c>
      <c r="S319" s="14"/>
      <c r="T319" s="14"/>
      <c r="U319" s="14"/>
      <c r="V319" s="14"/>
      <c r="W319" s="17" t="s">
        <v>31</v>
      </c>
      <c r="X319" s="17"/>
      <c r="Y319" s="17"/>
      <c r="Z319" s="17"/>
      <c r="AA319" s="18" t="s">
        <v>32</v>
      </c>
      <c r="AB319" s="18"/>
      <c r="AC319" s="30" t="s">
        <v>18</v>
      </c>
      <c r="AD319" s="30"/>
      <c r="AE319" s="30"/>
      <c r="AF319" s="30"/>
      <c r="AG319" s="30"/>
    </row>
    <row r="320" customHeight="1" spans="1:33">
      <c r="A320" s="14" t="s">
        <v>19</v>
      </c>
      <c r="B320" s="14" t="s">
        <v>33</v>
      </c>
      <c r="C320" s="14" t="s">
        <v>34</v>
      </c>
      <c r="D320" s="14" t="s">
        <v>35</v>
      </c>
      <c r="E320" s="14" t="s">
        <v>11</v>
      </c>
      <c r="F320" s="17" t="s">
        <v>36</v>
      </c>
      <c r="G320" s="17" t="s">
        <v>26</v>
      </c>
      <c r="H320" s="17" t="s">
        <v>27</v>
      </c>
      <c r="I320" s="31" t="s">
        <v>28</v>
      </c>
      <c r="J320" s="18" t="s">
        <v>37</v>
      </c>
      <c r="K320" s="18" t="s">
        <v>38</v>
      </c>
      <c r="L320" s="30"/>
      <c r="M320" s="30"/>
      <c r="N320" s="30"/>
      <c r="O320" s="30"/>
      <c r="P320" s="30"/>
      <c r="R320" s="14" t="s">
        <v>19</v>
      </c>
      <c r="S320" s="14" t="s">
        <v>33</v>
      </c>
      <c r="T320" s="14" t="s">
        <v>34</v>
      </c>
      <c r="U320" s="14" t="s">
        <v>35</v>
      </c>
      <c r="V320" s="14" t="s">
        <v>11</v>
      </c>
      <c r="W320" s="17" t="s">
        <v>36</v>
      </c>
      <c r="X320" s="17" t="s">
        <v>26</v>
      </c>
      <c r="Y320" s="17" t="s">
        <v>27</v>
      </c>
      <c r="Z320" s="31" t="s">
        <v>28</v>
      </c>
      <c r="AA320" s="18" t="s">
        <v>37</v>
      </c>
      <c r="AB320" s="18" t="s">
        <v>38</v>
      </c>
      <c r="AC320" s="30"/>
      <c r="AD320" s="30"/>
      <c r="AE320" s="30"/>
      <c r="AF320" s="30"/>
      <c r="AG320" s="30"/>
    </row>
    <row r="321" customHeight="1" spans="1:33">
      <c r="A321" s="21">
        <v>36845</v>
      </c>
      <c r="B321" s="22">
        <v>0.168</v>
      </c>
      <c r="C321" s="21">
        <v>1</v>
      </c>
      <c r="D321" s="21">
        <v>0</v>
      </c>
      <c r="E321" s="14">
        <f t="shared" ref="E321:E330" si="139">A321*B321*C321+D321</f>
        <v>6189.96</v>
      </c>
      <c r="F321" s="21">
        <v>1</v>
      </c>
      <c r="G321" s="21">
        <v>0.79</v>
      </c>
      <c r="H321" s="21">
        <v>1.39</v>
      </c>
      <c r="I321" s="31">
        <f t="shared" ref="I321:I330" si="140">G321*H321+1</f>
        <v>2.0981</v>
      </c>
      <c r="J321" s="21">
        <v>0.9</v>
      </c>
      <c r="K321" s="18">
        <v>0.5</v>
      </c>
      <c r="L321" s="32">
        <f t="shared" ref="L321:L330" si="141">E321*F321*I321*J321*K321</f>
        <v>5844.2197842</v>
      </c>
      <c r="M321" s="32"/>
      <c r="N321" s="32"/>
      <c r="O321" s="32"/>
      <c r="P321" s="32"/>
      <c r="R321" s="21">
        <v>36845</v>
      </c>
      <c r="S321" s="22">
        <v>0.168</v>
      </c>
      <c r="T321" s="21">
        <v>1</v>
      </c>
      <c r="U321" s="21">
        <v>0</v>
      </c>
      <c r="V321" s="14">
        <f t="shared" ref="V321:V330" si="142">R321*S321*T321+U321</f>
        <v>6189.96</v>
      </c>
      <c r="W321" s="21">
        <v>1</v>
      </c>
      <c r="X321" s="21">
        <v>0.79</v>
      </c>
      <c r="Y321" s="21">
        <v>1.79</v>
      </c>
      <c r="Z321" s="31">
        <f t="shared" ref="Z321:Z330" si="143">X321*Y321+1</f>
        <v>2.4141</v>
      </c>
      <c r="AA321" s="21">
        <v>0.9</v>
      </c>
      <c r="AB321" s="18">
        <v>0.5</v>
      </c>
      <c r="AC321" s="32">
        <f t="shared" ref="AC321:AC330" si="144">V321*W321*Z321*AA321*AB321</f>
        <v>6724.4320962</v>
      </c>
      <c r="AD321" s="32"/>
      <c r="AE321" s="32"/>
      <c r="AF321" s="32"/>
      <c r="AG321" s="32"/>
    </row>
    <row r="322" customHeight="1" spans="1:33">
      <c r="A322" s="21">
        <v>36845</v>
      </c>
      <c r="B322" s="22">
        <v>0.168</v>
      </c>
      <c r="C322" s="21">
        <v>1</v>
      </c>
      <c r="D322" s="21">
        <v>0</v>
      </c>
      <c r="E322" s="14">
        <f t="shared" si="139"/>
        <v>6189.96</v>
      </c>
      <c r="F322" s="21">
        <v>1</v>
      </c>
      <c r="G322" s="21">
        <v>0.79</v>
      </c>
      <c r="H322" s="21">
        <v>1.39</v>
      </c>
      <c r="I322" s="31">
        <f t="shared" si="140"/>
        <v>2.0981</v>
      </c>
      <c r="J322" s="21">
        <v>0.9</v>
      </c>
      <c r="K322" s="18">
        <v>0.5</v>
      </c>
      <c r="L322" s="32">
        <f t="shared" si="141"/>
        <v>5844.2197842</v>
      </c>
      <c r="M322" s="32"/>
      <c r="N322" s="32"/>
      <c r="O322" s="32"/>
      <c r="P322" s="32"/>
      <c r="R322" s="21">
        <v>36845</v>
      </c>
      <c r="S322" s="22">
        <v>0.168</v>
      </c>
      <c r="T322" s="21">
        <v>1</v>
      </c>
      <c r="U322" s="21">
        <v>0</v>
      </c>
      <c r="V322" s="14">
        <f t="shared" si="142"/>
        <v>6189.96</v>
      </c>
      <c r="W322" s="21">
        <v>1</v>
      </c>
      <c r="X322" s="21">
        <v>0.79</v>
      </c>
      <c r="Y322" s="21">
        <v>1.79</v>
      </c>
      <c r="Z322" s="31">
        <f t="shared" si="143"/>
        <v>2.4141</v>
      </c>
      <c r="AA322" s="21">
        <v>0.9</v>
      </c>
      <c r="AB322" s="18">
        <v>0.5</v>
      </c>
      <c r="AC322" s="32">
        <f t="shared" si="144"/>
        <v>6724.4320962</v>
      </c>
      <c r="AD322" s="32"/>
      <c r="AE322" s="32"/>
      <c r="AF322" s="32"/>
      <c r="AG322" s="32"/>
    </row>
    <row r="323" customHeight="1" spans="1:33">
      <c r="A323" s="21">
        <v>36845</v>
      </c>
      <c r="B323" s="22">
        <v>0.168</v>
      </c>
      <c r="C323" s="21">
        <v>1</v>
      </c>
      <c r="D323" s="21">
        <v>0</v>
      </c>
      <c r="E323" s="14">
        <f t="shared" si="139"/>
        <v>6189.96</v>
      </c>
      <c r="F323" s="21">
        <v>1</v>
      </c>
      <c r="G323" s="21">
        <v>0.79</v>
      </c>
      <c r="H323" s="21">
        <v>1.39</v>
      </c>
      <c r="I323" s="31">
        <f t="shared" si="140"/>
        <v>2.0981</v>
      </c>
      <c r="J323" s="21">
        <v>0.9</v>
      </c>
      <c r="K323" s="18">
        <v>0.5</v>
      </c>
      <c r="L323" s="32">
        <f t="shared" si="141"/>
        <v>5844.2197842</v>
      </c>
      <c r="M323" s="32"/>
      <c r="N323" s="32"/>
      <c r="O323" s="32"/>
      <c r="P323" s="32"/>
      <c r="R323" s="21">
        <v>36845</v>
      </c>
      <c r="S323" s="22">
        <v>0.168</v>
      </c>
      <c r="T323" s="21">
        <v>1</v>
      </c>
      <c r="U323" s="21">
        <v>0</v>
      </c>
      <c r="V323" s="14">
        <f t="shared" si="142"/>
        <v>6189.96</v>
      </c>
      <c r="W323" s="21">
        <v>1</v>
      </c>
      <c r="X323" s="21">
        <v>0.79</v>
      </c>
      <c r="Y323" s="21">
        <v>1.79</v>
      </c>
      <c r="Z323" s="31">
        <f t="shared" si="143"/>
        <v>2.4141</v>
      </c>
      <c r="AA323" s="21">
        <v>0.9</v>
      </c>
      <c r="AB323" s="18">
        <v>0.5</v>
      </c>
      <c r="AC323" s="32">
        <f t="shared" si="144"/>
        <v>6724.4320962</v>
      </c>
      <c r="AD323" s="32"/>
      <c r="AE323" s="32"/>
      <c r="AF323" s="32"/>
      <c r="AG323" s="32"/>
    </row>
    <row r="324" customHeight="1" spans="1:33">
      <c r="A324" s="21">
        <v>36845</v>
      </c>
      <c r="B324" s="22">
        <v>0.168</v>
      </c>
      <c r="C324" s="21">
        <v>1</v>
      </c>
      <c r="D324" s="21">
        <v>0</v>
      </c>
      <c r="E324" s="14">
        <f t="shared" si="139"/>
        <v>6189.96</v>
      </c>
      <c r="F324" s="21">
        <v>1</v>
      </c>
      <c r="G324" s="21">
        <v>0.79</v>
      </c>
      <c r="H324" s="21">
        <v>1.39</v>
      </c>
      <c r="I324" s="31">
        <f t="shared" si="140"/>
        <v>2.0981</v>
      </c>
      <c r="J324" s="21">
        <v>0.9</v>
      </c>
      <c r="K324" s="18">
        <v>0.5</v>
      </c>
      <c r="L324" s="32">
        <f t="shared" si="141"/>
        <v>5844.2197842</v>
      </c>
      <c r="M324" s="32"/>
      <c r="N324" s="32"/>
      <c r="O324" s="32"/>
      <c r="P324" s="32"/>
      <c r="R324" s="21">
        <v>36845</v>
      </c>
      <c r="S324" s="22">
        <v>0.168</v>
      </c>
      <c r="T324" s="21">
        <v>1</v>
      </c>
      <c r="U324" s="21">
        <v>0</v>
      </c>
      <c r="V324" s="14">
        <f t="shared" si="142"/>
        <v>6189.96</v>
      </c>
      <c r="W324" s="21">
        <v>1</v>
      </c>
      <c r="X324" s="21">
        <v>0.79</v>
      </c>
      <c r="Y324" s="21">
        <v>1.79</v>
      </c>
      <c r="Z324" s="31">
        <f t="shared" si="143"/>
        <v>2.4141</v>
      </c>
      <c r="AA324" s="21">
        <v>0.9</v>
      </c>
      <c r="AB324" s="18">
        <v>0.5</v>
      </c>
      <c r="AC324" s="32">
        <f t="shared" si="144"/>
        <v>6724.4320962</v>
      </c>
      <c r="AD324" s="32"/>
      <c r="AE324" s="32"/>
      <c r="AF324" s="32"/>
      <c r="AG324" s="32"/>
    </row>
    <row r="325" customHeight="1" spans="1:33">
      <c r="A325" s="21">
        <v>36845</v>
      </c>
      <c r="B325" s="22">
        <v>0.168</v>
      </c>
      <c r="C325" s="21">
        <v>1</v>
      </c>
      <c r="D325" s="21">
        <v>0</v>
      </c>
      <c r="E325" s="14">
        <f t="shared" si="139"/>
        <v>6189.96</v>
      </c>
      <c r="F325" s="21">
        <v>1</v>
      </c>
      <c r="G325" s="21">
        <v>0.79</v>
      </c>
      <c r="H325" s="21">
        <v>1.39</v>
      </c>
      <c r="I325" s="31">
        <f t="shared" si="140"/>
        <v>2.0981</v>
      </c>
      <c r="J325" s="21">
        <v>0.9</v>
      </c>
      <c r="K325" s="18">
        <v>0.5</v>
      </c>
      <c r="L325" s="32">
        <f t="shared" si="141"/>
        <v>5844.2197842</v>
      </c>
      <c r="M325" s="32"/>
      <c r="N325" s="32"/>
      <c r="O325" s="32"/>
      <c r="P325" s="32"/>
      <c r="R325" s="21">
        <v>36845</v>
      </c>
      <c r="S325" s="22">
        <v>0.168</v>
      </c>
      <c r="T325" s="21">
        <v>1</v>
      </c>
      <c r="U325" s="21">
        <v>0</v>
      </c>
      <c r="V325" s="14">
        <f t="shared" si="142"/>
        <v>6189.96</v>
      </c>
      <c r="W325" s="21">
        <v>1</v>
      </c>
      <c r="X325" s="21">
        <v>0.79</v>
      </c>
      <c r="Y325" s="21">
        <v>1.79</v>
      </c>
      <c r="Z325" s="31">
        <f t="shared" si="143"/>
        <v>2.4141</v>
      </c>
      <c r="AA325" s="21">
        <v>0.9</v>
      </c>
      <c r="AB325" s="18">
        <v>0.5</v>
      </c>
      <c r="AC325" s="32">
        <f t="shared" si="144"/>
        <v>6724.4320962</v>
      </c>
      <c r="AD325" s="32"/>
      <c r="AE325" s="32"/>
      <c r="AF325" s="32"/>
      <c r="AG325" s="32"/>
    </row>
    <row r="326" customHeight="1" spans="1:33">
      <c r="A326" s="21">
        <v>36845</v>
      </c>
      <c r="B326" s="22">
        <v>0.168</v>
      </c>
      <c r="C326" s="21">
        <v>1</v>
      </c>
      <c r="D326" s="21">
        <v>0</v>
      </c>
      <c r="E326" s="14">
        <f t="shared" si="139"/>
        <v>6189.96</v>
      </c>
      <c r="F326" s="21">
        <v>1</v>
      </c>
      <c r="G326" s="21">
        <v>0.79</v>
      </c>
      <c r="H326" s="21">
        <v>1.39</v>
      </c>
      <c r="I326" s="31">
        <f t="shared" si="140"/>
        <v>2.0981</v>
      </c>
      <c r="J326" s="21">
        <v>0.9</v>
      </c>
      <c r="K326" s="18">
        <v>0.5</v>
      </c>
      <c r="L326" s="32">
        <f t="shared" si="141"/>
        <v>5844.2197842</v>
      </c>
      <c r="M326" s="32"/>
      <c r="N326" s="32"/>
      <c r="O326" s="32"/>
      <c r="P326" s="32"/>
      <c r="R326" s="21">
        <v>36845</v>
      </c>
      <c r="S326" s="22">
        <v>0.168</v>
      </c>
      <c r="T326" s="21">
        <v>1</v>
      </c>
      <c r="U326" s="21">
        <v>0</v>
      </c>
      <c r="V326" s="14">
        <f t="shared" si="142"/>
        <v>6189.96</v>
      </c>
      <c r="W326" s="21">
        <v>1</v>
      </c>
      <c r="X326" s="21">
        <v>0.79</v>
      </c>
      <c r="Y326" s="21">
        <v>1.79</v>
      </c>
      <c r="Z326" s="31">
        <f t="shared" si="143"/>
        <v>2.4141</v>
      </c>
      <c r="AA326" s="21">
        <v>0.9</v>
      </c>
      <c r="AB326" s="18">
        <v>0.5</v>
      </c>
      <c r="AC326" s="32">
        <f t="shared" si="144"/>
        <v>6724.4320962</v>
      </c>
      <c r="AD326" s="32"/>
      <c r="AE326" s="32"/>
      <c r="AF326" s="32"/>
      <c r="AG326" s="32"/>
    </row>
    <row r="327" customHeight="1" spans="1:33">
      <c r="A327" s="21">
        <v>36845</v>
      </c>
      <c r="B327" s="22">
        <v>0.168</v>
      </c>
      <c r="C327" s="21">
        <v>1</v>
      </c>
      <c r="D327" s="21">
        <v>0</v>
      </c>
      <c r="E327" s="14">
        <f t="shared" si="139"/>
        <v>6189.96</v>
      </c>
      <c r="F327" s="21">
        <v>1</v>
      </c>
      <c r="G327" s="21">
        <v>0.79</v>
      </c>
      <c r="H327" s="21">
        <v>1.39</v>
      </c>
      <c r="I327" s="31">
        <f t="shared" si="140"/>
        <v>2.0981</v>
      </c>
      <c r="J327" s="21">
        <v>0.9</v>
      </c>
      <c r="K327" s="18">
        <v>0.5</v>
      </c>
      <c r="L327" s="32">
        <f t="shared" si="141"/>
        <v>5844.2197842</v>
      </c>
      <c r="M327" s="32"/>
      <c r="N327" s="32"/>
      <c r="O327" s="32"/>
      <c r="P327" s="32"/>
      <c r="R327" s="21">
        <v>36845</v>
      </c>
      <c r="S327" s="22">
        <v>0.168</v>
      </c>
      <c r="T327" s="21">
        <v>1</v>
      </c>
      <c r="U327" s="21">
        <v>0</v>
      </c>
      <c r="V327" s="14">
        <f t="shared" si="142"/>
        <v>6189.96</v>
      </c>
      <c r="W327" s="21">
        <v>1</v>
      </c>
      <c r="X327" s="21">
        <v>0.79</v>
      </c>
      <c r="Y327" s="21">
        <v>1.79</v>
      </c>
      <c r="Z327" s="31">
        <f t="shared" si="143"/>
        <v>2.4141</v>
      </c>
      <c r="AA327" s="21">
        <v>0.9</v>
      </c>
      <c r="AB327" s="18">
        <v>0.5</v>
      </c>
      <c r="AC327" s="32">
        <f t="shared" si="144"/>
        <v>6724.4320962</v>
      </c>
      <c r="AD327" s="32"/>
      <c r="AE327" s="32"/>
      <c r="AF327" s="32"/>
      <c r="AG327" s="32"/>
    </row>
    <row r="328" customHeight="1" spans="1:33">
      <c r="A328" s="21">
        <v>36845</v>
      </c>
      <c r="B328" s="22">
        <v>0.168</v>
      </c>
      <c r="C328" s="21">
        <v>1</v>
      </c>
      <c r="D328" s="21">
        <v>0</v>
      </c>
      <c r="E328" s="14">
        <f t="shared" si="139"/>
        <v>6189.96</v>
      </c>
      <c r="F328" s="21">
        <v>1</v>
      </c>
      <c r="G328" s="21">
        <v>0.79</v>
      </c>
      <c r="H328" s="21">
        <v>1.39</v>
      </c>
      <c r="I328" s="31">
        <f t="shared" si="140"/>
        <v>2.0981</v>
      </c>
      <c r="J328" s="21">
        <v>0.9</v>
      </c>
      <c r="K328" s="18">
        <v>0.5</v>
      </c>
      <c r="L328" s="32">
        <f t="shared" si="141"/>
        <v>5844.2197842</v>
      </c>
      <c r="M328" s="32"/>
      <c r="N328" s="32"/>
      <c r="O328" s="32"/>
      <c r="P328" s="32"/>
      <c r="R328" s="21">
        <v>36845</v>
      </c>
      <c r="S328" s="22">
        <v>0.168</v>
      </c>
      <c r="T328" s="21">
        <v>1</v>
      </c>
      <c r="U328" s="21">
        <v>0</v>
      </c>
      <c r="V328" s="14">
        <f t="shared" si="142"/>
        <v>6189.96</v>
      </c>
      <c r="W328" s="21">
        <v>1</v>
      </c>
      <c r="X328" s="21">
        <v>0.79</v>
      </c>
      <c r="Y328" s="21">
        <v>1.79</v>
      </c>
      <c r="Z328" s="31">
        <f t="shared" si="143"/>
        <v>2.4141</v>
      </c>
      <c r="AA328" s="21">
        <v>0.9</v>
      </c>
      <c r="AB328" s="18">
        <v>0.5</v>
      </c>
      <c r="AC328" s="32">
        <f t="shared" si="144"/>
        <v>6724.4320962</v>
      </c>
      <c r="AD328" s="32"/>
      <c r="AE328" s="32"/>
      <c r="AF328" s="32"/>
      <c r="AG328" s="32"/>
    </row>
    <row r="329" customHeight="1" spans="1:33">
      <c r="A329" s="21">
        <v>36845</v>
      </c>
      <c r="B329" s="22">
        <v>0.3</v>
      </c>
      <c r="C329" s="21">
        <v>1</v>
      </c>
      <c r="D329" s="21">
        <v>0</v>
      </c>
      <c r="E329" s="14">
        <f t="shared" si="139"/>
        <v>11053.5</v>
      </c>
      <c r="F329" s="21">
        <v>1</v>
      </c>
      <c r="G329" s="21">
        <v>0.79</v>
      </c>
      <c r="H329" s="21">
        <v>1.39</v>
      </c>
      <c r="I329" s="31">
        <f t="shared" si="140"/>
        <v>2.0981</v>
      </c>
      <c r="J329" s="21">
        <v>0.9</v>
      </c>
      <c r="K329" s="18">
        <v>0.5</v>
      </c>
      <c r="L329" s="32">
        <f t="shared" si="141"/>
        <v>10436.1067575</v>
      </c>
      <c r="M329" s="32"/>
      <c r="N329" s="32"/>
      <c r="O329" s="32"/>
      <c r="P329" s="32"/>
      <c r="R329" s="21">
        <v>36845</v>
      </c>
      <c r="S329" s="22">
        <v>0.3</v>
      </c>
      <c r="T329" s="21">
        <v>1</v>
      </c>
      <c r="U329" s="21">
        <v>0</v>
      </c>
      <c r="V329" s="14">
        <f t="shared" si="142"/>
        <v>11053.5</v>
      </c>
      <c r="W329" s="21">
        <v>1</v>
      </c>
      <c r="X329" s="21">
        <v>0.79</v>
      </c>
      <c r="Y329" s="21">
        <v>1.79</v>
      </c>
      <c r="Z329" s="31">
        <f t="shared" si="143"/>
        <v>2.4141</v>
      </c>
      <c r="AA329" s="21">
        <v>0.9</v>
      </c>
      <c r="AB329" s="18">
        <v>0.5</v>
      </c>
      <c r="AC329" s="32">
        <f t="shared" si="144"/>
        <v>12007.9144575</v>
      </c>
      <c r="AD329" s="32"/>
      <c r="AE329" s="32"/>
      <c r="AF329" s="32"/>
      <c r="AG329" s="32"/>
    </row>
    <row r="330" customHeight="1" spans="1:33">
      <c r="A330" s="21">
        <v>36845</v>
      </c>
      <c r="B330" s="22">
        <v>0.58</v>
      </c>
      <c r="C330" s="21">
        <v>1</v>
      </c>
      <c r="D330" s="21">
        <v>0</v>
      </c>
      <c r="E330" s="14">
        <f t="shared" si="139"/>
        <v>21370.1</v>
      </c>
      <c r="F330" s="21">
        <v>1</v>
      </c>
      <c r="G330" s="21">
        <v>0.79</v>
      </c>
      <c r="H330" s="21">
        <v>1.39</v>
      </c>
      <c r="I330" s="31">
        <f t="shared" si="140"/>
        <v>2.0981</v>
      </c>
      <c r="J330" s="21">
        <v>0.9</v>
      </c>
      <c r="K330" s="18">
        <v>0.5</v>
      </c>
      <c r="L330" s="32">
        <f t="shared" si="141"/>
        <v>20176.4730645</v>
      </c>
      <c r="M330" s="32"/>
      <c r="N330" s="32"/>
      <c r="O330" s="32"/>
      <c r="P330" s="32"/>
      <c r="R330" s="21">
        <v>36845</v>
      </c>
      <c r="S330" s="22">
        <v>0.58</v>
      </c>
      <c r="T330" s="21">
        <v>1</v>
      </c>
      <c r="U330" s="21">
        <v>0</v>
      </c>
      <c r="V330" s="14">
        <f t="shared" si="142"/>
        <v>21370.1</v>
      </c>
      <c r="W330" s="21">
        <v>1</v>
      </c>
      <c r="X330" s="21">
        <v>0.79</v>
      </c>
      <c r="Y330" s="21">
        <v>1.79</v>
      </c>
      <c r="Z330" s="31">
        <f t="shared" si="143"/>
        <v>2.4141</v>
      </c>
      <c r="AA330" s="21">
        <v>0.9</v>
      </c>
      <c r="AB330" s="18">
        <v>0.5</v>
      </c>
      <c r="AC330" s="32">
        <f t="shared" si="144"/>
        <v>23215.3012845</v>
      </c>
      <c r="AD330" s="32"/>
      <c r="AE330" s="32"/>
      <c r="AF330" s="32"/>
      <c r="AG330" s="32"/>
    </row>
    <row r="331" customHeight="1" spans="1:33">
      <c r="A331" s="46">
        <f>SUM(L321:L330)</f>
        <v>77366.3380956</v>
      </c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8"/>
      <c r="R331" s="46">
        <f>SUM(AC321:AC330)</f>
        <v>89018.6725116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8"/>
    </row>
    <row r="332" customHeight="1" spans="1:33">
      <c r="A332" s="49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1"/>
      <c r="R332" s="49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1"/>
    </row>
    <row r="333" customHeight="1" spans="1:33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4"/>
      <c r="R333" s="52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4"/>
    </row>
    <row r="334" customHeight="1" spans="1:33">
      <c r="A334" s="13" t="s">
        <v>41</v>
      </c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R334" s="13" t="s">
        <v>41</v>
      </c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</row>
    <row r="335" customHeight="1" spans="1:33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</row>
    <row r="336" customHeight="1" spans="1:33">
      <c r="A336" s="21" t="s">
        <v>42</v>
      </c>
      <c r="B336" s="14" t="s">
        <v>11</v>
      </c>
      <c r="C336" s="14"/>
      <c r="D336" s="14"/>
      <c r="E336" s="14"/>
      <c r="F336" s="16" t="s">
        <v>25</v>
      </c>
      <c r="G336" s="16"/>
      <c r="H336" s="16"/>
      <c r="I336" s="55" t="s">
        <v>43</v>
      </c>
      <c r="J336" s="17" t="s">
        <v>15</v>
      </c>
      <c r="K336" s="17"/>
      <c r="L336" s="17"/>
      <c r="M336" s="56" t="s">
        <v>18</v>
      </c>
      <c r="N336" s="57"/>
      <c r="O336" s="19" t="s">
        <v>17</v>
      </c>
      <c r="P336" s="21" t="s">
        <v>44</v>
      </c>
      <c r="R336" s="21" t="s">
        <v>42</v>
      </c>
      <c r="S336" s="14" t="s">
        <v>11</v>
      </c>
      <c r="T336" s="14"/>
      <c r="U336" s="14"/>
      <c r="V336" s="14"/>
      <c r="W336" s="16" t="s">
        <v>25</v>
      </c>
      <c r="X336" s="16"/>
      <c r="Y336" s="16"/>
      <c r="Z336" s="55" t="s">
        <v>43</v>
      </c>
      <c r="AA336" s="17" t="s">
        <v>15</v>
      </c>
      <c r="AB336" s="17"/>
      <c r="AC336" s="17"/>
      <c r="AD336" s="56" t="s">
        <v>18</v>
      </c>
      <c r="AE336" s="57"/>
      <c r="AF336" s="19" t="s">
        <v>17</v>
      </c>
      <c r="AG336" s="21" t="s">
        <v>44</v>
      </c>
    </row>
    <row r="337" customHeight="1" spans="1:33">
      <c r="A337" s="21"/>
      <c r="B337" s="21" t="s">
        <v>45</v>
      </c>
      <c r="C337" s="21" t="s">
        <v>46</v>
      </c>
      <c r="D337" s="21" t="s">
        <v>47</v>
      </c>
      <c r="E337" s="14" t="s">
        <v>11</v>
      </c>
      <c r="F337" s="21" t="s">
        <v>23</v>
      </c>
      <c r="G337" s="21" t="s">
        <v>24</v>
      </c>
      <c r="H337" s="16" t="s">
        <v>25</v>
      </c>
      <c r="I337" s="58"/>
      <c r="J337" s="21" t="s">
        <v>26</v>
      </c>
      <c r="K337" s="21" t="s">
        <v>27</v>
      </c>
      <c r="L337" s="17" t="s">
        <v>28</v>
      </c>
      <c r="M337" s="59"/>
      <c r="N337" s="60"/>
      <c r="O337" s="19"/>
      <c r="P337" s="21"/>
      <c r="R337" s="21"/>
      <c r="S337" s="21" t="s">
        <v>45</v>
      </c>
      <c r="T337" s="21" t="s">
        <v>46</v>
      </c>
      <c r="U337" s="21" t="s">
        <v>47</v>
      </c>
      <c r="V337" s="14" t="s">
        <v>11</v>
      </c>
      <c r="W337" s="21" t="s">
        <v>23</v>
      </c>
      <c r="X337" s="21" t="s">
        <v>24</v>
      </c>
      <c r="Y337" s="16" t="s">
        <v>25</v>
      </c>
      <c r="Z337" s="58"/>
      <c r="AA337" s="21" t="s">
        <v>26</v>
      </c>
      <c r="AB337" s="21" t="s">
        <v>27</v>
      </c>
      <c r="AC337" s="17" t="s">
        <v>28</v>
      </c>
      <c r="AD337" s="59"/>
      <c r="AE337" s="60"/>
      <c r="AF337" s="19"/>
      <c r="AG337" s="21"/>
    </row>
    <row r="338" customHeight="1" spans="1:33">
      <c r="A338" s="21">
        <f>_xlfn.RANK.EQ(M338,M338:N341,0)</f>
        <v>1</v>
      </c>
      <c r="B338" s="21">
        <v>1446.85</v>
      </c>
      <c r="C338" s="21">
        <v>0.96</v>
      </c>
      <c r="D338" s="22">
        <v>1.35</v>
      </c>
      <c r="E338" s="14">
        <f t="shared" ref="E338:E341" si="145">B338*C338*D338</f>
        <v>1875.1176</v>
      </c>
      <c r="F338" s="21">
        <v>495</v>
      </c>
      <c r="G338" s="21">
        <v>1.44</v>
      </c>
      <c r="H338" s="61">
        <f t="shared" ref="H338:H341" si="146">1+6*F338/(F338+2000)+G338</f>
        <v>3.63038076152305</v>
      </c>
      <c r="I338" s="21">
        <v>1</v>
      </c>
      <c r="J338" s="21">
        <v>0.99</v>
      </c>
      <c r="K338" s="21">
        <v>2.73</v>
      </c>
      <c r="L338" s="17">
        <f t="shared" ref="L338:L341" si="147">1+J338*K338</f>
        <v>3.7027</v>
      </c>
      <c r="M338" s="62">
        <f>(E338*H338*L338+J342)*O338*I338</f>
        <v>25205.7261396668</v>
      </c>
      <c r="N338" s="63"/>
      <c r="O338" s="26">
        <v>1</v>
      </c>
      <c r="P338" s="21">
        <f t="shared" ref="P338:P341" si="148">IF(A338=1,1,(IF(A338=2,2,12)))</f>
        <v>1</v>
      </c>
      <c r="R338" s="21">
        <f>_xlfn.RANK.EQ(AD338,AD338:AE341,0)</f>
        <v>1</v>
      </c>
      <c r="S338" s="21">
        <v>1446.85</v>
      </c>
      <c r="T338" s="21">
        <v>0.96</v>
      </c>
      <c r="U338" s="22">
        <v>1.35</v>
      </c>
      <c r="V338" s="14">
        <f t="shared" ref="V338:V341" si="149">S338*T338*U338</f>
        <v>1875.1176</v>
      </c>
      <c r="W338" s="21">
        <v>495</v>
      </c>
      <c r="X338" s="21">
        <v>1.44</v>
      </c>
      <c r="Y338" s="61">
        <f t="shared" ref="Y338:Y341" si="150">1+6*W338/(W338+2000)+X338</f>
        <v>3.63038076152305</v>
      </c>
      <c r="Z338" s="21">
        <v>1</v>
      </c>
      <c r="AA338" s="21">
        <v>0.99</v>
      </c>
      <c r="AB338" s="21">
        <v>3.13</v>
      </c>
      <c r="AC338" s="17">
        <f t="shared" ref="AC338:AC341" si="151">1+AA338*AB338</f>
        <v>4.0987</v>
      </c>
      <c r="AD338" s="62">
        <f>(V338*Y338*AC338+AA342)*AF338*Z338</f>
        <v>30254.4529204776</v>
      </c>
      <c r="AE338" s="63"/>
      <c r="AF338" s="26">
        <v>1</v>
      </c>
      <c r="AG338" s="21">
        <f t="shared" ref="AG338:AG341" si="152">IF(R338=1,1,(IF(R338=2,2,12)))</f>
        <v>1</v>
      </c>
    </row>
    <row r="339" customHeight="1" spans="1:33">
      <c r="A339" s="21">
        <f>_xlfn.RANK.EQ(M339,M338:N341,0)</f>
        <v>4</v>
      </c>
      <c r="B339" s="21">
        <v>1446.85</v>
      </c>
      <c r="C339" s="21">
        <v>0.96</v>
      </c>
      <c r="D339" s="22">
        <v>1.35</v>
      </c>
      <c r="E339" s="14">
        <f t="shared" si="145"/>
        <v>1875.1176</v>
      </c>
      <c r="F339" s="21">
        <v>357</v>
      </c>
      <c r="G339" s="21">
        <v>1</v>
      </c>
      <c r="H339" s="61">
        <f t="shared" si="146"/>
        <v>2.90878235044548</v>
      </c>
      <c r="I339" s="21">
        <v>0</v>
      </c>
      <c r="J339" s="21">
        <v>0.98</v>
      </c>
      <c r="K339" s="21">
        <v>2.28</v>
      </c>
      <c r="L339" s="17">
        <f t="shared" si="147"/>
        <v>3.2344</v>
      </c>
      <c r="M339" s="62">
        <f>(E339*H339*L339+J342)*O339*I339</f>
        <v>0</v>
      </c>
      <c r="N339" s="63"/>
      <c r="O339" s="26">
        <v>1</v>
      </c>
      <c r="P339" s="21">
        <f t="shared" si="148"/>
        <v>12</v>
      </c>
      <c r="R339" s="21">
        <f>_xlfn.RANK.EQ(AD339,AD338:AE341,0)</f>
        <v>4</v>
      </c>
      <c r="S339" s="21">
        <v>1446.85</v>
      </c>
      <c r="T339" s="21">
        <v>0.96</v>
      </c>
      <c r="U339" s="22">
        <v>1.35</v>
      </c>
      <c r="V339" s="14">
        <f t="shared" si="149"/>
        <v>1875.1176</v>
      </c>
      <c r="W339" s="21">
        <v>357</v>
      </c>
      <c r="X339" s="21">
        <v>1</v>
      </c>
      <c r="Y339" s="61">
        <f t="shared" si="150"/>
        <v>2.90878235044548</v>
      </c>
      <c r="Z339" s="21">
        <v>0</v>
      </c>
      <c r="AA339" s="21">
        <v>0.98</v>
      </c>
      <c r="AB339" s="21">
        <v>2.68</v>
      </c>
      <c r="AC339" s="17">
        <f t="shared" si="151"/>
        <v>3.6264</v>
      </c>
      <c r="AD339" s="62">
        <f>(V339*Y339*AC339+AA342)*AF339*Z339</f>
        <v>0</v>
      </c>
      <c r="AE339" s="63"/>
      <c r="AF339" s="26">
        <v>1</v>
      </c>
      <c r="AG339" s="21">
        <f t="shared" si="152"/>
        <v>12</v>
      </c>
    </row>
    <row r="340" customHeight="1" spans="1:33">
      <c r="A340" s="21">
        <f>_xlfn.RANK.EQ(M340,M338:N341,0)</f>
        <v>2</v>
      </c>
      <c r="B340" s="21">
        <v>1446.85</v>
      </c>
      <c r="C340" s="21">
        <v>0.96</v>
      </c>
      <c r="D340" s="22">
        <v>1.35</v>
      </c>
      <c r="E340" s="14">
        <f t="shared" si="145"/>
        <v>1875.1176</v>
      </c>
      <c r="F340" s="21">
        <v>280</v>
      </c>
      <c r="G340" s="21">
        <v>1.4</v>
      </c>
      <c r="H340" s="61">
        <f t="shared" si="146"/>
        <v>3.13684210526316</v>
      </c>
      <c r="I340" s="21">
        <v>1</v>
      </c>
      <c r="J340" s="21">
        <v>0.79</v>
      </c>
      <c r="K340" s="21">
        <v>1.39</v>
      </c>
      <c r="L340" s="17">
        <f t="shared" si="147"/>
        <v>2.0981</v>
      </c>
      <c r="M340" s="62">
        <f>(E340*H340*L340+J342)*O340*I340</f>
        <v>12340.914763104</v>
      </c>
      <c r="N340" s="63"/>
      <c r="O340" s="26">
        <v>1</v>
      </c>
      <c r="P340" s="21">
        <f t="shared" si="148"/>
        <v>2</v>
      </c>
      <c r="R340" s="21">
        <f>_xlfn.RANK.EQ(AD340,AD338:AE341,0)</f>
        <v>2</v>
      </c>
      <c r="S340" s="21">
        <v>1446.85</v>
      </c>
      <c r="T340" s="21">
        <v>0.96</v>
      </c>
      <c r="U340" s="22">
        <v>1.35</v>
      </c>
      <c r="V340" s="14">
        <f t="shared" si="149"/>
        <v>1875.1176</v>
      </c>
      <c r="W340" s="21">
        <v>280</v>
      </c>
      <c r="X340" s="21">
        <v>1.4</v>
      </c>
      <c r="Y340" s="61">
        <f t="shared" si="150"/>
        <v>3.13684210526316</v>
      </c>
      <c r="Z340" s="21">
        <v>1</v>
      </c>
      <c r="AA340" s="21">
        <v>0.79</v>
      </c>
      <c r="AB340" s="21">
        <v>1.79</v>
      </c>
      <c r="AC340" s="17">
        <f t="shared" si="151"/>
        <v>2.4141</v>
      </c>
      <c r="AD340" s="62">
        <f>(V340*Y340*AC340+AA342)*AF340*Z340</f>
        <v>16552.610280544</v>
      </c>
      <c r="AE340" s="63"/>
      <c r="AF340" s="26">
        <v>1</v>
      </c>
      <c r="AG340" s="21">
        <f t="shared" si="152"/>
        <v>2</v>
      </c>
    </row>
    <row r="341" customHeight="1" spans="1:33">
      <c r="A341" s="21">
        <f>_xlfn.RANK.EQ(M341,M338:N341,0)</f>
        <v>3</v>
      </c>
      <c r="B341" s="21">
        <v>1446.85</v>
      </c>
      <c r="C341" s="21">
        <v>0.96</v>
      </c>
      <c r="D341" s="22">
        <v>1.35</v>
      </c>
      <c r="E341" s="14">
        <f t="shared" si="145"/>
        <v>1875.1176</v>
      </c>
      <c r="F341" s="21">
        <v>1000</v>
      </c>
      <c r="G341" s="21">
        <v>0.2</v>
      </c>
      <c r="H341" s="61">
        <f t="shared" si="146"/>
        <v>3.2</v>
      </c>
      <c r="I341" s="21">
        <v>1</v>
      </c>
      <c r="J341" s="21">
        <v>0.2</v>
      </c>
      <c r="K341" s="21">
        <v>1.3</v>
      </c>
      <c r="L341" s="17">
        <f t="shared" si="147"/>
        <v>1.26</v>
      </c>
      <c r="M341" s="62">
        <f>(E341*H341*L341+J342)*O341*I341</f>
        <v>7560.4741632</v>
      </c>
      <c r="N341" s="63"/>
      <c r="O341" s="26">
        <v>1</v>
      </c>
      <c r="P341" s="21">
        <f t="shared" si="148"/>
        <v>12</v>
      </c>
      <c r="R341" s="21">
        <f>_xlfn.RANK.EQ(AD341,AD338:AE341,0)</f>
        <v>3</v>
      </c>
      <c r="S341" s="21">
        <v>1446.85</v>
      </c>
      <c r="T341" s="21">
        <v>0.96</v>
      </c>
      <c r="U341" s="22">
        <v>1.35</v>
      </c>
      <c r="V341" s="14">
        <f t="shared" si="149"/>
        <v>1875.1176</v>
      </c>
      <c r="W341" s="21">
        <v>1000</v>
      </c>
      <c r="X341" s="21">
        <v>0.2</v>
      </c>
      <c r="Y341" s="61">
        <f t="shared" si="150"/>
        <v>3.2</v>
      </c>
      <c r="Z341" s="21">
        <v>1</v>
      </c>
      <c r="AA341" s="21">
        <v>0.2</v>
      </c>
      <c r="AB341" s="21">
        <v>1.7</v>
      </c>
      <c r="AC341" s="17">
        <f t="shared" si="151"/>
        <v>1.34</v>
      </c>
      <c r="AD341" s="62">
        <f>(V341*Y341*AC341+AA342)*AF341*Z341</f>
        <v>10393.5042688</v>
      </c>
      <c r="AE341" s="63"/>
      <c r="AF341" s="26">
        <v>1</v>
      </c>
      <c r="AG341" s="21">
        <f t="shared" si="152"/>
        <v>12</v>
      </c>
    </row>
    <row r="342" customHeight="1" spans="1:33">
      <c r="A342" s="64" t="s">
        <v>48</v>
      </c>
      <c r="B342" s="65">
        <f>LARGE(M338:N341,1)/1</f>
        <v>25205.7261396668</v>
      </c>
      <c r="C342" s="64" t="s">
        <v>49</v>
      </c>
      <c r="D342" s="65">
        <f>LARGE(M338:N341,2)/2</f>
        <v>6170.457381552</v>
      </c>
      <c r="E342" s="64" t="s">
        <v>50</v>
      </c>
      <c r="F342" s="65">
        <f>LARGE(M338:N341,3)/12</f>
        <v>630.0395136</v>
      </c>
      <c r="G342" s="64" t="s">
        <v>51</v>
      </c>
      <c r="H342" s="65">
        <f>LARGE(M338:N341,4)/12</f>
        <v>0</v>
      </c>
      <c r="I342" s="55" t="s">
        <v>52</v>
      </c>
      <c r="J342" s="55">
        <v>0</v>
      </c>
      <c r="K342" s="66" t="s">
        <v>37</v>
      </c>
      <c r="L342" s="66">
        <v>1.2</v>
      </c>
      <c r="M342" s="33" t="s">
        <v>53</v>
      </c>
      <c r="N342" s="67">
        <f>(B342+D342+F342+H342)*L342</f>
        <v>38407.4676417826</v>
      </c>
      <c r="O342" s="33" t="s">
        <v>54</v>
      </c>
      <c r="P342" s="67">
        <v>8</v>
      </c>
      <c r="R342" s="64" t="s">
        <v>48</v>
      </c>
      <c r="S342" s="65">
        <f>LARGE(AD338:AE341,1)/1</f>
        <v>30254.4529204776</v>
      </c>
      <c r="T342" s="64" t="s">
        <v>49</v>
      </c>
      <c r="U342" s="65">
        <f>LARGE(AD338:AE341,2)/2</f>
        <v>8276.305140272</v>
      </c>
      <c r="V342" s="64" t="s">
        <v>50</v>
      </c>
      <c r="W342" s="65">
        <f>LARGE(AD338:AE341,3)/12</f>
        <v>866.125355733333</v>
      </c>
      <c r="X342" s="64" t="s">
        <v>51</v>
      </c>
      <c r="Y342" s="65">
        <f>LARGE(AD338:AE341,4)/12</f>
        <v>0</v>
      </c>
      <c r="Z342" s="55" t="s">
        <v>52</v>
      </c>
      <c r="AA342" s="55">
        <v>2353</v>
      </c>
      <c r="AB342" s="66" t="s">
        <v>37</v>
      </c>
      <c r="AC342" s="66">
        <v>1.2</v>
      </c>
      <c r="AD342" s="33" t="s">
        <v>53</v>
      </c>
      <c r="AE342" s="67">
        <f>(S342+U342+W342+Y342)*AC342</f>
        <v>47276.2600997795</v>
      </c>
      <c r="AF342" s="33" t="s">
        <v>54</v>
      </c>
      <c r="AG342" s="67">
        <v>8</v>
      </c>
    </row>
    <row r="343" customHeight="1" spans="1:33">
      <c r="A343" s="64"/>
      <c r="B343" s="65"/>
      <c r="C343" s="64"/>
      <c r="D343" s="65"/>
      <c r="E343" s="64"/>
      <c r="F343" s="65"/>
      <c r="G343" s="64"/>
      <c r="H343" s="65"/>
      <c r="I343" s="58"/>
      <c r="J343" s="58"/>
      <c r="K343" s="68"/>
      <c r="L343" s="68"/>
      <c r="M343" s="33"/>
      <c r="N343" s="67"/>
      <c r="O343" s="33"/>
      <c r="P343" s="67"/>
      <c r="R343" s="64"/>
      <c r="S343" s="65"/>
      <c r="T343" s="64"/>
      <c r="U343" s="65"/>
      <c r="V343" s="64"/>
      <c r="W343" s="65"/>
      <c r="X343" s="64"/>
      <c r="Y343" s="65"/>
      <c r="Z343" s="58"/>
      <c r="AA343" s="58"/>
      <c r="AB343" s="68"/>
      <c r="AC343" s="68"/>
      <c r="AD343" s="33"/>
      <c r="AE343" s="67"/>
      <c r="AF343" s="33"/>
      <c r="AG343" s="67"/>
    </row>
    <row r="344" customHeight="1" spans="1:33">
      <c r="A344" s="28">
        <f>N342*P342</f>
        <v>307259.74113426</v>
      </c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R344" s="28">
        <f>AE342*AG342</f>
        <v>378210.080798236</v>
      </c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</row>
    <row r="345" customHeight="1" spans="1:3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</row>
    <row r="346" customHeight="1" spans="1:3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</row>
    <row r="347" customHeight="1" spans="1:33">
      <c r="A347" s="13" t="s">
        <v>55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R347" s="13" t="s">
        <v>55</v>
      </c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</row>
    <row r="348" customHeight="1" spans="1:33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</row>
    <row r="349" customHeight="1" spans="1:33">
      <c r="A349" s="21" t="s">
        <v>42</v>
      </c>
      <c r="B349" s="14" t="s">
        <v>11</v>
      </c>
      <c r="C349" s="14"/>
      <c r="D349" s="14"/>
      <c r="E349" s="14"/>
      <c r="F349" s="16" t="s">
        <v>25</v>
      </c>
      <c r="G349" s="16"/>
      <c r="H349" s="16"/>
      <c r="I349" s="55" t="s">
        <v>43</v>
      </c>
      <c r="J349" s="17" t="s">
        <v>15</v>
      </c>
      <c r="K349" s="17"/>
      <c r="L349" s="17"/>
      <c r="M349" s="56" t="s">
        <v>18</v>
      </c>
      <c r="N349" s="57"/>
      <c r="O349" s="19" t="s">
        <v>17</v>
      </c>
      <c r="P349" s="21" t="s">
        <v>44</v>
      </c>
      <c r="R349" s="21" t="s">
        <v>42</v>
      </c>
      <c r="S349" s="14" t="s">
        <v>11</v>
      </c>
      <c r="T349" s="14"/>
      <c r="U349" s="14"/>
      <c r="V349" s="14"/>
      <c r="W349" s="16" t="s">
        <v>25</v>
      </c>
      <c r="X349" s="16"/>
      <c r="Y349" s="16"/>
      <c r="Z349" s="55" t="s">
        <v>43</v>
      </c>
      <c r="AA349" s="17" t="s">
        <v>15</v>
      </c>
      <c r="AB349" s="17"/>
      <c r="AC349" s="17"/>
      <c r="AD349" s="56" t="s">
        <v>18</v>
      </c>
      <c r="AE349" s="57"/>
      <c r="AF349" s="19" t="s">
        <v>17</v>
      </c>
      <c r="AG349" s="21" t="s">
        <v>44</v>
      </c>
    </row>
    <row r="350" customHeight="1" spans="1:33">
      <c r="A350" s="21"/>
      <c r="B350" s="21" t="s">
        <v>45</v>
      </c>
      <c r="C350" s="21" t="s">
        <v>46</v>
      </c>
      <c r="D350" s="21" t="s">
        <v>47</v>
      </c>
      <c r="E350" s="14" t="s">
        <v>11</v>
      </c>
      <c r="F350" s="21" t="s">
        <v>23</v>
      </c>
      <c r="G350" s="21" t="s">
        <v>24</v>
      </c>
      <c r="H350" s="16" t="s">
        <v>25</v>
      </c>
      <c r="I350" s="58"/>
      <c r="J350" s="21" t="s">
        <v>26</v>
      </c>
      <c r="K350" s="21" t="s">
        <v>27</v>
      </c>
      <c r="L350" s="17" t="s">
        <v>28</v>
      </c>
      <c r="M350" s="59"/>
      <c r="N350" s="60"/>
      <c r="O350" s="19"/>
      <c r="P350" s="21"/>
      <c r="R350" s="21"/>
      <c r="S350" s="21" t="s">
        <v>45</v>
      </c>
      <c r="T350" s="21" t="s">
        <v>46</v>
      </c>
      <c r="U350" s="21" t="s">
        <v>47</v>
      </c>
      <c r="V350" s="14" t="s">
        <v>11</v>
      </c>
      <c r="W350" s="21" t="s">
        <v>23</v>
      </c>
      <c r="X350" s="21" t="s">
        <v>24</v>
      </c>
      <c r="Y350" s="16" t="s">
        <v>25</v>
      </c>
      <c r="Z350" s="58"/>
      <c r="AA350" s="21" t="s">
        <v>26</v>
      </c>
      <c r="AB350" s="21" t="s">
        <v>27</v>
      </c>
      <c r="AC350" s="17" t="s">
        <v>28</v>
      </c>
      <c r="AD350" s="59"/>
      <c r="AE350" s="60"/>
      <c r="AF350" s="19"/>
      <c r="AG350" s="21"/>
    </row>
    <row r="351" customHeight="1" spans="1:33">
      <c r="A351" s="21">
        <f>_xlfn.RANK.EQ(M351,M351:N354,0)</f>
        <v>1</v>
      </c>
      <c r="B351" s="21">
        <v>1446.85</v>
      </c>
      <c r="C351" s="21">
        <v>0.96</v>
      </c>
      <c r="D351" s="22">
        <v>1.35</v>
      </c>
      <c r="E351" s="14">
        <f t="shared" ref="E351:E354" si="153">B351*C351*D351</f>
        <v>1875.1176</v>
      </c>
      <c r="F351" s="21">
        <v>495</v>
      </c>
      <c r="G351" s="21">
        <v>1.44</v>
      </c>
      <c r="H351" s="61">
        <f t="shared" ref="H351:H354" si="154">1+6*F351/(F351+2000)+G351</f>
        <v>3.63038076152305</v>
      </c>
      <c r="I351" s="21">
        <v>1</v>
      </c>
      <c r="J351" s="21">
        <v>0.99</v>
      </c>
      <c r="K351" s="21">
        <v>2.73</v>
      </c>
      <c r="L351" s="17">
        <f t="shared" ref="L351:L354" si="155">1+J351*K351</f>
        <v>3.7027</v>
      </c>
      <c r="M351" s="62">
        <f>(E351*H351*L351+J355)*O351*I351</f>
        <v>25205.7261396668</v>
      </c>
      <c r="N351" s="63"/>
      <c r="O351" s="26">
        <v>1</v>
      </c>
      <c r="P351" s="21">
        <f t="shared" ref="P351:P354" si="156">IF(A351=1,1,(IF(A351=2,2,12)))</f>
        <v>1</v>
      </c>
      <c r="R351" s="21">
        <f>_xlfn.RANK.EQ(AD351,AD351:AE354,0)</f>
        <v>1</v>
      </c>
      <c r="S351" s="21">
        <v>1446.85</v>
      </c>
      <c r="T351" s="21">
        <v>0.96</v>
      </c>
      <c r="U351" s="22">
        <v>1.35</v>
      </c>
      <c r="V351" s="14">
        <f t="shared" ref="V351:V354" si="157">S351*T351*U351</f>
        <v>1875.1176</v>
      </c>
      <c r="W351" s="21">
        <v>495</v>
      </c>
      <c r="X351" s="21">
        <v>1.44</v>
      </c>
      <c r="Y351" s="61">
        <f t="shared" ref="Y351:Y354" si="158">1+6*W351/(W351+2000)+X351</f>
        <v>3.63038076152305</v>
      </c>
      <c r="Z351" s="21">
        <v>1</v>
      </c>
      <c r="AA351" s="21">
        <v>0.99</v>
      </c>
      <c r="AB351" s="21">
        <v>3.13</v>
      </c>
      <c r="AC351" s="17">
        <f t="shared" ref="AC351:AC354" si="159">1+AA351*AB351</f>
        <v>4.0987</v>
      </c>
      <c r="AD351" s="62">
        <f>(V351*Y351*AC351+AA355)*AF351*Z351</f>
        <v>30254.4529204776</v>
      </c>
      <c r="AE351" s="63"/>
      <c r="AF351" s="26">
        <v>1</v>
      </c>
      <c r="AG351" s="21">
        <f t="shared" ref="AG351:AG354" si="160">IF(R351=1,1,(IF(R351=2,2,12)))</f>
        <v>1</v>
      </c>
    </row>
    <row r="352" customHeight="1" spans="1:33">
      <c r="A352" s="21">
        <f>_xlfn.RANK.EQ(M352,M351:N354,0)</f>
        <v>2</v>
      </c>
      <c r="B352" s="21">
        <v>1446.85</v>
      </c>
      <c r="C352" s="21">
        <v>0.96</v>
      </c>
      <c r="D352" s="22">
        <v>1.35</v>
      </c>
      <c r="E352" s="14">
        <f t="shared" si="153"/>
        <v>1875.1176</v>
      </c>
      <c r="F352" s="21">
        <v>357</v>
      </c>
      <c r="G352" s="21">
        <v>1</v>
      </c>
      <c r="H352" s="61">
        <f t="shared" si="154"/>
        <v>2.90878235044548</v>
      </c>
      <c r="I352" s="21">
        <v>1</v>
      </c>
      <c r="J352" s="21">
        <v>0.98</v>
      </c>
      <c r="K352" s="21">
        <v>2.28</v>
      </c>
      <c r="L352" s="17">
        <f t="shared" si="155"/>
        <v>3.2344</v>
      </c>
      <c r="M352" s="62">
        <f>(E352*H352*L352+J355)*O352*I352</f>
        <v>17641.4169645552</v>
      </c>
      <c r="N352" s="63"/>
      <c r="O352" s="26">
        <v>1</v>
      </c>
      <c r="P352" s="21">
        <f t="shared" si="156"/>
        <v>2</v>
      </c>
      <c r="R352" s="21">
        <f>_xlfn.RANK.EQ(AD352,AD351:AE354,0)</f>
        <v>2</v>
      </c>
      <c r="S352" s="21">
        <v>1446.85</v>
      </c>
      <c r="T352" s="21">
        <v>0.96</v>
      </c>
      <c r="U352" s="22">
        <v>1.35</v>
      </c>
      <c r="V352" s="14">
        <f t="shared" si="157"/>
        <v>1875.1176</v>
      </c>
      <c r="W352" s="21">
        <v>357</v>
      </c>
      <c r="X352" s="21">
        <v>1</v>
      </c>
      <c r="Y352" s="61">
        <f t="shared" si="158"/>
        <v>2.90878235044548</v>
      </c>
      <c r="Z352" s="21">
        <v>1</v>
      </c>
      <c r="AA352" s="21">
        <v>0.98</v>
      </c>
      <c r="AB352" s="21">
        <v>2.68</v>
      </c>
      <c r="AC352" s="17">
        <f t="shared" si="159"/>
        <v>3.6264</v>
      </c>
      <c r="AD352" s="62">
        <f>(V352*Y352*AC352+AA355)*AF352*Z352</f>
        <v>22132.506084672</v>
      </c>
      <c r="AE352" s="63"/>
      <c r="AF352" s="26">
        <v>1</v>
      </c>
      <c r="AG352" s="21">
        <f t="shared" si="160"/>
        <v>2</v>
      </c>
    </row>
    <row r="353" customHeight="1" spans="1:33">
      <c r="A353" s="21">
        <f>_xlfn.RANK.EQ(M353,M351:N354,0)</f>
        <v>3</v>
      </c>
      <c r="B353" s="21">
        <v>1446.85</v>
      </c>
      <c r="C353" s="21">
        <v>0.96</v>
      </c>
      <c r="D353" s="22">
        <v>1.35</v>
      </c>
      <c r="E353" s="14">
        <f t="shared" si="153"/>
        <v>1875.1176</v>
      </c>
      <c r="F353" s="21">
        <v>280</v>
      </c>
      <c r="G353" s="21">
        <v>1.4</v>
      </c>
      <c r="H353" s="61">
        <f t="shared" si="154"/>
        <v>3.13684210526316</v>
      </c>
      <c r="I353" s="21">
        <v>1</v>
      </c>
      <c r="J353" s="21">
        <v>0.79</v>
      </c>
      <c r="K353" s="21">
        <v>1.39</v>
      </c>
      <c r="L353" s="17">
        <f t="shared" si="155"/>
        <v>2.0981</v>
      </c>
      <c r="M353" s="62">
        <f>(E353*H353*L353+J355)*O353*I353</f>
        <v>12340.914763104</v>
      </c>
      <c r="N353" s="63"/>
      <c r="O353" s="26">
        <v>1</v>
      </c>
      <c r="P353" s="21">
        <f t="shared" si="156"/>
        <v>12</v>
      </c>
      <c r="R353" s="21">
        <f>_xlfn.RANK.EQ(AD353,AD351:AE354,0)</f>
        <v>3</v>
      </c>
      <c r="S353" s="21">
        <v>1446.85</v>
      </c>
      <c r="T353" s="21">
        <v>0.96</v>
      </c>
      <c r="U353" s="22">
        <v>1.35</v>
      </c>
      <c r="V353" s="14">
        <f t="shared" si="157"/>
        <v>1875.1176</v>
      </c>
      <c r="W353" s="21">
        <v>280</v>
      </c>
      <c r="X353" s="21">
        <v>1.4</v>
      </c>
      <c r="Y353" s="61">
        <f t="shared" si="158"/>
        <v>3.13684210526316</v>
      </c>
      <c r="Z353" s="21">
        <v>1</v>
      </c>
      <c r="AA353" s="21">
        <v>0.79</v>
      </c>
      <c r="AB353" s="21">
        <v>1.79</v>
      </c>
      <c r="AC353" s="17">
        <f t="shared" si="159"/>
        <v>2.4141</v>
      </c>
      <c r="AD353" s="62">
        <f>(V353*Y353*AC353+AA355)*AF353*Z353</f>
        <v>16552.610280544</v>
      </c>
      <c r="AE353" s="63"/>
      <c r="AF353" s="26">
        <v>1</v>
      </c>
      <c r="AG353" s="21">
        <f t="shared" si="160"/>
        <v>12</v>
      </c>
    </row>
    <row r="354" customHeight="1" spans="1:33">
      <c r="A354" s="21">
        <f>_xlfn.RANK.EQ(M354,M351:N354,0)</f>
        <v>4</v>
      </c>
      <c r="B354" s="21">
        <v>1446.85</v>
      </c>
      <c r="C354" s="21">
        <v>0.96</v>
      </c>
      <c r="D354" s="22">
        <v>1.35</v>
      </c>
      <c r="E354" s="14">
        <f t="shared" si="153"/>
        <v>1875.1176</v>
      </c>
      <c r="F354" s="21">
        <v>1000</v>
      </c>
      <c r="G354" s="21">
        <v>0.2</v>
      </c>
      <c r="H354" s="61">
        <f t="shared" si="154"/>
        <v>3.2</v>
      </c>
      <c r="I354" s="21">
        <v>1</v>
      </c>
      <c r="J354" s="21">
        <v>0.2</v>
      </c>
      <c r="K354" s="21">
        <v>1.3</v>
      </c>
      <c r="L354" s="17">
        <f t="shared" si="155"/>
        <v>1.26</v>
      </c>
      <c r="M354" s="62">
        <f>(E354*H354*L354+J355)*O354*I354</f>
        <v>7560.4741632</v>
      </c>
      <c r="N354" s="63"/>
      <c r="O354" s="26">
        <v>1</v>
      </c>
      <c r="P354" s="21">
        <f t="shared" si="156"/>
        <v>12</v>
      </c>
      <c r="R354" s="21">
        <f>_xlfn.RANK.EQ(AD354,AD351:AE354,0)</f>
        <v>4</v>
      </c>
      <c r="S354" s="21">
        <v>1446.85</v>
      </c>
      <c r="T354" s="21">
        <v>0.96</v>
      </c>
      <c r="U354" s="22">
        <v>1.35</v>
      </c>
      <c r="V354" s="14">
        <f t="shared" si="157"/>
        <v>1875.1176</v>
      </c>
      <c r="W354" s="21">
        <v>1000</v>
      </c>
      <c r="X354" s="21">
        <v>0.2</v>
      </c>
      <c r="Y354" s="61">
        <f t="shared" si="158"/>
        <v>3.2</v>
      </c>
      <c r="Z354" s="21">
        <v>1</v>
      </c>
      <c r="AA354" s="21">
        <v>0.2</v>
      </c>
      <c r="AB354" s="21">
        <v>1.7</v>
      </c>
      <c r="AC354" s="17">
        <f t="shared" si="159"/>
        <v>1.34</v>
      </c>
      <c r="AD354" s="62">
        <f>(V354*Y354*AC354+AA355)*AF354*Z354</f>
        <v>10393.5042688</v>
      </c>
      <c r="AE354" s="63"/>
      <c r="AF354" s="26">
        <v>1</v>
      </c>
      <c r="AG354" s="21">
        <f t="shared" si="160"/>
        <v>12</v>
      </c>
    </row>
    <row r="355" customHeight="1" spans="1:33">
      <c r="A355" s="64" t="s">
        <v>48</v>
      </c>
      <c r="B355" s="65">
        <f>LARGE(M351:N354,1)/1</f>
        <v>25205.7261396668</v>
      </c>
      <c r="C355" s="64" t="s">
        <v>49</v>
      </c>
      <c r="D355" s="65">
        <f>LARGE(M351:N354,2)/2</f>
        <v>8820.70848227761</v>
      </c>
      <c r="E355" s="64" t="s">
        <v>50</v>
      </c>
      <c r="F355" s="65">
        <f>LARGE(M351:N354,3)/12</f>
        <v>1028.409563592</v>
      </c>
      <c r="G355" s="64" t="s">
        <v>51</v>
      </c>
      <c r="H355" s="65">
        <f>LARGE(M351:N354,4)/12</f>
        <v>630.0395136</v>
      </c>
      <c r="I355" s="55" t="s">
        <v>52</v>
      </c>
      <c r="J355" s="55">
        <v>0</v>
      </c>
      <c r="K355" s="66" t="s">
        <v>37</v>
      </c>
      <c r="L355" s="66">
        <v>1.2</v>
      </c>
      <c r="M355" s="33" t="s">
        <v>53</v>
      </c>
      <c r="N355" s="67">
        <f>(B355+D355+F355+H355)*L355</f>
        <v>42821.8604389637</v>
      </c>
      <c r="O355" s="33" t="s">
        <v>54</v>
      </c>
      <c r="P355" s="67">
        <v>12</v>
      </c>
      <c r="R355" s="64" t="s">
        <v>48</v>
      </c>
      <c r="S355" s="65">
        <f>LARGE(AD351:AE354,1)/1</f>
        <v>30254.4529204776</v>
      </c>
      <c r="T355" s="64" t="s">
        <v>49</v>
      </c>
      <c r="U355" s="65">
        <f>LARGE(AD351:AE354,2)/2</f>
        <v>11066.253042336</v>
      </c>
      <c r="V355" s="64" t="s">
        <v>50</v>
      </c>
      <c r="W355" s="65">
        <f>LARGE(AD351:AE354,3)/12</f>
        <v>1379.38419004533</v>
      </c>
      <c r="X355" s="64" t="s">
        <v>51</v>
      </c>
      <c r="Y355" s="65">
        <f>LARGE(AD351:AE354,4)/12</f>
        <v>866.125355733333</v>
      </c>
      <c r="Z355" s="55" t="s">
        <v>52</v>
      </c>
      <c r="AA355" s="55">
        <v>2353</v>
      </c>
      <c r="AB355" s="66" t="s">
        <v>37</v>
      </c>
      <c r="AC355" s="66">
        <v>1.2</v>
      </c>
      <c r="AD355" s="33" t="s">
        <v>53</v>
      </c>
      <c r="AE355" s="67">
        <f>(S355+U355+W355+Y355)*AC355</f>
        <v>52279.4586103107</v>
      </c>
      <c r="AF355" s="33" t="s">
        <v>54</v>
      </c>
      <c r="AG355" s="67">
        <v>16</v>
      </c>
    </row>
    <row r="356" customHeight="1" spans="1:33">
      <c r="A356" s="64"/>
      <c r="B356" s="65"/>
      <c r="C356" s="64"/>
      <c r="D356" s="65"/>
      <c r="E356" s="64"/>
      <c r="F356" s="65"/>
      <c r="G356" s="64"/>
      <c r="H356" s="65"/>
      <c r="I356" s="58"/>
      <c r="J356" s="58"/>
      <c r="K356" s="68"/>
      <c r="L356" s="68"/>
      <c r="M356" s="33"/>
      <c r="N356" s="67"/>
      <c r="O356" s="33"/>
      <c r="P356" s="67"/>
      <c r="R356" s="64"/>
      <c r="S356" s="65"/>
      <c r="T356" s="64"/>
      <c r="U356" s="65"/>
      <c r="V356" s="64"/>
      <c r="W356" s="65"/>
      <c r="X356" s="64"/>
      <c r="Y356" s="65"/>
      <c r="Z356" s="58"/>
      <c r="AA356" s="58"/>
      <c r="AB356" s="68"/>
      <c r="AC356" s="68"/>
      <c r="AD356" s="33"/>
      <c r="AE356" s="67"/>
      <c r="AF356" s="33"/>
      <c r="AG356" s="67"/>
    </row>
    <row r="357" customHeight="1" spans="1:33">
      <c r="A357" s="28">
        <f>N355*P355</f>
        <v>513862.325267564</v>
      </c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R357" s="28">
        <f>AE355*AG355</f>
        <v>836471.337764971</v>
      </c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</row>
    <row r="358" customHeight="1" spans="1:3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</row>
    <row r="359" customHeight="1" spans="1:3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</row>
    <row r="360" customHeight="1" spans="1:33">
      <c r="A360" s="13" t="s">
        <v>56</v>
      </c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R360" s="13" t="s">
        <v>56</v>
      </c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</row>
    <row r="361" customHeight="1" spans="1:33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</row>
    <row r="362" customHeight="1" spans="1:33">
      <c r="A362" s="14" t="s">
        <v>11</v>
      </c>
      <c r="B362" s="14"/>
      <c r="C362" s="14"/>
      <c r="D362" s="15"/>
      <c r="E362" s="16" t="s">
        <v>12</v>
      </c>
      <c r="F362" s="16"/>
      <c r="G362" s="16"/>
      <c r="H362" s="16"/>
      <c r="I362" s="14" t="s">
        <v>13</v>
      </c>
      <c r="J362" s="14" t="s">
        <v>14</v>
      </c>
      <c r="K362" s="17" t="s">
        <v>15</v>
      </c>
      <c r="L362" s="17"/>
      <c r="M362" s="17"/>
      <c r="N362" s="18" t="s">
        <v>16</v>
      </c>
      <c r="O362" s="19" t="s">
        <v>17</v>
      </c>
      <c r="P362" s="20" t="s">
        <v>18</v>
      </c>
      <c r="R362" s="14" t="s">
        <v>11</v>
      </c>
      <c r="S362" s="14"/>
      <c r="T362" s="14"/>
      <c r="U362" s="15"/>
      <c r="V362" s="16" t="s">
        <v>12</v>
      </c>
      <c r="W362" s="16"/>
      <c r="X362" s="16"/>
      <c r="Y362" s="16"/>
      <c r="Z362" s="14" t="s">
        <v>13</v>
      </c>
      <c r="AA362" s="14" t="s">
        <v>14</v>
      </c>
      <c r="AB362" s="17" t="s">
        <v>15</v>
      </c>
      <c r="AC362" s="17"/>
      <c r="AD362" s="17"/>
      <c r="AE362" s="18" t="s">
        <v>16</v>
      </c>
      <c r="AF362" s="19" t="s">
        <v>17</v>
      </c>
      <c r="AG362" s="20" t="s">
        <v>18</v>
      </c>
    </row>
    <row r="363" customHeight="1" spans="1:33">
      <c r="A363" s="21" t="s">
        <v>19</v>
      </c>
      <c r="B363" s="21" t="s">
        <v>20</v>
      </c>
      <c r="C363" s="22" t="s">
        <v>21</v>
      </c>
      <c r="D363" s="15" t="s">
        <v>11</v>
      </c>
      <c r="E363" s="21" t="s">
        <v>22</v>
      </c>
      <c r="F363" s="21" t="s">
        <v>23</v>
      </c>
      <c r="G363" s="21" t="s">
        <v>24</v>
      </c>
      <c r="H363" s="16" t="s">
        <v>25</v>
      </c>
      <c r="I363" s="14"/>
      <c r="J363" s="14"/>
      <c r="K363" s="21" t="s">
        <v>26</v>
      </c>
      <c r="L363" s="21" t="s">
        <v>27</v>
      </c>
      <c r="M363" s="17" t="s">
        <v>28</v>
      </c>
      <c r="N363" s="18" t="s">
        <v>29</v>
      </c>
      <c r="O363" s="19"/>
      <c r="P363" s="20"/>
      <c r="R363" s="21" t="s">
        <v>19</v>
      </c>
      <c r="S363" s="21" t="s">
        <v>20</v>
      </c>
      <c r="T363" s="22" t="s">
        <v>21</v>
      </c>
      <c r="U363" s="15" t="s">
        <v>11</v>
      </c>
      <c r="V363" s="21" t="s">
        <v>22</v>
      </c>
      <c r="W363" s="21" t="s">
        <v>23</v>
      </c>
      <c r="X363" s="21" t="s">
        <v>24</v>
      </c>
      <c r="Y363" s="16" t="s">
        <v>25</v>
      </c>
      <c r="Z363" s="14"/>
      <c r="AA363" s="14"/>
      <c r="AB363" s="21" t="s">
        <v>26</v>
      </c>
      <c r="AC363" s="21" t="s">
        <v>27</v>
      </c>
      <c r="AD363" s="17" t="s">
        <v>28</v>
      </c>
      <c r="AE363" s="18" t="s">
        <v>29</v>
      </c>
      <c r="AF363" s="19"/>
      <c r="AG363" s="20"/>
    </row>
    <row r="364" customHeight="1" spans="1:33">
      <c r="A364" s="21">
        <v>3137</v>
      </c>
      <c r="B364" s="23">
        <v>7.2</v>
      </c>
      <c r="C364" s="22">
        <v>1.35</v>
      </c>
      <c r="D364" s="15">
        <f>A364*B364*C364</f>
        <v>30491.64</v>
      </c>
      <c r="E364" s="21">
        <v>1.6</v>
      </c>
      <c r="F364" s="21">
        <v>357</v>
      </c>
      <c r="G364" s="21">
        <v>1</v>
      </c>
      <c r="H364" s="24">
        <f>1+6*F364/(F364+2000)+G364</f>
        <v>2.90878235044548</v>
      </c>
      <c r="I364" s="25">
        <f>1000*(1.6+4.8)</f>
        <v>6400</v>
      </c>
      <c r="J364" s="25">
        <v>0</v>
      </c>
      <c r="K364" s="21">
        <v>0.98</v>
      </c>
      <c r="L364" s="21">
        <v>2.28</v>
      </c>
      <c r="M364" s="17">
        <f>1+K364*L364</f>
        <v>3.2344</v>
      </c>
      <c r="N364" s="18">
        <v>1.2</v>
      </c>
      <c r="O364" s="26">
        <v>1</v>
      </c>
      <c r="P364" s="27">
        <f>((D364*E364*H364)+I364+J364)*M364*N364*O364</f>
        <v>575631.359195259</v>
      </c>
      <c r="R364" s="21">
        <v>3137</v>
      </c>
      <c r="S364" s="23">
        <v>7.2</v>
      </c>
      <c r="T364" s="22">
        <v>1.35</v>
      </c>
      <c r="U364" s="15">
        <f>R364*S364*T364</f>
        <v>30491.64</v>
      </c>
      <c r="V364" s="21">
        <v>1.6</v>
      </c>
      <c r="W364" s="21">
        <v>357</v>
      </c>
      <c r="X364" s="21">
        <v>1</v>
      </c>
      <c r="Y364" s="24">
        <f>1+6*W364/(W364+2000)+X364</f>
        <v>2.90878235044548</v>
      </c>
      <c r="Z364" s="25">
        <f>1000*(1.6+4.8)+R364*1.5*5</f>
        <v>29927.5</v>
      </c>
      <c r="AA364" s="25">
        <v>0</v>
      </c>
      <c r="AB364" s="21">
        <v>0.98</v>
      </c>
      <c r="AC364" s="21">
        <f>2.28+1.9</f>
        <v>4.18</v>
      </c>
      <c r="AD364" s="17">
        <f>1+AB364*AC364</f>
        <v>5.0964</v>
      </c>
      <c r="AE364" s="18">
        <v>1.2</v>
      </c>
      <c r="AF364" s="26">
        <v>1</v>
      </c>
      <c r="AG364" s="27">
        <f>((U364*V364*Y364)+Z364+AA364)*AD364*AE364*AF364</f>
        <v>1050901.14889562</v>
      </c>
    </row>
    <row r="365" customHeight="1" spans="1:33">
      <c r="A365" s="28">
        <f>SUM(P364:P364)</f>
        <v>575631.359195259</v>
      </c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R365" s="28">
        <f>SUM(AG364:AG364)</f>
        <v>1050901.14889562</v>
      </c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</row>
    <row r="366" customHeight="1" spans="1:3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</row>
    <row r="367" customHeight="1" spans="1:3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</row>
    <row r="368" customHeight="1" spans="1:33">
      <c r="A368" s="29" t="s">
        <v>57</v>
      </c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R368" s="29" t="s">
        <v>57</v>
      </c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</row>
    <row r="369" customHeight="1" spans="1:3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</row>
    <row r="370" customHeight="1" spans="1:33">
      <c r="A370" s="14" t="s">
        <v>11</v>
      </c>
      <c r="B370" s="14"/>
      <c r="C370" s="14"/>
      <c r="D370" s="14"/>
      <c r="E370" s="14"/>
      <c r="F370" s="17" t="s">
        <v>31</v>
      </c>
      <c r="G370" s="17"/>
      <c r="H370" s="17"/>
      <c r="I370" s="17"/>
      <c r="J370" s="18" t="s">
        <v>32</v>
      </c>
      <c r="K370" s="18"/>
      <c r="L370" s="30" t="s">
        <v>18</v>
      </c>
      <c r="M370" s="30"/>
      <c r="N370" s="30"/>
      <c r="O370" s="30"/>
      <c r="P370" s="30"/>
      <c r="R370" s="14" t="s">
        <v>11</v>
      </c>
      <c r="S370" s="14"/>
      <c r="T370" s="14"/>
      <c r="U370" s="14"/>
      <c r="V370" s="14"/>
      <c r="W370" s="17" t="s">
        <v>31</v>
      </c>
      <c r="X370" s="17"/>
      <c r="Y370" s="17"/>
      <c r="Z370" s="17"/>
      <c r="AA370" s="18" t="s">
        <v>32</v>
      </c>
      <c r="AB370" s="18"/>
      <c r="AC370" s="30" t="s">
        <v>18</v>
      </c>
      <c r="AD370" s="30"/>
      <c r="AE370" s="30"/>
      <c r="AF370" s="30"/>
      <c r="AG370" s="30"/>
    </row>
    <row r="371" customHeight="1" spans="1:33">
      <c r="A371" s="14" t="s">
        <v>19</v>
      </c>
      <c r="B371" s="14" t="s">
        <v>33</v>
      </c>
      <c r="C371" s="14" t="s">
        <v>34</v>
      </c>
      <c r="D371" s="14" t="s">
        <v>35</v>
      </c>
      <c r="E371" s="14" t="s">
        <v>11</v>
      </c>
      <c r="F371" s="17" t="s">
        <v>36</v>
      </c>
      <c r="G371" s="17" t="s">
        <v>26</v>
      </c>
      <c r="H371" s="17" t="s">
        <v>27</v>
      </c>
      <c r="I371" s="31" t="s">
        <v>28</v>
      </c>
      <c r="J371" s="18" t="s">
        <v>37</v>
      </c>
      <c r="K371" s="18" t="s">
        <v>38</v>
      </c>
      <c r="L371" s="30"/>
      <c r="M371" s="30"/>
      <c r="N371" s="30"/>
      <c r="O371" s="30"/>
      <c r="P371" s="30"/>
      <c r="R371" s="14" t="s">
        <v>19</v>
      </c>
      <c r="S371" s="14" t="s">
        <v>33</v>
      </c>
      <c r="T371" s="14" t="s">
        <v>34</v>
      </c>
      <c r="U371" s="14" t="s">
        <v>35</v>
      </c>
      <c r="V371" s="14" t="s">
        <v>11</v>
      </c>
      <c r="W371" s="17" t="s">
        <v>36</v>
      </c>
      <c r="X371" s="17" t="s">
        <v>26</v>
      </c>
      <c r="Y371" s="17" t="s">
        <v>27</v>
      </c>
      <c r="Z371" s="31" t="s">
        <v>28</v>
      </c>
      <c r="AA371" s="18" t="s">
        <v>37</v>
      </c>
      <c r="AB371" s="18" t="s">
        <v>38</v>
      </c>
      <c r="AC371" s="30"/>
      <c r="AD371" s="30"/>
      <c r="AE371" s="30"/>
      <c r="AF371" s="30"/>
      <c r="AG371" s="30"/>
    </row>
    <row r="372" customHeight="1" spans="1:33">
      <c r="A372" s="21">
        <v>3137</v>
      </c>
      <c r="B372" s="19">
        <v>1.728</v>
      </c>
      <c r="C372" s="21">
        <v>1</v>
      </c>
      <c r="D372" s="21">
        <v>0</v>
      </c>
      <c r="E372" s="14">
        <f t="shared" ref="E372:E379" si="161">A372*B372*C372+D372</f>
        <v>5420.736</v>
      </c>
      <c r="F372" s="21">
        <v>1.64</v>
      </c>
      <c r="G372" s="21">
        <v>0.98</v>
      </c>
      <c r="H372" s="21">
        <v>2.28</v>
      </c>
      <c r="I372" s="31">
        <f t="shared" ref="I372:I379" si="162">G372*H372+1</f>
        <v>3.2344</v>
      </c>
      <c r="J372" s="21">
        <v>1.2</v>
      </c>
      <c r="K372" s="18">
        <v>0.5</v>
      </c>
      <c r="L372" s="32">
        <f t="shared" ref="L372:L379" si="163">E372*F372*I372*J372*K372</f>
        <v>17252.3032621056</v>
      </c>
      <c r="M372" s="32"/>
      <c r="N372" s="32"/>
      <c r="O372" s="32"/>
      <c r="P372" s="32"/>
      <c r="R372" s="21">
        <v>3137</v>
      </c>
      <c r="S372" s="19">
        <v>1.728</v>
      </c>
      <c r="T372" s="21">
        <v>1</v>
      </c>
      <c r="U372" s="21">
        <v>0</v>
      </c>
      <c r="V372" s="14">
        <f t="shared" ref="V372:V379" si="164">R372*S372*T372+U372</f>
        <v>5420.736</v>
      </c>
      <c r="W372" s="21">
        <v>1.64</v>
      </c>
      <c r="X372" s="21">
        <v>0.98</v>
      </c>
      <c r="Y372" s="21">
        <v>2.68</v>
      </c>
      <c r="Z372" s="31">
        <f t="shared" ref="Z372:Z379" si="165">X372*Y372+1</f>
        <v>3.6264</v>
      </c>
      <c r="AA372" s="21">
        <v>1.2</v>
      </c>
      <c r="AB372" s="18">
        <v>0.5</v>
      </c>
      <c r="AC372" s="32">
        <f t="shared" ref="AC372:AC379" si="166">V372*W372*Z372*AA372*AB372</f>
        <v>19343.2329179136</v>
      </c>
      <c r="AD372" s="32"/>
      <c r="AE372" s="32"/>
      <c r="AF372" s="32"/>
      <c r="AG372" s="32"/>
    </row>
    <row r="373" customHeight="1" spans="1:33">
      <c r="A373" s="21">
        <v>3137</v>
      </c>
      <c r="B373" s="19">
        <v>1.728</v>
      </c>
      <c r="C373" s="21">
        <v>1</v>
      </c>
      <c r="D373" s="21">
        <v>0</v>
      </c>
      <c r="E373" s="14">
        <f t="shared" si="161"/>
        <v>5420.736</v>
      </c>
      <c r="F373" s="21">
        <v>1.64</v>
      </c>
      <c r="G373" s="21">
        <v>0.98</v>
      </c>
      <c r="H373" s="21">
        <v>2.28</v>
      </c>
      <c r="I373" s="31">
        <f t="shared" si="162"/>
        <v>3.2344</v>
      </c>
      <c r="J373" s="21">
        <v>1.2</v>
      </c>
      <c r="K373" s="18">
        <v>0.5</v>
      </c>
      <c r="L373" s="32">
        <f t="shared" si="163"/>
        <v>17252.3032621056</v>
      </c>
      <c r="M373" s="32"/>
      <c r="N373" s="32"/>
      <c r="O373" s="32"/>
      <c r="P373" s="32"/>
      <c r="R373" s="21">
        <v>3137</v>
      </c>
      <c r="S373" s="19">
        <v>1.728</v>
      </c>
      <c r="T373" s="21">
        <v>1</v>
      </c>
      <c r="U373" s="21">
        <v>0</v>
      </c>
      <c r="V373" s="14">
        <f t="shared" si="164"/>
        <v>5420.736</v>
      </c>
      <c r="W373" s="21">
        <v>1.64</v>
      </c>
      <c r="X373" s="21">
        <v>0.98</v>
      </c>
      <c r="Y373" s="21">
        <v>2.68</v>
      </c>
      <c r="Z373" s="31">
        <f t="shared" si="165"/>
        <v>3.6264</v>
      </c>
      <c r="AA373" s="21">
        <v>1.2</v>
      </c>
      <c r="AB373" s="18">
        <v>0.5</v>
      </c>
      <c r="AC373" s="32">
        <f t="shared" si="166"/>
        <v>19343.2329179136</v>
      </c>
      <c r="AD373" s="32"/>
      <c r="AE373" s="32"/>
      <c r="AF373" s="32"/>
      <c r="AG373" s="32"/>
    </row>
    <row r="374" customHeight="1" spans="1:33">
      <c r="A374" s="21">
        <v>3137</v>
      </c>
      <c r="B374" s="19">
        <v>1.728</v>
      </c>
      <c r="C374" s="21">
        <v>1</v>
      </c>
      <c r="D374" s="21">
        <v>0</v>
      </c>
      <c r="E374" s="14">
        <f t="shared" si="161"/>
        <v>5420.736</v>
      </c>
      <c r="F374" s="21">
        <v>1.64</v>
      </c>
      <c r="G374" s="21">
        <v>0.98</v>
      </c>
      <c r="H374" s="21">
        <v>2.28</v>
      </c>
      <c r="I374" s="31">
        <f t="shared" si="162"/>
        <v>3.2344</v>
      </c>
      <c r="J374" s="21">
        <v>1.2</v>
      </c>
      <c r="K374" s="18">
        <v>0.5</v>
      </c>
      <c r="L374" s="32">
        <f t="shared" si="163"/>
        <v>17252.3032621056</v>
      </c>
      <c r="M374" s="32"/>
      <c r="N374" s="32"/>
      <c r="O374" s="32"/>
      <c r="P374" s="32"/>
      <c r="R374" s="21">
        <v>3137</v>
      </c>
      <c r="S374" s="19">
        <v>1.728</v>
      </c>
      <c r="T374" s="21">
        <v>1</v>
      </c>
      <c r="U374" s="21">
        <v>0</v>
      </c>
      <c r="V374" s="14">
        <f t="shared" si="164"/>
        <v>5420.736</v>
      </c>
      <c r="W374" s="21">
        <v>1.64</v>
      </c>
      <c r="X374" s="21">
        <v>0.98</v>
      </c>
      <c r="Y374" s="21">
        <v>2.68</v>
      </c>
      <c r="Z374" s="31">
        <f t="shared" si="165"/>
        <v>3.6264</v>
      </c>
      <c r="AA374" s="21">
        <v>1.2</v>
      </c>
      <c r="AB374" s="18">
        <v>0.5</v>
      </c>
      <c r="AC374" s="32">
        <f t="shared" si="166"/>
        <v>19343.2329179136</v>
      </c>
      <c r="AD374" s="32"/>
      <c r="AE374" s="32"/>
      <c r="AF374" s="32"/>
      <c r="AG374" s="32"/>
    </row>
    <row r="375" customHeight="1" spans="1:33">
      <c r="A375" s="21">
        <v>3137</v>
      </c>
      <c r="B375" s="19">
        <v>1.728</v>
      </c>
      <c r="C375" s="21">
        <v>1</v>
      </c>
      <c r="D375" s="21">
        <v>0</v>
      </c>
      <c r="E375" s="14">
        <f t="shared" si="161"/>
        <v>5420.736</v>
      </c>
      <c r="F375" s="21">
        <v>1.64</v>
      </c>
      <c r="G375" s="21">
        <v>0.98</v>
      </c>
      <c r="H375" s="21">
        <v>2.28</v>
      </c>
      <c r="I375" s="31">
        <f t="shared" si="162"/>
        <v>3.2344</v>
      </c>
      <c r="J375" s="21">
        <v>1.2</v>
      </c>
      <c r="K375" s="18">
        <v>0.5</v>
      </c>
      <c r="L375" s="32">
        <f t="shared" si="163"/>
        <v>17252.3032621056</v>
      </c>
      <c r="M375" s="32"/>
      <c r="N375" s="32"/>
      <c r="O375" s="32"/>
      <c r="P375" s="32"/>
      <c r="R375" s="21">
        <v>3137</v>
      </c>
      <c r="S375" s="19">
        <v>1.728</v>
      </c>
      <c r="T375" s="21">
        <v>1</v>
      </c>
      <c r="U375" s="21">
        <v>0</v>
      </c>
      <c r="V375" s="14">
        <f t="shared" si="164"/>
        <v>5420.736</v>
      </c>
      <c r="W375" s="21">
        <v>1.64</v>
      </c>
      <c r="X375" s="21">
        <v>0.98</v>
      </c>
      <c r="Y375" s="21">
        <v>2.68</v>
      </c>
      <c r="Z375" s="31">
        <f t="shared" si="165"/>
        <v>3.6264</v>
      </c>
      <c r="AA375" s="21">
        <v>1.2</v>
      </c>
      <c r="AB375" s="18">
        <v>0.5</v>
      </c>
      <c r="AC375" s="32">
        <f t="shared" si="166"/>
        <v>19343.2329179136</v>
      </c>
      <c r="AD375" s="32"/>
      <c r="AE375" s="32"/>
      <c r="AF375" s="32"/>
      <c r="AG375" s="32"/>
    </row>
    <row r="376" customHeight="1" spans="1:33">
      <c r="A376" s="21">
        <v>3137</v>
      </c>
      <c r="B376" s="19">
        <v>1.728</v>
      </c>
      <c r="C376" s="21">
        <v>1</v>
      </c>
      <c r="D376" s="21">
        <v>0</v>
      </c>
      <c r="E376" s="14">
        <f t="shared" si="161"/>
        <v>5420.736</v>
      </c>
      <c r="F376" s="21">
        <v>1.64</v>
      </c>
      <c r="G376" s="21">
        <v>0.98</v>
      </c>
      <c r="H376" s="21">
        <v>2.28</v>
      </c>
      <c r="I376" s="31">
        <f t="shared" si="162"/>
        <v>3.2344</v>
      </c>
      <c r="J376" s="21">
        <v>1.2</v>
      </c>
      <c r="K376" s="18">
        <v>0.5</v>
      </c>
      <c r="L376" s="32">
        <f t="shared" si="163"/>
        <v>17252.3032621056</v>
      </c>
      <c r="M376" s="32"/>
      <c r="N376" s="32"/>
      <c r="O376" s="32"/>
      <c r="P376" s="32"/>
      <c r="R376" s="21">
        <v>3137</v>
      </c>
      <c r="S376" s="19">
        <v>1.728</v>
      </c>
      <c r="T376" s="21">
        <v>1</v>
      </c>
      <c r="U376" s="21">
        <v>0</v>
      </c>
      <c r="V376" s="14">
        <f t="shared" si="164"/>
        <v>5420.736</v>
      </c>
      <c r="W376" s="21">
        <v>1.64</v>
      </c>
      <c r="X376" s="21">
        <v>0.98</v>
      </c>
      <c r="Y376" s="21">
        <v>2.68</v>
      </c>
      <c r="Z376" s="31">
        <f t="shared" si="165"/>
        <v>3.6264</v>
      </c>
      <c r="AA376" s="21">
        <v>1.2</v>
      </c>
      <c r="AB376" s="18">
        <v>0.5</v>
      </c>
      <c r="AC376" s="32">
        <f t="shared" si="166"/>
        <v>19343.2329179136</v>
      </c>
      <c r="AD376" s="32"/>
      <c r="AE376" s="32"/>
      <c r="AF376" s="32"/>
      <c r="AG376" s="32"/>
    </row>
    <row r="377" customHeight="1" spans="1:33">
      <c r="A377" s="21">
        <v>3137</v>
      </c>
      <c r="B377" s="19">
        <v>1.728</v>
      </c>
      <c r="C377" s="21">
        <v>1</v>
      </c>
      <c r="D377" s="21">
        <v>0</v>
      </c>
      <c r="E377" s="14">
        <f t="shared" si="161"/>
        <v>5420.736</v>
      </c>
      <c r="F377" s="21">
        <v>1.64</v>
      </c>
      <c r="G377" s="21">
        <v>0.98</v>
      </c>
      <c r="H377" s="21">
        <v>2.28</v>
      </c>
      <c r="I377" s="31">
        <f t="shared" si="162"/>
        <v>3.2344</v>
      </c>
      <c r="J377" s="21">
        <v>1.2</v>
      </c>
      <c r="K377" s="18">
        <v>0.5</v>
      </c>
      <c r="L377" s="32">
        <f t="shared" si="163"/>
        <v>17252.3032621056</v>
      </c>
      <c r="M377" s="32"/>
      <c r="N377" s="32"/>
      <c r="O377" s="32"/>
      <c r="P377" s="32"/>
      <c r="R377" s="21">
        <v>3137</v>
      </c>
      <c r="S377" s="19">
        <v>1.728</v>
      </c>
      <c r="T377" s="21">
        <v>1</v>
      </c>
      <c r="U377" s="21">
        <v>0</v>
      </c>
      <c r="V377" s="14">
        <f t="shared" si="164"/>
        <v>5420.736</v>
      </c>
      <c r="W377" s="21">
        <v>1.64</v>
      </c>
      <c r="X377" s="21">
        <v>0.98</v>
      </c>
      <c r="Y377" s="21">
        <v>2.68</v>
      </c>
      <c r="Z377" s="31">
        <f t="shared" si="165"/>
        <v>3.6264</v>
      </c>
      <c r="AA377" s="21">
        <v>1.2</v>
      </c>
      <c r="AB377" s="18">
        <v>0.5</v>
      </c>
      <c r="AC377" s="32">
        <f t="shared" si="166"/>
        <v>19343.2329179136</v>
      </c>
      <c r="AD377" s="32"/>
      <c r="AE377" s="32"/>
      <c r="AF377" s="32"/>
      <c r="AG377" s="32"/>
    </row>
    <row r="378" customHeight="1" spans="1:33">
      <c r="A378" s="21">
        <v>3137</v>
      </c>
      <c r="B378" s="19">
        <v>1.728</v>
      </c>
      <c r="C378" s="21">
        <v>1</v>
      </c>
      <c r="D378" s="21">
        <v>0</v>
      </c>
      <c r="E378" s="14">
        <f t="shared" si="161"/>
        <v>5420.736</v>
      </c>
      <c r="F378" s="21">
        <v>1.64</v>
      </c>
      <c r="G378" s="21">
        <v>0.98</v>
      </c>
      <c r="H378" s="21">
        <v>2.28</v>
      </c>
      <c r="I378" s="31">
        <f t="shared" si="162"/>
        <v>3.2344</v>
      </c>
      <c r="J378" s="21">
        <v>1.2</v>
      </c>
      <c r="K378" s="18">
        <v>0.5</v>
      </c>
      <c r="L378" s="32">
        <f t="shared" si="163"/>
        <v>17252.3032621056</v>
      </c>
      <c r="M378" s="32"/>
      <c r="N378" s="32"/>
      <c r="O378" s="32"/>
      <c r="P378" s="32"/>
      <c r="R378" s="21">
        <v>3137</v>
      </c>
      <c r="S378" s="19">
        <v>1.728</v>
      </c>
      <c r="T378" s="21">
        <v>1</v>
      </c>
      <c r="U378" s="21">
        <v>0</v>
      </c>
      <c r="V378" s="14">
        <f t="shared" si="164"/>
        <v>5420.736</v>
      </c>
      <c r="W378" s="21">
        <v>1.64</v>
      </c>
      <c r="X378" s="21">
        <v>0.98</v>
      </c>
      <c r="Y378" s="21">
        <v>2.68</v>
      </c>
      <c r="Z378" s="31">
        <f t="shared" si="165"/>
        <v>3.6264</v>
      </c>
      <c r="AA378" s="21">
        <v>1.2</v>
      </c>
      <c r="AB378" s="18">
        <v>0.5</v>
      </c>
      <c r="AC378" s="32">
        <f t="shared" si="166"/>
        <v>19343.2329179136</v>
      </c>
      <c r="AD378" s="32"/>
      <c r="AE378" s="32"/>
      <c r="AF378" s="32"/>
      <c r="AG378" s="32"/>
    </row>
    <row r="379" customHeight="1" spans="1:33">
      <c r="A379" s="21">
        <v>3137</v>
      </c>
      <c r="B379" s="19">
        <v>1.728</v>
      </c>
      <c r="C379" s="21">
        <v>1</v>
      </c>
      <c r="D379" s="21">
        <v>0</v>
      </c>
      <c r="E379" s="14">
        <f t="shared" si="161"/>
        <v>5420.736</v>
      </c>
      <c r="F379" s="21">
        <v>1.64</v>
      </c>
      <c r="G379" s="21">
        <v>0.98</v>
      </c>
      <c r="H379" s="21">
        <v>2.28</v>
      </c>
      <c r="I379" s="31">
        <f t="shared" si="162"/>
        <v>3.2344</v>
      </c>
      <c r="J379" s="21">
        <v>1.2</v>
      </c>
      <c r="K379" s="18">
        <v>0.5</v>
      </c>
      <c r="L379" s="32">
        <f t="shared" si="163"/>
        <v>17252.3032621056</v>
      </c>
      <c r="M379" s="32"/>
      <c r="N379" s="32"/>
      <c r="O379" s="32"/>
      <c r="P379" s="32"/>
      <c r="R379" s="21">
        <v>3137</v>
      </c>
      <c r="S379" s="19">
        <v>1.728</v>
      </c>
      <c r="T379" s="21">
        <v>1</v>
      </c>
      <c r="U379" s="21">
        <v>0</v>
      </c>
      <c r="V379" s="14">
        <f t="shared" si="164"/>
        <v>5420.736</v>
      </c>
      <c r="W379" s="21">
        <v>1.64</v>
      </c>
      <c r="X379" s="21">
        <v>0.98</v>
      </c>
      <c r="Y379" s="21">
        <v>2.68</v>
      </c>
      <c r="Z379" s="31">
        <f t="shared" si="165"/>
        <v>3.6264</v>
      </c>
      <c r="AA379" s="21">
        <v>1.2</v>
      </c>
      <c r="AB379" s="18">
        <v>0.5</v>
      </c>
      <c r="AC379" s="32">
        <f t="shared" si="166"/>
        <v>19343.2329179136</v>
      </c>
      <c r="AD379" s="32"/>
      <c r="AE379" s="32"/>
      <c r="AF379" s="32"/>
      <c r="AG379" s="32"/>
    </row>
    <row r="380" customHeight="1" spans="1:33">
      <c r="A380" s="34">
        <f>SUM(L372:L379)</f>
        <v>138018.426096845</v>
      </c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6"/>
      <c r="R380" s="34">
        <f>SUM(AC372:AC379)</f>
        <v>154745.863343309</v>
      </c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6"/>
    </row>
    <row r="381" customHeight="1" spans="1:33">
      <c r="A381" s="37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9"/>
      <c r="R381" s="37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9"/>
    </row>
    <row r="382" customHeight="1" spans="1:33">
      <c r="A382" s="40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2"/>
      <c r="R382" s="40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2"/>
    </row>
    <row r="385" customHeight="1" spans="1:33">
      <c r="A385" s="2" t="s">
        <v>60</v>
      </c>
      <c r="B385" s="2"/>
      <c r="C385" s="2"/>
      <c r="D385" s="2"/>
      <c r="E385" s="2"/>
      <c r="F385" s="2"/>
      <c r="G385" s="2"/>
      <c r="H385" s="3" t="s">
        <v>1</v>
      </c>
      <c r="I385" s="3"/>
      <c r="J385" s="3"/>
      <c r="K385" s="3"/>
      <c r="L385" s="3"/>
      <c r="M385" s="3"/>
      <c r="N385" s="3"/>
      <c r="O385" s="3"/>
      <c r="P385" s="3"/>
      <c r="R385" s="2" t="s">
        <v>60</v>
      </c>
      <c r="S385" s="2"/>
      <c r="T385" s="2"/>
      <c r="U385" s="2"/>
      <c r="V385" s="2"/>
      <c r="W385" s="2"/>
      <c r="X385" s="2"/>
      <c r="Y385" s="3" t="s">
        <v>2</v>
      </c>
      <c r="Z385" s="3"/>
      <c r="AA385" s="3"/>
      <c r="AB385" s="3"/>
      <c r="AC385" s="3"/>
      <c r="AD385" s="3"/>
      <c r="AE385" s="3"/>
      <c r="AF385" s="3"/>
      <c r="AG385" s="3"/>
    </row>
    <row r="386" customHeight="1" spans="1:33">
      <c r="A386" s="2"/>
      <c r="B386" s="2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</row>
    <row r="387" customHeight="1" spans="1:33">
      <c r="A387" s="2"/>
      <c r="B387" s="2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</row>
    <row r="388" customHeight="1" spans="1:33">
      <c r="A388" s="4" t="s">
        <v>3</v>
      </c>
      <c r="B388" s="4"/>
      <c r="C388" s="5">
        <f>K388+K390+K392+K394</f>
        <v>4030178.2141527</v>
      </c>
      <c r="D388" s="5"/>
      <c r="E388" s="5"/>
      <c r="F388" s="5"/>
      <c r="G388" s="5"/>
      <c r="H388" s="6" t="s">
        <v>4</v>
      </c>
      <c r="I388" s="6"/>
      <c r="J388" s="6"/>
      <c r="K388" s="7">
        <f>A407+A430</f>
        <v>2138400.82709034</v>
      </c>
      <c r="L388" s="7"/>
      <c r="M388" s="8">
        <f>K388/C388</f>
        <v>0.530597088630215</v>
      </c>
      <c r="N388" s="8"/>
      <c r="O388" s="9" t="s">
        <v>5</v>
      </c>
      <c r="P388" s="9"/>
      <c r="R388" s="4" t="s">
        <v>3</v>
      </c>
      <c r="S388" s="4"/>
      <c r="T388" s="5">
        <f>AB388+AB390+AB392+AB394</f>
        <v>5253164.0409626</v>
      </c>
      <c r="U388" s="5"/>
      <c r="V388" s="5"/>
      <c r="W388" s="5"/>
      <c r="X388" s="5"/>
      <c r="Y388" s="6" t="s">
        <v>4</v>
      </c>
      <c r="Z388" s="6"/>
      <c r="AA388" s="6"/>
      <c r="AB388" s="7">
        <f>R407+R430</f>
        <v>2435442.34496703</v>
      </c>
      <c r="AC388" s="7"/>
      <c r="AD388" s="8">
        <f>AB388/T388</f>
        <v>0.463614371448557</v>
      </c>
      <c r="AE388" s="8"/>
      <c r="AF388" s="9" t="s">
        <v>5</v>
      </c>
      <c r="AG388" s="9"/>
    </row>
    <row r="389" customHeight="1" spans="1:33">
      <c r="A389" s="4"/>
      <c r="B389" s="4"/>
      <c r="C389" s="5"/>
      <c r="D389" s="5"/>
      <c r="E389" s="5"/>
      <c r="F389" s="5"/>
      <c r="G389" s="5"/>
      <c r="H389" s="6"/>
      <c r="I389" s="6"/>
      <c r="J389" s="6"/>
      <c r="K389" s="7"/>
      <c r="L389" s="7"/>
      <c r="M389" s="8"/>
      <c r="N389" s="8"/>
      <c r="O389" s="9"/>
      <c r="P389" s="9"/>
      <c r="R389" s="4"/>
      <c r="S389" s="4"/>
      <c r="T389" s="5"/>
      <c r="U389" s="5"/>
      <c r="V389" s="5"/>
      <c r="W389" s="5"/>
      <c r="X389" s="5"/>
      <c r="Y389" s="6"/>
      <c r="Z389" s="6"/>
      <c r="AA389" s="6"/>
      <c r="AB389" s="7"/>
      <c r="AC389" s="7"/>
      <c r="AD389" s="8"/>
      <c r="AE389" s="8"/>
      <c r="AF389" s="9"/>
      <c r="AG389" s="9"/>
    </row>
    <row r="390" customHeight="1" spans="1:33">
      <c r="A390" s="4"/>
      <c r="B390" s="4"/>
      <c r="C390" s="5"/>
      <c r="D390" s="5"/>
      <c r="E390" s="5"/>
      <c r="F390" s="5"/>
      <c r="G390" s="5"/>
      <c r="H390" s="6" t="s">
        <v>6</v>
      </c>
      <c r="I390" s="6"/>
      <c r="J390" s="6"/>
      <c r="K390" s="7">
        <f>A442+A459</f>
        <v>376802.435159352</v>
      </c>
      <c r="L390" s="7"/>
      <c r="M390" s="8">
        <f>K390/C388</f>
        <v>0.0934952290288658</v>
      </c>
      <c r="N390" s="8"/>
      <c r="O390" s="10">
        <v>18.5</v>
      </c>
      <c r="P390" s="10"/>
      <c r="R390" s="4"/>
      <c r="S390" s="4"/>
      <c r="T390" s="5"/>
      <c r="U390" s="5"/>
      <c r="V390" s="5"/>
      <c r="W390" s="5"/>
      <c r="X390" s="5"/>
      <c r="Y390" s="6" t="s">
        <v>6</v>
      </c>
      <c r="Z390" s="6"/>
      <c r="AA390" s="6"/>
      <c r="AB390" s="7">
        <f>R442+R459</f>
        <v>450804.735034961</v>
      </c>
      <c r="AC390" s="7"/>
      <c r="AD390" s="8">
        <f>AB390/T388</f>
        <v>0.0858158495565188</v>
      </c>
      <c r="AE390" s="8"/>
      <c r="AF390" s="10">
        <v>18.5</v>
      </c>
      <c r="AG390" s="10"/>
    </row>
    <row r="391" customHeight="1" spans="1:33">
      <c r="A391" s="4"/>
      <c r="B391" s="4"/>
      <c r="C391" s="5"/>
      <c r="D391" s="5"/>
      <c r="E391" s="5"/>
      <c r="F391" s="5"/>
      <c r="G391" s="5"/>
      <c r="H391" s="6"/>
      <c r="I391" s="6"/>
      <c r="J391" s="6"/>
      <c r="K391" s="7"/>
      <c r="L391" s="7"/>
      <c r="M391" s="8"/>
      <c r="N391" s="8"/>
      <c r="O391" s="10"/>
      <c r="P391" s="10"/>
      <c r="R391" s="4"/>
      <c r="S391" s="4"/>
      <c r="T391" s="5"/>
      <c r="U391" s="5"/>
      <c r="V391" s="5"/>
      <c r="W391" s="5"/>
      <c r="X391" s="5"/>
      <c r="Y391" s="6"/>
      <c r="Z391" s="6"/>
      <c r="AA391" s="6"/>
      <c r="AB391" s="7"/>
      <c r="AC391" s="7"/>
      <c r="AD391" s="8"/>
      <c r="AE391" s="8"/>
      <c r="AF391" s="10"/>
      <c r="AG391" s="10"/>
    </row>
    <row r="392" customHeight="1" spans="1:33">
      <c r="A392" s="11" t="s">
        <v>7</v>
      </c>
      <c r="B392" s="11"/>
      <c r="C392" s="12">
        <f>C388/O390</f>
        <v>217847.471035281</v>
      </c>
      <c r="D392" s="12"/>
      <c r="E392" s="12"/>
      <c r="F392" s="12"/>
      <c r="G392" s="12"/>
      <c r="H392" s="6" t="s">
        <v>8</v>
      </c>
      <c r="I392" s="6"/>
      <c r="J392" s="6"/>
      <c r="K392" s="7">
        <f>A493+A508</f>
        <v>678147.65530725</v>
      </c>
      <c r="L392" s="7"/>
      <c r="M392" s="8">
        <f>K392/C388</f>
        <v>0.168267411333279</v>
      </c>
      <c r="N392" s="8"/>
      <c r="O392" s="10"/>
      <c r="P392" s="10"/>
      <c r="R392" s="11" t="s">
        <v>7</v>
      </c>
      <c r="S392" s="11"/>
      <c r="T392" s="12">
        <f>T388/AF390</f>
        <v>283954.813025005</v>
      </c>
      <c r="U392" s="12"/>
      <c r="V392" s="12"/>
      <c r="W392" s="12"/>
      <c r="X392" s="12"/>
      <c r="Y392" s="6" t="s">
        <v>8</v>
      </c>
      <c r="Z392" s="6"/>
      <c r="AA392" s="6"/>
      <c r="AB392" s="7">
        <f>R493+R508</f>
        <v>1144775.59588219</v>
      </c>
      <c r="AC392" s="7"/>
      <c r="AD392" s="8">
        <f>AB392/T388</f>
        <v>0.217921158934991</v>
      </c>
      <c r="AE392" s="8"/>
      <c r="AF392" s="10"/>
      <c r="AG392" s="10"/>
    </row>
    <row r="393" customHeight="1" spans="1:33">
      <c r="A393" s="11"/>
      <c r="B393" s="11"/>
      <c r="C393" s="12"/>
      <c r="D393" s="12"/>
      <c r="E393" s="12"/>
      <c r="F393" s="12"/>
      <c r="G393" s="12"/>
      <c r="H393" s="6"/>
      <c r="I393" s="6"/>
      <c r="J393" s="6"/>
      <c r="K393" s="7"/>
      <c r="L393" s="7"/>
      <c r="M393" s="8"/>
      <c r="N393" s="8"/>
      <c r="O393" s="10"/>
      <c r="P393" s="10"/>
      <c r="R393" s="11"/>
      <c r="S393" s="11"/>
      <c r="T393" s="12"/>
      <c r="U393" s="12"/>
      <c r="V393" s="12"/>
      <c r="W393" s="12"/>
      <c r="X393" s="12"/>
      <c r="Y393" s="6"/>
      <c r="Z393" s="6"/>
      <c r="AA393" s="6"/>
      <c r="AB393" s="7"/>
      <c r="AC393" s="7"/>
      <c r="AD393" s="8"/>
      <c r="AE393" s="8"/>
      <c r="AF393" s="10"/>
      <c r="AG393" s="10"/>
    </row>
    <row r="394" customHeight="1" spans="1:33">
      <c r="A394" s="11"/>
      <c r="B394" s="11"/>
      <c r="C394" s="12"/>
      <c r="D394" s="12"/>
      <c r="E394" s="12"/>
      <c r="F394" s="12"/>
      <c r="G394" s="12"/>
      <c r="H394" s="6" t="s">
        <v>9</v>
      </c>
      <c r="I394" s="6"/>
      <c r="J394" s="6"/>
      <c r="K394" s="7">
        <f>A472+A485</f>
        <v>836827.296595755</v>
      </c>
      <c r="L394" s="7"/>
      <c r="M394" s="8">
        <f>K394/C388</f>
        <v>0.207640271007641</v>
      </c>
      <c r="N394" s="8"/>
      <c r="O394" s="10"/>
      <c r="P394" s="10"/>
      <c r="R394" s="11"/>
      <c r="S394" s="11"/>
      <c r="T394" s="12"/>
      <c r="U394" s="12"/>
      <c r="V394" s="12"/>
      <c r="W394" s="12"/>
      <c r="X394" s="12"/>
      <c r="Y394" s="6" t="s">
        <v>9</v>
      </c>
      <c r="Z394" s="6"/>
      <c r="AA394" s="6"/>
      <c r="AB394" s="7">
        <f>R472+R485</f>
        <v>1222141.36507841</v>
      </c>
      <c r="AC394" s="7"/>
      <c r="AD394" s="8">
        <f>AB394/T388</f>
        <v>0.232648620059933</v>
      </c>
      <c r="AE394" s="8"/>
      <c r="AF394" s="10"/>
      <c r="AG394" s="10"/>
    </row>
    <row r="395" customHeight="1" spans="1:33">
      <c r="A395" s="11"/>
      <c r="B395" s="11"/>
      <c r="C395" s="12"/>
      <c r="D395" s="12"/>
      <c r="E395" s="12"/>
      <c r="F395" s="12"/>
      <c r="G395" s="12"/>
      <c r="H395" s="6"/>
      <c r="I395" s="6"/>
      <c r="J395" s="6"/>
      <c r="K395" s="7"/>
      <c r="L395" s="7"/>
      <c r="M395" s="8"/>
      <c r="N395" s="8"/>
      <c r="O395" s="10"/>
      <c r="P395" s="10"/>
      <c r="R395" s="11"/>
      <c r="S395" s="11"/>
      <c r="T395" s="12"/>
      <c r="U395" s="12"/>
      <c r="V395" s="12"/>
      <c r="W395" s="12"/>
      <c r="X395" s="12"/>
      <c r="Y395" s="6"/>
      <c r="Z395" s="6"/>
      <c r="AA395" s="6"/>
      <c r="AB395" s="7"/>
      <c r="AC395" s="7"/>
      <c r="AD395" s="8"/>
      <c r="AE395" s="8"/>
      <c r="AF395" s="10"/>
      <c r="AG395" s="10"/>
    </row>
    <row r="396" customHeight="1" spans="1:33">
      <c r="A396" s="13" t="s">
        <v>10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R396" s="13" t="s">
        <v>10</v>
      </c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</row>
    <row r="397" customHeight="1" spans="1:33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</row>
    <row r="398" customHeight="1" spans="1:33">
      <c r="A398" s="14" t="s">
        <v>11</v>
      </c>
      <c r="B398" s="14"/>
      <c r="C398" s="14"/>
      <c r="D398" s="15"/>
      <c r="E398" s="16" t="s">
        <v>12</v>
      </c>
      <c r="F398" s="16"/>
      <c r="G398" s="16"/>
      <c r="H398" s="16"/>
      <c r="I398" s="14" t="s">
        <v>13</v>
      </c>
      <c r="J398" s="14" t="s">
        <v>14</v>
      </c>
      <c r="K398" s="17" t="s">
        <v>15</v>
      </c>
      <c r="L398" s="17"/>
      <c r="M398" s="17"/>
      <c r="N398" s="18" t="s">
        <v>16</v>
      </c>
      <c r="O398" s="19" t="s">
        <v>17</v>
      </c>
      <c r="P398" s="20" t="s">
        <v>18</v>
      </c>
      <c r="R398" s="14" t="s">
        <v>11</v>
      </c>
      <c r="S398" s="14"/>
      <c r="T398" s="14"/>
      <c r="U398" s="15"/>
      <c r="V398" s="16" t="s">
        <v>12</v>
      </c>
      <c r="W398" s="16"/>
      <c r="X398" s="16"/>
      <c r="Y398" s="16"/>
      <c r="Z398" s="14" t="s">
        <v>13</v>
      </c>
      <c r="AA398" s="14" t="s">
        <v>14</v>
      </c>
      <c r="AB398" s="17" t="s">
        <v>15</v>
      </c>
      <c r="AC398" s="17"/>
      <c r="AD398" s="17"/>
      <c r="AE398" s="18" t="s">
        <v>16</v>
      </c>
      <c r="AF398" s="19" t="s">
        <v>17</v>
      </c>
      <c r="AG398" s="20" t="s">
        <v>18</v>
      </c>
    </row>
    <row r="399" customHeight="1" spans="1:33">
      <c r="A399" s="21" t="s">
        <v>19</v>
      </c>
      <c r="B399" s="21" t="s">
        <v>20</v>
      </c>
      <c r="C399" s="22" t="s">
        <v>21</v>
      </c>
      <c r="D399" s="15" t="s">
        <v>11</v>
      </c>
      <c r="E399" s="21" t="s">
        <v>22</v>
      </c>
      <c r="F399" s="21" t="s">
        <v>23</v>
      </c>
      <c r="G399" s="21" t="s">
        <v>24</v>
      </c>
      <c r="H399" s="16" t="s">
        <v>25</v>
      </c>
      <c r="I399" s="14"/>
      <c r="J399" s="14"/>
      <c r="K399" s="21" t="s">
        <v>26</v>
      </c>
      <c r="L399" s="21" t="s">
        <v>27</v>
      </c>
      <c r="M399" s="17" t="s">
        <v>28</v>
      </c>
      <c r="N399" s="18" t="s">
        <v>29</v>
      </c>
      <c r="O399" s="19"/>
      <c r="P399" s="20"/>
      <c r="R399" s="21" t="s">
        <v>19</v>
      </c>
      <c r="S399" s="21" t="s">
        <v>20</v>
      </c>
      <c r="T399" s="22" t="s">
        <v>21</v>
      </c>
      <c r="U399" s="15" t="s">
        <v>11</v>
      </c>
      <c r="V399" s="21" t="s">
        <v>22</v>
      </c>
      <c r="W399" s="21" t="s">
        <v>23</v>
      </c>
      <c r="X399" s="21" t="s">
        <v>24</v>
      </c>
      <c r="Y399" s="16" t="s">
        <v>25</v>
      </c>
      <c r="Z399" s="14"/>
      <c r="AA399" s="14"/>
      <c r="AB399" s="21" t="s">
        <v>26</v>
      </c>
      <c r="AC399" s="21" t="s">
        <v>27</v>
      </c>
      <c r="AD399" s="17" t="s">
        <v>28</v>
      </c>
      <c r="AE399" s="18" t="s">
        <v>29</v>
      </c>
      <c r="AF399" s="19"/>
      <c r="AG399" s="20"/>
    </row>
    <row r="400" customHeight="1" spans="1:33">
      <c r="A400" s="21">
        <v>3226</v>
      </c>
      <c r="B400" s="23">
        <v>2.54</v>
      </c>
      <c r="C400" s="22">
        <v>1.35</v>
      </c>
      <c r="D400" s="15">
        <f t="shared" ref="D400:D406" si="167">A400*B400*C400</f>
        <v>11061.954</v>
      </c>
      <c r="E400" s="21">
        <v>1.6</v>
      </c>
      <c r="F400" s="21">
        <v>470</v>
      </c>
      <c r="G400" s="21">
        <v>1.44</v>
      </c>
      <c r="H400" s="24">
        <f t="shared" ref="H400:H406" si="168">1+6*F400/(F400+2000)+G400</f>
        <v>3.5817004048583</v>
      </c>
      <c r="I400" s="25">
        <f t="shared" ref="I400:I406" si="169">1080*(1.6+4.8)</f>
        <v>6912</v>
      </c>
      <c r="J400" s="25">
        <f t="shared" ref="J400:J403" si="170">A400*0.6</f>
        <v>1935.6</v>
      </c>
      <c r="K400" s="21">
        <v>0.99</v>
      </c>
      <c r="L400" s="21">
        <v>2.73</v>
      </c>
      <c r="M400" s="17">
        <f t="shared" ref="M400:M406" si="171">1+K400*L400</f>
        <v>3.7027</v>
      </c>
      <c r="N400" s="18">
        <v>1.2</v>
      </c>
      <c r="O400" s="26">
        <v>1</v>
      </c>
      <c r="P400" s="27">
        <f t="shared" ref="P400:P406" si="172">((D400*E400*H400)+I400+J400)*M400*N400*O400</f>
        <v>320982.182215725</v>
      </c>
      <c r="R400" s="21">
        <v>3226</v>
      </c>
      <c r="S400" s="23">
        <v>2.54</v>
      </c>
      <c r="T400" s="22">
        <v>1.35</v>
      </c>
      <c r="U400" s="15">
        <f t="shared" ref="U400:U406" si="173">R400*S400*T400</f>
        <v>11061.954</v>
      </c>
      <c r="V400" s="21">
        <v>1.6</v>
      </c>
      <c r="W400" s="21">
        <v>470</v>
      </c>
      <c r="X400" s="21">
        <v>1.44</v>
      </c>
      <c r="Y400" s="24">
        <f t="shared" ref="Y400:Y406" si="174">1+6*W400/(W400+2000)+X400</f>
        <v>3.5817004048583</v>
      </c>
      <c r="Z400" s="25">
        <f t="shared" ref="Z400:Z406" si="175">1080*(1.6+4.8)+1985</f>
        <v>8897</v>
      </c>
      <c r="AA400" s="25">
        <f t="shared" ref="AA400:AA403" si="176">R400*0.6</f>
        <v>1935.6</v>
      </c>
      <c r="AB400" s="21">
        <v>0.99</v>
      </c>
      <c r="AC400" s="21">
        <v>3.13</v>
      </c>
      <c r="AD400" s="17">
        <f t="shared" ref="AD400:AD406" si="177">1+AB400*AC400</f>
        <v>4.0987</v>
      </c>
      <c r="AE400" s="18">
        <v>1.2</v>
      </c>
      <c r="AF400" s="26">
        <v>1</v>
      </c>
      <c r="AG400" s="27">
        <f t="shared" ref="AG400:AG406" si="178">((U400*V400*Y400)+Z400+AA400)*AD400*AE400*AF400</f>
        <v>365074.003620809</v>
      </c>
    </row>
    <row r="401" customHeight="1" spans="1:33">
      <c r="A401" s="21">
        <v>3226</v>
      </c>
      <c r="B401" s="23">
        <v>2.54</v>
      </c>
      <c r="C401" s="22">
        <v>1.35</v>
      </c>
      <c r="D401" s="15">
        <f t="shared" si="167"/>
        <v>11061.954</v>
      </c>
      <c r="E401" s="21">
        <v>1.6</v>
      </c>
      <c r="F401" s="21">
        <v>470</v>
      </c>
      <c r="G401" s="21">
        <v>1.44</v>
      </c>
      <c r="H401" s="24">
        <f t="shared" si="168"/>
        <v>3.5817004048583</v>
      </c>
      <c r="I401" s="25">
        <f t="shared" si="169"/>
        <v>6912</v>
      </c>
      <c r="J401" s="25">
        <f t="shared" si="170"/>
        <v>1935.6</v>
      </c>
      <c r="K401" s="21">
        <v>0.99</v>
      </c>
      <c r="L401" s="21">
        <v>2.73</v>
      </c>
      <c r="M401" s="17">
        <f t="shared" si="171"/>
        <v>3.7027</v>
      </c>
      <c r="N401" s="18">
        <v>1.2</v>
      </c>
      <c r="O401" s="26">
        <v>1</v>
      </c>
      <c r="P401" s="27">
        <f t="shared" si="172"/>
        <v>320982.182215725</v>
      </c>
      <c r="R401" s="21">
        <v>3226</v>
      </c>
      <c r="S401" s="23">
        <v>2.54</v>
      </c>
      <c r="T401" s="22">
        <v>1.35</v>
      </c>
      <c r="U401" s="15">
        <f t="shared" si="173"/>
        <v>11061.954</v>
      </c>
      <c r="V401" s="21">
        <v>1.6</v>
      </c>
      <c r="W401" s="21">
        <v>470</v>
      </c>
      <c r="X401" s="21">
        <v>1.44</v>
      </c>
      <c r="Y401" s="24">
        <f t="shared" si="174"/>
        <v>3.5817004048583</v>
      </c>
      <c r="Z401" s="25">
        <f t="shared" si="175"/>
        <v>8897</v>
      </c>
      <c r="AA401" s="25">
        <f t="shared" si="176"/>
        <v>1935.6</v>
      </c>
      <c r="AB401" s="21">
        <v>0.99</v>
      </c>
      <c r="AC401" s="21">
        <v>3.13</v>
      </c>
      <c r="AD401" s="17">
        <f t="shared" si="177"/>
        <v>4.0987</v>
      </c>
      <c r="AE401" s="18">
        <v>1.2</v>
      </c>
      <c r="AF401" s="26">
        <v>1</v>
      </c>
      <c r="AG401" s="27">
        <f t="shared" si="178"/>
        <v>365074.003620809</v>
      </c>
    </row>
    <row r="402" customHeight="1" spans="1:33">
      <c r="A402" s="21">
        <v>3226</v>
      </c>
      <c r="B402" s="23">
        <v>2.54</v>
      </c>
      <c r="C402" s="22">
        <v>1.35</v>
      </c>
      <c r="D402" s="15">
        <f t="shared" si="167"/>
        <v>11061.954</v>
      </c>
      <c r="E402" s="21">
        <v>1.6</v>
      </c>
      <c r="F402" s="21">
        <v>470</v>
      </c>
      <c r="G402" s="21">
        <v>1.44</v>
      </c>
      <c r="H402" s="24">
        <f t="shared" si="168"/>
        <v>3.5817004048583</v>
      </c>
      <c r="I402" s="25">
        <f t="shared" si="169"/>
        <v>6912</v>
      </c>
      <c r="J402" s="25">
        <f t="shared" si="170"/>
        <v>1935.6</v>
      </c>
      <c r="K402" s="21">
        <v>0.99</v>
      </c>
      <c r="L402" s="21">
        <v>2.73</v>
      </c>
      <c r="M402" s="17">
        <f t="shared" si="171"/>
        <v>3.7027</v>
      </c>
      <c r="N402" s="18">
        <v>1.2</v>
      </c>
      <c r="O402" s="26">
        <v>1</v>
      </c>
      <c r="P402" s="27">
        <f t="shared" si="172"/>
        <v>320982.182215725</v>
      </c>
      <c r="R402" s="21">
        <v>3226</v>
      </c>
      <c r="S402" s="23">
        <v>2.54</v>
      </c>
      <c r="T402" s="22">
        <v>1.35</v>
      </c>
      <c r="U402" s="15">
        <f t="shared" si="173"/>
        <v>11061.954</v>
      </c>
      <c r="V402" s="21">
        <v>1.6</v>
      </c>
      <c r="W402" s="21">
        <v>470</v>
      </c>
      <c r="X402" s="21">
        <v>1.44</v>
      </c>
      <c r="Y402" s="24">
        <f t="shared" si="174"/>
        <v>3.5817004048583</v>
      </c>
      <c r="Z402" s="25">
        <f t="shared" si="175"/>
        <v>8897</v>
      </c>
      <c r="AA402" s="25">
        <f t="shared" si="176"/>
        <v>1935.6</v>
      </c>
      <c r="AB402" s="21">
        <v>0.99</v>
      </c>
      <c r="AC402" s="21">
        <v>3.13</v>
      </c>
      <c r="AD402" s="17">
        <f t="shared" si="177"/>
        <v>4.0987</v>
      </c>
      <c r="AE402" s="18">
        <v>1.2</v>
      </c>
      <c r="AF402" s="26">
        <v>1</v>
      </c>
      <c r="AG402" s="27">
        <f t="shared" si="178"/>
        <v>365074.003620809</v>
      </c>
    </row>
    <row r="403" customHeight="1" spans="1:33">
      <c r="A403" s="21">
        <v>3226</v>
      </c>
      <c r="B403" s="23">
        <v>2.54</v>
      </c>
      <c r="C403" s="22">
        <v>1.35</v>
      </c>
      <c r="D403" s="15">
        <f t="shared" si="167"/>
        <v>11061.954</v>
      </c>
      <c r="E403" s="21">
        <v>1.6</v>
      </c>
      <c r="F403" s="21">
        <v>470</v>
      </c>
      <c r="G403" s="21">
        <v>1.44</v>
      </c>
      <c r="H403" s="24">
        <f t="shared" si="168"/>
        <v>3.5817004048583</v>
      </c>
      <c r="I403" s="25">
        <f t="shared" si="169"/>
        <v>6912</v>
      </c>
      <c r="J403" s="25">
        <f t="shared" si="170"/>
        <v>1935.6</v>
      </c>
      <c r="K403" s="21">
        <v>0.99</v>
      </c>
      <c r="L403" s="21">
        <v>2.73</v>
      </c>
      <c r="M403" s="17">
        <f t="shared" si="171"/>
        <v>3.7027</v>
      </c>
      <c r="N403" s="18">
        <v>1.2</v>
      </c>
      <c r="O403" s="26">
        <v>1</v>
      </c>
      <c r="P403" s="27">
        <f t="shared" si="172"/>
        <v>320982.182215725</v>
      </c>
      <c r="R403" s="21">
        <v>3226</v>
      </c>
      <c r="S403" s="23">
        <v>2.54</v>
      </c>
      <c r="T403" s="22">
        <v>1.35</v>
      </c>
      <c r="U403" s="15">
        <f t="shared" si="173"/>
        <v>11061.954</v>
      </c>
      <c r="V403" s="21">
        <v>1.6</v>
      </c>
      <c r="W403" s="21">
        <v>470</v>
      </c>
      <c r="X403" s="21">
        <v>1.44</v>
      </c>
      <c r="Y403" s="24">
        <f t="shared" si="174"/>
        <v>3.5817004048583</v>
      </c>
      <c r="Z403" s="25">
        <f t="shared" si="175"/>
        <v>8897</v>
      </c>
      <c r="AA403" s="25">
        <f t="shared" si="176"/>
        <v>1935.6</v>
      </c>
      <c r="AB403" s="21">
        <v>0.99</v>
      </c>
      <c r="AC403" s="21">
        <v>3.13</v>
      </c>
      <c r="AD403" s="17">
        <f t="shared" si="177"/>
        <v>4.0987</v>
      </c>
      <c r="AE403" s="18">
        <v>1.2</v>
      </c>
      <c r="AF403" s="26">
        <v>1</v>
      </c>
      <c r="AG403" s="27">
        <f t="shared" si="178"/>
        <v>365074.003620809</v>
      </c>
    </row>
    <row r="404" customHeight="1" spans="1:33">
      <c r="A404" s="21">
        <v>3226</v>
      </c>
      <c r="B404" s="16">
        <v>0.53</v>
      </c>
      <c r="C404" s="22">
        <v>1.35</v>
      </c>
      <c r="D404" s="15">
        <f t="shared" si="167"/>
        <v>2308.203</v>
      </c>
      <c r="E404" s="21">
        <v>1.6</v>
      </c>
      <c r="F404" s="21">
        <v>470</v>
      </c>
      <c r="G404" s="21">
        <v>1.44</v>
      </c>
      <c r="H404" s="24">
        <f t="shared" si="168"/>
        <v>3.5817004048583</v>
      </c>
      <c r="I404" s="25">
        <f t="shared" si="169"/>
        <v>6912</v>
      </c>
      <c r="J404" s="25">
        <v>0</v>
      </c>
      <c r="K404" s="21">
        <v>0.99</v>
      </c>
      <c r="L404" s="21">
        <v>2.73</v>
      </c>
      <c r="M404" s="17">
        <f t="shared" si="171"/>
        <v>3.7027</v>
      </c>
      <c r="N404" s="18">
        <v>1.2</v>
      </c>
      <c r="O404" s="26">
        <v>1</v>
      </c>
      <c r="P404" s="27">
        <f t="shared" si="172"/>
        <v>89485.3721853599</v>
      </c>
      <c r="R404" s="21">
        <v>3226</v>
      </c>
      <c r="S404" s="16">
        <v>0.53</v>
      </c>
      <c r="T404" s="22">
        <v>1.35</v>
      </c>
      <c r="U404" s="15">
        <f t="shared" si="173"/>
        <v>2308.203</v>
      </c>
      <c r="V404" s="21">
        <v>1.6</v>
      </c>
      <c r="W404" s="21">
        <v>470</v>
      </c>
      <c r="X404" s="21">
        <v>1.44</v>
      </c>
      <c r="Y404" s="24">
        <f t="shared" si="174"/>
        <v>3.5817004048583</v>
      </c>
      <c r="Z404" s="25">
        <f t="shared" si="175"/>
        <v>8897</v>
      </c>
      <c r="AA404" s="25">
        <v>0</v>
      </c>
      <c r="AB404" s="21">
        <v>0.99</v>
      </c>
      <c r="AC404" s="21">
        <v>3.13</v>
      </c>
      <c r="AD404" s="17">
        <f t="shared" si="177"/>
        <v>4.0987</v>
      </c>
      <c r="AE404" s="18">
        <v>1.2</v>
      </c>
      <c r="AF404" s="26">
        <v>1</v>
      </c>
      <c r="AG404" s="27">
        <f t="shared" si="178"/>
        <v>108818.84514957</v>
      </c>
    </row>
    <row r="405" customHeight="1" spans="1:33">
      <c r="A405" s="21">
        <v>3226</v>
      </c>
      <c r="B405" s="16">
        <v>0.53</v>
      </c>
      <c r="C405" s="22">
        <v>1.35</v>
      </c>
      <c r="D405" s="15">
        <f t="shared" si="167"/>
        <v>2308.203</v>
      </c>
      <c r="E405" s="21">
        <v>1.6</v>
      </c>
      <c r="F405" s="21">
        <v>470</v>
      </c>
      <c r="G405" s="21">
        <v>1.44</v>
      </c>
      <c r="H405" s="24">
        <f t="shared" si="168"/>
        <v>3.5817004048583</v>
      </c>
      <c r="I405" s="25">
        <f t="shared" si="169"/>
        <v>6912</v>
      </c>
      <c r="J405" s="25">
        <v>0</v>
      </c>
      <c r="K405" s="21">
        <v>0.99</v>
      </c>
      <c r="L405" s="21">
        <v>2.73</v>
      </c>
      <c r="M405" s="17">
        <f t="shared" si="171"/>
        <v>3.7027</v>
      </c>
      <c r="N405" s="18">
        <v>1.2</v>
      </c>
      <c r="O405" s="26">
        <v>1</v>
      </c>
      <c r="P405" s="27">
        <f t="shared" si="172"/>
        <v>89485.3721853599</v>
      </c>
      <c r="R405" s="21">
        <v>3226</v>
      </c>
      <c r="S405" s="16">
        <v>0.53</v>
      </c>
      <c r="T405" s="22">
        <v>1.35</v>
      </c>
      <c r="U405" s="15">
        <f t="shared" si="173"/>
        <v>2308.203</v>
      </c>
      <c r="V405" s="21">
        <v>1.6</v>
      </c>
      <c r="W405" s="21">
        <v>470</v>
      </c>
      <c r="X405" s="21">
        <v>1.44</v>
      </c>
      <c r="Y405" s="24">
        <f t="shared" si="174"/>
        <v>3.5817004048583</v>
      </c>
      <c r="Z405" s="25">
        <f t="shared" si="175"/>
        <v>8897</v>
      </c>
      <c r="AA405" s="25">
        <v>0</v>
      </c>
      <c r="AB405" s="21">
        <v>0.99</v>
      </c>
      <c r="AC405" s="21">
        <v>3.13</v>
      </c>
      <c r="AD405" s="17">
        <f t="shared" si="177"/>
        <v>4.0987</v>
      </c>
      <c r="AE405" s="18">
        <v>1.2</v>
      </c>
      <c r="AF405" s="26">
        <v>1</v>
      </c>
      <c r="AG405" s="27">
        <f t="shared" si="178"/>
        <v>108818.84514957</v>
      </c>
    </row>
    <row r="406" customHeight="1" spans="1:33">
      <c r="A406" s="21">
        <v>3226</v>
      </c>
      <c r="B406" s="14">
        <v>3.2</v>
      </c>
      <c r="C406" s="22">
        <v>1.35</v>
      </c>
      <c r="D406" s="15">
        <f t="shared" si="167"/>
        <v>13936.32</v>
      </c>
      <c r="E406" s="21">
        <v>1.6</v>
      </c>
      <c r="F406" s="21">
        <v>470</v>
      </c>
      <c r="G406" s="21">
        <v>1.44</v>
      </c>
      <c r="H406" s="24">
        <f t="shared" si="168"/>
        <v>3.5817004048583</v>
      </c>
      <c r="I406" s="25">
        <f t="shared" si="169"/>
        <v>6912</v>
      </c>
      <c r="J406" s="25">
        <v>0</v>
      </c>
      <c r="K406" s="21">
        <v>0.99</v>
      </c>
      <c r="L406" s="21">
        <v>2.73</v>
      </c>
      <c r="M406" s="17">
        <f t="shared" si="171"/>
        <v>3.7027</v>
      </c>
      <c r="N406" s="18">
        <v>1.2</v>
      </c>
      <c r="O406" s="26">
        <v>1</v>
      </c>
      <c r="P406" s="27">
        <f t="shared" si="172"/>
        <v>385571.734082173</v>
      </c>
      <c r="R406" s="21">
        <v>3226</v>
      </c>
      <c r="S406" s="14">
        <v>3.2</v>
      </c>
      <c r="T406" s="22">
        <v>1.35</v>
      </c>
      <c r="U406" s="15">
        <f t="shared" si="173"/>
        <v>13936.32</v>
      </c>
      <c r="V406" s="21">
        <v>1.6</v>
      </c>
      <c r="W406" s="21">
        <v>470</v>
      </c>
      <c r="X406" s="21">
        <v>1.44</v>
      </c>
      <c r="Y406" s="24">
        <f t="shared" si="174"/>
        <v>3.5817004048583</v>
      </c>
      <c r="Z406" s="25">
        <f t="shared" si="175"/>
        <v>8897</v>
      </c>
      <c r="AA406" s="25">
        <v>0</v>
      </c>
      <c r="AB406" s="21">
        <v>0.99</v>
      </c>
      <c r="AC406" s="21">
        <v>3.13</v>
      </c>
      <c r="AD406" s="17">
        <f t="shared" si="177"/>
        <v>4.0987</v>
      </c>
      <c r="AE406" s="18">
        <v>1.2</v>
      </c>
      <c r="AF406" s="26">
        <v>1</v>
      </c>
      <c r="AG406" s="27">
        <f t="shared" si="178"/>
        <v>436571.342383067</v>
      </c>
    </row>
    <row r="407" customHeight="1" spans="1:33">
      <c r="A407" s="28">
        <f>SUM(P400:P406)</f>
        <v>1848471.20731579</v>
      </c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R407" s="28">
        <f>SUM(AG400:AG406)</f>
        <v>2114505.04716545</v>
      </c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</row>
    <row r="408" customHeight="1" spans="1:3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</row>
    <row r="409" customHeight="1" spans="1:3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</row>
    <row r="410" customHeight="1" spans="1:33">
      <c r="A410" s="29" t="s">
        <v>30</v>
      </c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R410" s="29" t="s">
        <v>30</v>
      </c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</row>
    <row r="411" customHeight="1" spans="1:3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</row>
    <row r="412" customHeight="1" spans="1:33">
      <c r="A412" s="14" t="s">
        <v>11</v>
      </c>
      <c r="B412" s="14"/>
      <c r="C412" s="14"/>
      <c r="D412" s="14"/>
      <c r="E412" s="14"/>
      <c r="F412" s="17" t="s">
        <v>31</v>
      </c>
      <c r="G412" s="17"/>
      <c r="H412" s="17"/>
      <c r="I412" s="17"/>
      <c r="J412" s="18" t="s">
        <v>32</v>
      </c>
      <c r="K412" s="18"/>
      <c r="L412" s="30" t="s">
        <v>18</v>
      </c>
      <c r="M412" s="30"/>
      <c r="N412" s="30"/>
      <c r="O412" s="30"/>
      <c r="P412" s="30"/>
      <c r="R412" s="14" t="s">
        <v>11</v>
      </c>
      <c r="S412" s="14"/>
      <c r="T412" s="14"/>
      <c r="U412" s="14"/>
      <c r="V412" s="14"/>
      <c r="W412" s="17" t="s">
        <v>31</v>
      </c>
      <c r="X412" s="17"/>
      <c r="Y412" s="17"/>
      <c r="Z412" s="17"/>
      <c r="AA412" s="18" t="s">
        <v>32</v>
      </c>
      <c r="AB412" s="18"/>
      <c r="AC412" s="30" t="s">
        <v>18</v>
      </c>
      <c r="AD412" s="30"/>
      <c r="AE412" s="30"/>
      <c r="AF412" s="30"/>
      <c r="AG412" s="30"/>
    </row>
    <row r="413" customHeight="1" spans="1:33">
      <c r="A413" s="14" t="s">
        <v>19</v>
      </c>
      <c r="B413" s="14" t="s">
        <v>33</v>
      </c>
      <c r="C413" s="14" t="s">
        <v>34</v>
      </c>
      <c r="D413" s="14" t="s">
        <v>35</v>
      </c>
      <c r="E413" s="14" t="s">
        <v>11</v>
      </c>
      <c r="F413" s="17" t="s">
        <v>36</v>
      </c>
      <c r="G413" s="17" t="s">
        <v>26</v>
      </c>
      <c r="H413" s="17" t="s">
        <v>27</v>
      </c>
      <c r="I413" s="31" t="s">
        <v>28</v>
      </c>
      <c r="J413" s="18" t="s">
        <v>37</v>
      </c>
      <c r="K413" s="18" t="s">
        <v>38</v>
      </c>
      <c r="L413" s="30"/>
      <c r="M413" s="30"/>
      <c r="N413" s="30"/>
      <c r="O413" s="30"/>
      <c r="P413" s="30"/>
      <c r="R413" s="14" t="s">
        <v>19</v>
      </c>
      <c r="S413" s="14" t="s">
        <v>33</v>
      </c>
      <c r="T413" s="14" t="s">
        <v>34</v>
      </c>
      <c r="U413" s="14" t="s">
        <v>35</v>
      </c>
      <c r="V413" s="14" t="s">
        <v>11</v>
      </c>
      <c r="W413" s="17" t="s">
        <v>36</v>
      </c>
      <c r="X413" s="17" t="s">
        <v>26</v>
      </c>
      <c r="Y413" s="17" t="s">
        <v>27</v>
      </c>
      <c r="Z413" s="31" t="s">
        <v>28</v>
      </c>
      <c r="AA413" s="18" t="s">
        <v>37</v>
      </c>
      <c r="AB413" s="18" t="s">
        <v>38</v>
      </c>
      <c r="AC413" s="30"/>
      <c r="AD413" s="30"/>
      <c r="AE413" s="30"/>
      <c r="AF413" s="30"/>
      <c r="AG413" s="30"/>
    </row>
    <row r="414" customHeight="1" spans="1:33">
      <c r="A414" s="21">
        <v>3226</v>
      </c>
      <c r="B414" s="17">
        <v>1.02</v>
      </c>
      <c r="C414" s="21">
        <v>1</v>
      </c>
      <c r="D414" s="21">
        <f t="shared" ref="D414:D429" si="179">(0.71+0.24)*1000</f>
        <v>950</v>
      </c>
      <c r="E414" s="14">
        <f t="shared" ref="E414:E429" si="180">A414*B414*C414+D414</f>
        <v>4240.52</v>
      </c>
      <c r="F414" s="21">
        <v>1.35</v>
      </c>
      <c r="G414" s="21">
        <v>0.99</v>
      </c>
      <c r="H414" s="21">
        <v>2.73</v>
      </c>
      <c r="I414" s="31">
        <f t="shared" ref="I414:I429" si="181">G414*H414+1</f>
        <v>3.7027</v>
      </c>
      <c r="J414" s="21">
        <v>1.2</v>
      </c>
      <c r="K414" s="18">
        <v>0.5</v>
      </c>
      <c r="L414" s="32">
        <f t="shared" ref="L414:L429" si="182">E414*F414*I414*J414*K414</f>
        <v>12718.11245724</v>
      </c>
      <c r="M414" s="32"/>
      <c r="N414" s="32"/>
      <c r="O414" s="32"/>
      <c r="P414" s="32"/>
      <c r="R414" s="21">
        <v>3226</v>
      </c>
      <c r="S414" s="17">
        <v>1.02</v>
      </c>
      <c r="T414" s="21">
        <v>1</v>
      </c>
      <c r="U414" s="21">
        <f t="shared" ref="U414:U429" si="183">(0.71+0.24)*1000</f>
        <v>950</v>
      </c>
      <c r="V414" s="14">
        <f t="shared" ref="V414:V429" si="184">R414*S414*T414+U414</f>
        <v>4240.52</v>
      </c>
      <c r="W414" s="21">
        <v>1.35</v>
      </c>
      <c r="X414" s="21">
        <v>0.99</v>
      </c>
      <c r="Y414" s="21">
        <v>3.13</v>
      </c>
      <c r="Z414" s="31">
        <f t="shared" ref="Z414:Z429" si="185">X414*Y414+1</f>
        <v>4.0987</v>
      </c>
      <c r="AA414" s="21">
        <v>1.2</v>
      </c>
      <c r="AB414" s="18">
        <v>0.5</v>
      </c>
      <c r="AC414" s="32">
        <f t="shared" ref="AC414:AC429" si="186">V414*W414*Z414*AA414*AB414</f>
        <v>14078.30165244</v>
      </c>
      <c r="AD414" s="32"/>
      <c r="AE414" s="32"/>
      <c r="AF414" s="32"/>
      <c r="AG414" s="32"/>
    </row>
    <row r="415" customHeight="1" spans="1:33">
      <c r="A415" s="21">
        <v>3226</v>
      </c>
      <c r="B415" s="17">
        <v>0.93</v>
      </c>
      <c r="C415" s="21">
        <v>1</v>
      </c>
      <c r="D415" s="21">
        <f t="shared" si="179"/>
        <v>950</v>
      </c>
      <c r="E415" s="14">
        <f t="shared" si="180"/>
        <v>3950.18</v>
      </c>
      <c r="F415" s="21">
        <v>1.35</v>
      </c>
      <c r="G415" s="21">
        <v>0.99</v>
      </c>
      <c r="H415" s="21">
        <v>2.73</v>
      </c>
      <c r="I415" s="31">
        <f t="shared" si="181"/>
        <v>3.7027</v>
      </c>
      <c r="J415" s="21">
        <v>1.2</v>
      </c>
      <c r="K415" s="18">
        <v>0.5</v>
      </c>
      <c r="L415" s="32">
        <f t="shared" si="182"/>
        <v>11847.32850366</v>
      </c>
      <c r="M415" s="32"/>
      <c r="N415" s="32"/>
      <c r="O415" s="32"/>
      <c r="P415" s="32"/>
      <c r="R415" s="21">
        <v>3226</v>
      </c>
      <c r="S415" s="17">
        <v>0.93</v>
      </c>
      <c r="T415" s="21">
        <v>1</v>
      </c>
      <c r="U415" s="21">
        <f t="shared" si="183"/>
        <v>950</v>
      </c>
      <c r="V415" s="14">
        <f t="shared" si="184"/>
        <v>3950.18</v>
      </c>
      <c r="W415" s="21">
        <v>1.35</v>
      </c>
      <c r="X415" s="21">
        <v>0.99</v>
      </c>
      <c r="Y415" s="21">
        <v>3.13</v>
      </c>
      <c r="Z415" s="31">
        <f t="shared" si="185"/>
        <v>4.0987</v>
      </c>
      <c r="AA415" s="21">
        <v>1.2</v>
      </c>
      <c r="AB415" s="18">
        <v>0.5</v>
      </c>
      <c r="AC415" s="32">
        <f t="shared" si="186"/>
        <v>13114.38824046</v>
      </c>
      <c r="AD415" s="32"/>
      <c r="AE415" s="32"/>
      <c r="AF415" s="32"/>
      <c r="AG415" s="32"/>
    </row>
    <row r="416" customHeight="1" spans="1:33">
      <c r="A416" s="21">
        <v>3226</v>
      </c>
      <c r="B416" s="17">
        <v>0.62</v>
      </c>
      <c r="C416" s="21">
        <v>1</v>
      </c>
      <c r="D416" s="21">
        <f t="shared" si="179"/>
        <v>950</v>
      </c>
      <c r="E416" s="14">
        <f t="shared" si="180"/>
        <v>2950.12</v>
      </c>
      <c r="F416" s="21">
        <v>1.35</v>
      </c>
      <c r="G416" s="21">
        <v>0.99</v>
      </c>
      <c r="H416" s="21">
        <v>2.73</v>
      </c>
      <c r="I416" s="31">
        <f t="shared" si="181"/>
        <v>3.7027</v>
      </c>
      <c r="J416" s="21">
        <v>1.2</v>
      </c>
      <c r="K416" s="18">
        <v>0.5</v>
      </c>
      <c r="L416" s="32">
        <f t="shared" si="182"/>
        <v>8847.96155244</v>
      </c>
      <c r="M416" s="32"/>
      <c r="N416" s="32"/>
      <c r="O416" s="32"/>
      <c r="P416" s="32"/>
      <c r="R416" s="21">
        <v>3226</v>
      </c>
      <c r="S416" s="17">
        <v>0.62</v>
      </c>
      <c r="T416" s="21">
        <v>1</v>
      </c>
      <c r="U416" s="21">
        <f t="shared" si="183"/>
        <v>950</v>
      </c>
      <c r="V416" s="14">
        <f t="shared" si="184"/>
        <v>2950.12</v>
      </c>
      <c r="W416" s="21">
        <v>1.35</v>
      </c>
      <c r="X416" s="21">
        <v>0.99</v>
      </c>
      <c r="Y416" s="21">
        <v>3.13</v>
      </c>
      <c r="Z416" s="31">
        <f t="shared" si="185"/>
        <v>4.0987</v>
      </c>
      <c r="AA416" s="21">
        <v>1.2</v>
      </c>
      <c r="AB416" s="18">
        <v>0.5</v>
      </c>
      <c r="AC416" s="32">
        <f t="shared" si="186"/>
        <v>9794.24204364</v>
      </c>
      <c r="AD416" s="32"/>
      <c r="AE416" s="32"/>
      <c r="AF416" s="32"/>
      <c r="AG416" s="32"/>
    </row>
    <row r="417" customHeight="1" spans="1:33">
      <c r="A417" s="21">
        <v>3226</v>
      </c>
      <c r="B417" s="17">
        <v>0.62</v>
      </c>
      <c r="C417" s="21">
        <v>1</v>
      </c>
      <c r="D417" s="21">
        <f t="shared" si="179"/>
        <v>950</v>
      </c>
      <c r="E417" s="14">
        <f t="shared" si="180"/>
        <v>2950.12</v>
      </c>
      <c r="F417" s="21">
        <v>1.35</v>
      </c>
      <c r="G417" s="21">
        <v>0.99</v>
      </c>
      <c r="H417" s="21">
        <v>2.73</v>
      </c>
      <c r="I417" s="31">
        <f t="shared" si="181"/>
        <v>3.7027</v>
      </c>
      <c r="J417" s="21">
        <v>1.2</v>
      </c>
      <c r="K417" s="18">
        <v>0.5</v>
      </c>
      <c r="L417" s="32">
        <f t="shared" si="182"/>
        <v>8847.96155244</v>
      </c>
      <c r="M417" s="32"/>
      <c r="N417" s="32"/>
      <c r="O417" s="32"/>
      <c r="P417" s="32"/>
      <c r="R417" s="21">
        <v>3226</v>
      </c>
      <c r="S417" s="17">
        <v>0.62</v>
      </c>
      <c r="T417" s="21">
        <v>1</v>
      </c>
      <c r="U417" s="21">
        <f t="shared" si="183"/>
        <v>950</v>
      </c>
      <c r="V417" s="14">
        <f t="shared" si="184"/>
        <v>2950.12</v>
      </c>
      <c r="W417" s="21">
        <v>1.35</v>
      </c>
      <c r="X417" s="21">
        <v>0.99</v>
      </c>
      <c r="Y417" s="21">
        <v>3.13</v>
      </c>
      <c r="Z417" s="31">
        <f t="shared" si="185"/>
        <v>4.0987</v>
      </c>
      <c r="AA417" s="21">
        <v>1.2</v>
      </c>
      <c r="AB417" s="18">
        <v>0.5</v>
      </c>
      <c r="AC417" s="32">
        <f t="shared" si="186"/>
        <v>9794.24204364</v>
      </c>
      <c r="AD417" s="32"/>
      <c r="AE417" s="32"/>
      <c r="AF417" s="32"/>
      <c r="AG417" s="32"/>
    </row>
    <row r="418" customHeight="1" spans="1:33">
      <c r="A418" s="21">
        <v>3226</v>
      </c>
      <c r="B418" s="17">
        <v>1.57</v>
      </c>
      <c r="C418" s="21">
        <v>1</v>
      </c>
      <c r="D418" s="21">
        <f t="shared" si="179"/>
        <v>950</v>
      </c>
      <c r="E418" s="14">
        <f t="shared" si="180"/>
        <v>6014.82</v>
      </c>
      <c r="F418" s="21">
        <v>1.35</v>
      </c>
      <c r="G418" s="21">
        <v>0.99</v>
      </c>
      <c r="H418" s="21">
        <v>2.73</v>
      </c>
      <c r="I418" s="31">
        <f t="shared" si="181"/>
        <v>3.7027</v>
      </c>
      <c r="J418" s="21">
        <v>1.2</v>
      </c>
      <c r="K418" s="18">
        <v>0.5</v>
      </c>
      <c r="L418" s="32">
        <f t="shared" si="182"/>
        <v>18039.56995134</v>
      </c>
      <c r="M418" s="32"/>
      <c r="N418" s="32"/>
      <c r="O418" s="32"/>
      <c r="P418" s="32"/>
      <c r="R418" s="21">
        <v>3226</v>
      </c>
      <c r="S418" s="17">
        <v>1.57</v>
      </c>
      <c r="T418" s="21">
        <v>1</v>
      </c>
      <c r="U418" s="21">
        <f t="shared" si="183"/>
        <v>950</v>
      </c>
      <c r="V418" s="14">
        <f t="shared" si="184"/>
        <v>6014.82</v>
      </c>
      <c r="W418" s="21">
        <v>1.35</v>
      </c>
      <c r="X418" s="21">
        <v>0.99</v>
      </c>
      <c r="Y418" s="21">
        <v>3.13</v>
      </c>
      <c r="Z418" s="31">
        <f t="shared" si="185"/>
        <v>4.0987</v>
      </c>
      <c r="AA418" s="21">
        <v>1.2</v>
      </c>
      <c r="AB418" s="18">
        <v>0.5</v>
      </c>
      <c r="AC418" s="32">
        <f t="shared" si="186"/>
        <v>19968.88361454</v>
      </c>
      <c r="AD418" s="32"/>
      <c r="AE418" s="32"/>
      <c r="AF418" s="32"/>
      <c r="AG418" s="32"/>
    </row>
    <row r="419" customHeight="1" spans="1:33">
      <c r="A419" s="21">
        <v>3226</v>
      </c>
      <c r="B419" s="16">
        <v>1.02</v>
      </c>
      <c r="C419" s="21">
        <v>1</v>
      </c>
      <c r="D419" s="21">
        <f t="shared" si="179"/>
        <v>950</v>
      </c>
      <c r="E419" s="14">
        <f t="shared" si="180"/>
        <v>4240.52</v>
      </c>
      <c r="F419" s="21">
        <v>1.35</v>
      </c>
      <c r="G419" s="21">
        <v>0.99</v>
      </c>
      <c r="H419" s="21">
        <v>2.73</v>
      </c>
      <c r="I419" s="31">
        <f t="shared" si="181"/>
        <v>3.7027</v>
      </c>
      <c r="J419" s="21">
        <v>1.2</v>
      </c>
      <c r="K419" s="18">
        <v>0.5</v>
      </c>
      <c r="L419" s="32">
        <f t="shared" si="182"/>
        <v>12718.11245724</v>
      </c>
      <c r="M419" s="32"/>
      <c r="N419" s="32"/>
      <c r="O419" s="32"/>
      <c r="P419" s="32"/>
      <c r="R419" s="21">
        <v>3226</v>
      </c>
      <c r="S419" s="16">
        <v>1.02</v>
      </c>
      <c r="T419" s="21">
        <v>1</v>
      </c>
      <c r="U419" s="21">
        <f t="shared" si="183"/>
        <v>950</v>
      </c>
      <c r="V419" s="14">
        <f t="shared" si="184"/>
        <v>4240.52</v>
      </c>
      <c r="W419" s="21">
        <v>1.35</v>
      </c>
      <c r="X419" s="21">
        <v>0.99</v>
      </c>
      <c r="Y419" s="21">
        <v>3.13</v>
      </c>
      <c r="Z419" s="31">
        <f t="shared" si="185"/>
        <v>4.0987</v>
      </c>
      <c r="AA419" s="21">
        <v>1.2</v>
      </c>
      <c r="AB419" s="18">
        <v>0.5</v>
      </c>
      <c r="AC419" s="32">
        <f t="shared" si="186"/>
        <v>14078.30165244</v>
      </c>
      <c r="AD419" s="32"/>
      <c r="AE419" s="32"/>
      <c r="AF419" s="32"/>
      <c r="AG419" s="32"/>
    </row>
    <row r="420" customHeight="1" spans="1:33">
      <c r="A420" s="21">
        <v>3226</v>
      </c>
      <c r="B420" s="16">
        <v>0.93</v>
      </c>
      <c r="C420" s="21">
        <v>1</v>
      </c>
      <c r="D420" s="21">
        <f t="shared" si="179"/>
        <v>950</v>
      </c>
      <c r="E420" s="14">
        <f t="shared" si="180"/>
        <v>3950.18</v>
      </c>
      <c r="F420" s="21">
        <v>1.35</v>
      </c>
      <c r="G420" s="21">
        <v>0.99</v>
      </c>
      <c r="H420" s="21">
        <v>2.73</v>
      </c>
      <c r="I420" s="31">
        <f t="shared" si="181"/>
        <v>3.7027</v>
      </c>
      <c r="J420" s="21">
        <v>1.2</v>
      </c>
      <c r="K420" s="18">
        <v>0.5</v>
      </c>
      <c r="L420" s="32">
        <f t="shared" si="182"/>
        <v>11847.32850366</v>
      </c>
      <c r="M420" s="32"/>
      <c r="N420" s="32"/>
      <c r="O420" s="32"/>
      <c r="P420" s="32"/>
      <c r="R420" s="21">
        <v>3226</v>
      </c>
      <c r="S420" s="16">
        <v>0.93</v>
      </c>
      <c r="T420" s="21">
        <v>1</v>
      </c>
      <c r="U420" s="21">
        <f t="shared" si="183"/>
        <v>950</v>
      </c>
      <c r="V420" s="14">
        <f t="shared" si="184"/>
        <v>3950.18</v>
      </c>
      <c r="W420" s="21">
        <v>1.35</v>
      </c>
      <c r="X420" s="21">
        <v>0.99</v>
      </c>
      <c r="Y420" s="21">
        <v>3.13</v>
      </c>
      <c r="Z420" s="31">
        <f t="shared" si="185"/>
        <v>4.0987</v>
      </c>
      <c r="AA420" s="21">
        <v>1.2</v>
      </c>
      <c r="AB420" s="18">
        <v>0.5</v>
      </c>
      <c r="AC420" s="32">
        <f t="shared" si="186"/>
        <v>13114.38824046</v>
      </c>
      <c r="AD420" s="32"/>
      <c r="AE420" s="32"/>
      <c r="AF420" s="32"/>
      <c r="AG420" s="32"/>
    </row>
    <row r="421" customHeight="1" spans="1:33">
      <c r="A421" s="21">
        <v>3226</v>
      </c>
      <c r="B421" s="16">
        <v>0.62</v>
      </c>
      <c r="C421" s="21">
        <v>1</v>
      </c>
      <c r="D421" s="21">
        <f t="shared" si="179"/>
        <v>950</v>
      </c>
      <c r="E421" s="14">
        <f t="shared" si="180"/>
        <v>2950.12</v>
      </c>
      <c r="F421" s="21">
        <v>1.35</v>
      </c>
      <c r="G421" s="21">
        <v>0.99</v>
      </c>
      <c r="H421" s="21">
        <v>2.73</v>
      </c>
      <c r="I421" s="31">
        <f t="shared" si="181"/>
        <v>3.7027</v>
      </c>
      <c r="J421" s="21">
        <v>1.2</v>
      </c>
      <c r="K421" s="18">
        <v>0.5</v>
      </c>
      <c r="L421" s="32">
        <f t="shared" si="182"/>
        <v>8847.96155244</v>
      </c>
      <c r="M421" s="32"/>
      <c r="N421" s="32"/>
      <c r="O421" s="32"/>
      <c r="P421" s="32"/>
      <c r="R421" s="21">
        <v>3226</v>
      </c>
      <c r="S421" s="16">
        <v>0.62</v>
      </c>
      <c r="T421" s="21">
        <v>1</v>
      </c>
      <c r="U421" s="21">
        <f t="shared" si="183"/>
        <v>950</v>
      </c>
      <c r="V421" s="14">
        <f t="shared" si="184"/>
        <v>2950.12</v>
      </c>
      <c r="W421" s="21">
        <v>1.35</v>
      </c>
      <c r="X421" s="21">
        <v>0.99</v>
      </c>
      <c r="Y421" s="21">
        <v>3.13</v>
      </c>
      <c r="Z421" s="31">
        <f t="shared" si="185"/>
        <v>4.0987</v>
      </c>
      <c r="AA421" s="21">
        <v>1.2</v>
      </c>
      <c r="AB421" s="18">
        <v>0.5</v>
      </c>
      <c r="AC421" s="32">
        <f t="shared" si="186"/>
        <v>9794.24204364</v>
      </c>
      <c r="AD421" s="32"/>
      <c r="AE421" s="32"/>
      <c r="AF421" s="32"/>
      <c r="AG421" s="32"/>
    </row>
    <row r="422" customHeight="1" spans="1:33">
      <c r="A422" s="21">
        <v>3226</v>
      </c>
      <c r="B422" s="16">
        <v>0.62</v>
      </c>
      <c r="C422" s="21">
        <v>1</v>
      </c>
      <c r="D422" s="21">
        <f t="shared" si="179"/>
        <v>950</v>
      </c>
      <c r="E422" s="14">
        <f t="shared" si="180"/>
        <v>2950.12</v>
      </c>
      <c r="F422" s="21">
        <v>1.35</v>
      </c>
      <c r="G422" s="21">
        <v>0.99</v>
      </c>
      <c r="H422" s="21">
        <v>2.73</v>
      </c>
      <c r="I422" s="31">
        <f t="shared" si="181"/>
        <v>3.7027</v>
      </c>
      <c r="J422" s="21">
        <v>1.2</v>
      </c>
      <c r="K422" s="18">
        <v>0.5</v>
      </c>
      <c r="L422" s="32">
        <f t="shared" si="182"/>
        <v>8847.96155244</v>
      </c>
      <c r="M422" s="32"/>
      <c r="N422" s="32"/>
      <c r="O422" s="32"/>
      <c r="P422" s="32"/>
      <c r="R422" s="21">
        <v>3226</v>
      </c>
      <c r="S422" s="16">
        <v>0.62</v>
      </c>
      <c r="T422" s="21">
        <v>1</v>
      </c>
      <c r="U422" s="21">
        <f t="shared" si="183"/>
        <v>950</v>
      </c>
      <c r="V422" s="14">
        <f t="shared" si="184"/>
        <v>2950.12</v>
      </c>
      <c r="W422" s="21">
        <v>1.35</v>
      </c>
      <c r="X422" s="21">
        <v>0.99</v>
      </c>
      <c r="Y422" s="21">
        <v>3.13</v>
      </c>
      <c r="Z422" s="31">
        <f t="shared" si="185"/>
        <v>4.0987</v>
      </c>
      <c r="AA422" s="21">
        <v>1.2</v>
      </c>
      <c r="AB422" s="18">
        <v>0.5</v>
      </c>
      <c r="AC422" s="32">
        <f t="shared" si="186"/>
        <v>9794.24204364</v>
      </c>
      <c r="AD422" s="32"/>
      <c r="AE422" s="32"/>
      <c r="AF422" s="32"/>
      <c r="AG422" s="32"/>
    </row>
    <row r="423" customHeight="1" spans="1:33">
      <c r="A423" s="21">
        <v>3226</v>
      </c>
      <c r="B423" s="16">
        <v>1.57</v>
      </c>
      <c r="C423" s="21">
        <v>1</v>
      </c>
      <c r="D423" s="21">
        <f t="shared" si="179"/>
        <v>950</v>
      </c>
      <c r="E423" s="14">
        <f t="shared" si="180"/>
        <v>6014.82</v>
      </c>
      <c r="F423" s="21">
        <v>1.35</v>
      </c>
      <c r="G423" s="21">
        <v>0.99</v>
      </c>
      <c r="H423" s="21">
        <v>2.73</v>
      </c>
      <c r="I423" s="31">
        <f t="shared" si="181"/>
        <v>3.7027</v>
      </c>
      <c r="J423" s="21">
        <v>1.2</v>
      </c>
      <c r="K423" s="18">
        <v>0.5</v>
      </c>
      <c r="L423" s="32">
        <f t="shared" si="182"/>
        <v>18039.56995134</v>
      </c>
      <c r="M423" s="32"/>
      <c r="N423" s="32"/>
      <c r="O423" s="32"/>
      <c r="P423" s="32"/>
      <c r="R423" s="21">
        <v>3226</v>
      </c>
      <c r="S423" s="16">
        <v>1.57</v>
      </c>
      <c r="T423" s="21">
        <v>1</v>
      </c>
      <c r="U423" s="21">
        <f t="shared" si="183"/>
        <v>950</v>
      </c>
      <c r="V423" s="14">
        <f t="shared" si="184"/>
        <v>6014.82</v>
      </c>
      <c r="W423" s="21">
        <v>1.35</v>
      </c>
      <c r="X423" s="21">
        <v>0.99</v>
      </c>
      <c r="Y423" s="21">
        <v>3.13</v>
      </c>
      <c r="Z423" s="31">
        <f t="shared" si="185"/>
        <v>4.0987</v>
      </c>
      <c r="AA423" s="21">
        <v>1.2</v>
      </c>
      <c r="AB423" s="18">
        <v>0.5</v>
      </c>
      <c r="AC423" s="32">
        <f t="shared" si="186"/>
        <v>19968.88361454</v>
      </c>
      <c r="AD423" s="32"/>
      <c r="AE423" s="32"/>
      <c r="AF423" s="32"/>
      <c r="AG423" s="32"/>
    </row>
    <row r="424" customHeight="1" spans="1:33">
      <c r="A424" s="21">
        <v>3226</v>
      </c>
      <c r="B424" s="17">
        <v>1.02</v>
      </c>
      <c r="C424" s="21">
        <v>1</v>
      </c>
      <c r="D424" s="21">
        <f t="shared" si="179"/>
        <v>950</v>
      </c>
      <c r="E424" s="14">
        <f t="shared" si="180"/>
        <v>4240.52</v>
      </c>
      <c r="F424" s="21">
        <v>1.35</v>
      </c>
      <c r="G424" s="21">
        <v>0.99</v>
      </c>
      <c r="H424" s="21">
        <v>2.73</v>
      </c>
      <c r="I424" s="31">
        <f t="shared" si="181"/>
        <v>3.7027</v>
      </c>
      <c r="J424" s="21">
        <v>1.2</v>
      </c>
      <c r="K424" s="18">
        <v>0.5</v>
      </c>
      <c r="L424" s="32">
        <f t="shared" si="182"/>
        <v>12718.11245724</v>
      </c>
      <c r="M424" s="32"/>
      <c r="N424" s="32"/>
      <c r="O424" s="32"/>
      <c r="P424" s="32"/>
      <c r="R424" s="21">
        <v>3226</v>
      </c>
      <c r="S424" s="17">
        <v>1.02</v>
      </c>
      <c r="T424" s="21">
        <v>1</v>
      </c>
      <c r="U424" s="21">
        <f t="shared" si="183"/>
        <v>950</v>
      </c>
      <c r="V424" s="14">
        <f t="shared" si="184"/>
        <v>4240.52</v>
      </c>
      <c r="W424" s="21">
        <v>1.35</v>
      </c>
      <c r="X424" s="21">
        <v>0.99</v>
      </c>
      <c r="Y424" s="21">
        <v>3.13</v>
      </c>
      <c r="Z424" s="31">
        <f t="shared" si="185"/>
        <v>4.0987</v>
      </c>
      <c r="AA424" s="21">
        <v>1.2</v>
      </c>
      <c r="AB424" s="18">
        <v>0.5</v>
      </c>
      <c r="AC424" s="32">
        <f t="shared" si="186"/>
        <v>14078.30165244</v>
      </c>
      <c r="AD424" s="32"/>
      <c r="AE424" s="32"/>
      <c r="AF424" s="32"/>
      <c r="AG424" s="32"/>
    </row>
    <row r="425" customHeight="1" spans="1:33">
      <c r="A425" s="21">
        <v>3226</v>
      </c>
      <c r="B425" s="14">
        <v>3.106</v>
      </c>
      <c r="C425" s="21">
        <v>1</v>
      </c>
      <c r="D425" s="21">
        <f t="shared" si="179"/>
        <v>950</v>
      </c>
      <c r="E425" s="14">
        <f t="shared" si="180"/>
        <v>10969.956</v>
      </c>
      <c r="F425" s="21">
        <v>1.35</v>
      </c>
      <c r="G425" s="21">
        <v>0.99</v>
      </c>
      <c r="H425" s="21">
        <v>2.73</v>
      </c>
      <c r="I425" s="31">
        <f t="shared" si="181"/>
        <v>3.7027</v>
      </c>
      <c r="J425" s="21">
        <v>1.2</v>
      </c>
      <c r="K425" s="18">
        <v>0.5</v>
      </c>
      <c r="L425" s="32">
        <f t="shared" si="182"/>
        <v>32900.949425772</v>
      </c>
      <c r="M425" s="32"/>
      <c r="N425" s="32"/>
      <c r="O425" s="32"/>
      <c r="P425" s="32"/>
      <c r="R425" s="21">
        <v>3226</v>
      </c>
      <c r="S425" s="14">
        <v>3.106</v>
      </c>
      <c r="T425" s="21">
        <v>1</v>
      </c>
      <c r="U425" s="21">
        <f t="shared" si="183"/>
        <v>950</v>
      </c>
      <c r="V425" s="14">
        <f t="shared" si="184"/>
        <v>10969.956</v>
      </c>
      <c r="W425" s="21">
        <v>1.35</v>
      </c>
      <c r="X425" s="21">
        <v>0.99</v>
      </c>
      <c r="Y425" s="21">
        <v>3.13</v>
      </c>
      <c r="Z425" s="31">
        <f t="shared" si="185"/>
        <v>4.0987</v>
      </c>
      <c r="AA425" s="21">
        <v>1.2</v>
      </c>
      <c r="AB425" s="18">
        <v>0.5</v>
      </c>
      <c r="AC425" s="32">
        <f t="shared" si="186"/>
        <v>36419.672512332</v>
      </c>
      <c r="AD425" s="32"/>
      <c r="AE425" s="32"/>
      <c r="AF425" s="32"/>
      <c r="AG425" s="32"/>
    </row>
    <row r="426" customHeight="1" spans="1:33">
      <c r="A426" s="21">
        <v>3226</v>
      </c>
      <c r="B426" s="14">
        <v>3.106</v>
      </c>
      <c r="C426" s="21">
        <v>1</v>
      </c>
      <c r="D426" s="21">
        <f t="shared" si="179"/>
        <v>950</v>
      </c>
      <c r="E426" s="14">
        <f t="shared" si="180"/>
        <v>10969.956</v>
      </c>
      <c r="F426" s="21">
        <v>1.35</v>
      </c>
      <c r="G426" s="21">
        <v>0.99</v>
      </c>
      <c r="H426" s="21">
        <v>2.73</v>
      </c>
      <c r="I426" s="31">
        <f t="shared" si="181"/>
        <v>3.7027</v>
      </c>
      <c r="J426" s="21">
        <v>1.2</v>
      </c>
      <c r="K426" s="18">
        <v>0.5</v>
      </c>
      <c r="L426" s="32">
        <f t="shared" si="182"/>
        <v>32900.949425772</v>
      </c>
      <c r="M426" s="32"/>
      <c r="N426" s="32"/>
      <c r="O426" s="32"/>
      <c r="P426" s="32"/>
      <c r="R426" s="21">
        <v>3226</v>
      </c>
      <c r="S426" s="14">
        <v>3.106</v>
      </c>
      <c r="T426" s="21">
        <v>1</v>
      </c>
      <c r="U426" s="21">
        <f t="shared" si="183"/>
        <v>950</v>
      </c>
      <c r="V426" s="14">
        <f t="shared" si="184"/>
        <v>10969.956</v>
      </c>
      <c r="W426" s="21">
        <v>1.35</v>
      </c>
      <c r="X426" s="21">
        <v>0.99</v>
      </c>
      <c r="Y426" s="21">
        <v>3.13</v>
      </c>
      <c r="Z426" s="31">
        <f t="shared" si="185"/>
        <v>4.0987</v>
      </c>
      <c r="AA426" s="21">
        <v>1.2</v>
      </c>
      <c r="AB426" s="18">
        <v>0.5</v>
      </c>
      <c r="AC426" s="32">
        <f t="shared" si="186"/>
        <v>36419.672512332</v>
      </c>
      <c r="AD426" s="32"/>
      <c r="AE426" s="32"/>
      <c r="AF426" s="32"/>
      <c r="AG426" s="32"/>
    </row>
    <row r="427" customHeight="1" spans="1:33">
      <c r="A427" s="21">
        <v>3226</v>
      </c>
      <c r="B427" s="14">
        <v>3.106</v>
      </c>
      <c r="C427" s="21">
        <v>1</v>
      </c>
      <c r="D427" s="21">
        <f t="shared" si="179"/>
        <v>950</v>
      </c>
      <c r="E427" s="14">
        <f t="shared" si="180"/>
        <v>10969.956</v>
      </c>
      <c r="F427" s="21">
        <v>1.35</v>
      </c>
      <c r="G427" s="21">
        <v>0.99</v>
      </c>
      <c r="H427" s="21">
        <v>2.73</v>
      </c>
      <c r="I427" s="31">
        <f t="shared" si="181"/>
        <v>3.7027</v>
      </c>
      <c r="J427" s="21">
        <v>1.2</v>
      </c>
      <c r="K427" s="18">
        <v>0.5</v>
      </c>
      <c r="L427" s="32">
        <f t="shared" si="182"/>
        <v>32900.949425772</v>
      </c>
      <c r="M427" s="32"/>
      <c r="N427" s="32"/>
      <c r="O427" s="32"/>
      <c r="P427" s="32"/>
      <c r="R427" s="21">
        <v>3226</v>
      </c>
      <c r="S427" s="14">
        <v>3.106</v>
      </c>
      <c r="T427" s="21">
        <v>1</v>
      </c>
      <c r="U427" s="21">
        <f t="shared" si="183"/>
        <v>950</v>
      </c>
      <c r="V427" s="14">
        <f t="shared" si="184"/>
        <v>10969.956</v>
      </c>
      <c r="W427" s="21">
        <v>1.35</v>
      </c>
      <c r="X427" s="21">
        <v>0.99</v>
      </c>
      <c r="Y427" s="21">
        <v>3.13</v>
      </c>
      <c r="Z427" s="31">
        <f t="shared" si="185"/>
        <v>4.0987</v>
      </c>
      <c r="AA427" s="21">
        <v>1.2</v>
      </c>
      <c r="AB427" s="18">
        <v>0.5</v>
      </c>
      <c r="AC427" s="32">
        <f t="shared" si="186"/>
        <v>36419.672512332</v>
      </c>
      <c r="AD427" s="32"/>
      <c r="AE427" s="32"/>
      <c r="AF427" s="32"/>
      <c r="AG427" s="32"/>
    </row>
    <row r="428" customHeight="1" spans="1:33">
      <c r="A428" s="21">
        <v>3226</v>
      </c>
      <c r="B428" s="14">
        <v>3.106</v>
      </c>
      <c r="C428" s="21">
        <v>1</v>
      </c>
      <c r="D428" s="21">
        <f t="shared" si="179"/>
        <v>950</v>
      </c>
      <c r="E428" s="14">
        <f t="shared" si="180"/>
        <v>10969.956</v>
      </c>
      <c r="F428" s="21">
        <v>1.35</v>
      </c>
      <c r="G428" s="21">
        <v>0.99</v>
      </c>
      <c r="H428" s="21">
        <v>2.73</v>
      </c>
      <c r="I428" s="31">
        <f t="shared" si="181"/>
        <v>3.7027</v>
      </c>
      <c r="J428" s="21">
        <v>1.2</v>
      </c>
      <c r="K428" s="18">
        <v>0.5</v>
      </c>
      <c r="L428" s="32">
        <f t="shared" si="182"/>
        <v>32900.949425772</v>
      </c>
      <c r="M428" s="32"/>
      <c r="N428" s="32"/>
      <c r="O428" s="32"/>
      <c r="P428" s="32"/>
      <c r="R428" s="21">
        <v>3226</v>
      </c>
      <c r="S428" s="14">
        <v>3.106</v>
      </c>
      <c r="T428" s="21">
        <v>1</v>
      </c>
      <c r="U428" s="21">
        <f t="shared" si="183"/>
        <v>950</v>
      </c>
      <c r="V428" s="14">
        <f t="shared" si="184"/>
        <v>10969.956</v>
      </c>
      <c r="W428" s="21">
        <v>1.35</v>
      </c>
      <c r="X428" s="21">
        <v>0.99</v>
      </c>
      <c r="Y428" s="21">
        <v>3.13</v>
      </c>
      <c r="Z428" s="31">
        <f t="shared" si="185"/>
        <v>4.0987</v>
      </c>
      <c r="AA428" s="21">
        <v>1.2</v>
      </c>
      <c r="AB428" s="18">
        <v>0.5</v>
      </c>
      <c r="AC428" s="32">
        <f t="shared" si="186"/>
        <v>36419.672512332</v>
      </c>
      <c r="AD428" s="32"/>
      <c r="AE428" s="32"/>
      <c r="AF428" s="32"/>
      <c r="AG428" s="32"/>
    </row>
    <row r="429" customHeight="1" spans="1:33">
      <c r="A429" s="21">
        <v>3226</v>
      </c>
      <c r="B429" s="33">
        <v>2.29</v>
      </c>
      <c r="C429" s="21">
        <v>1</v>
      </c>
      <c r="D429" s="21">
        <f t="shared" si="179"/>
        <v>950</v>
      </c>
      <c r="E429" s="14">
        <f t="shared" si="180"/>
        <v>8337.54</v>
      </c>
      <c r="F429" s="21">
        <v>1.35</v>
      </c>
      <c r="G429" s="21">
        <v>0.99</v>
      </c>
      <c r="H429" s="21">
        <v>2.73</v>
      </c>
      <c r="I429" s="31">
        <f t="shared" si="181"/>
        <v>3.7027</v>
      </c>
      <c r="J429" s="21">
        <v>1.2</v>
      </c>
      <c r="K429" s="18">
        <v>0.5</v>
      </c>
      <c r="L429" s="32">
        <f t="shared" si="182"/>
        <v>25005.84157998</v>
      </c>
      <c r="M429" s="32"/>
      <c r="N429" s="32"/>
      <c r="O429" s="32"/>
      <c r="P429" s="32"/>
      <c r="R429" s="21">
        <v>3226</v>
      </c>
      <c r="S429" s="33">
        <v>2.29</v>
      </c>
      <c r="T429" s="21">
        <v>1</v>
      </c>
      <c r="U429" s="21">
        <f t="shared" si="183"/>
        <v>950</v>
      </c>
      <c r="V429" s="14">
        <f t="shared" si="184"/>
        <v>8337.54</v>
      </c>
      <c r="W429" s="21">
        <v>1.35</v>
      </c>
      <c r="X429" s="21">
        <v>0.99</v>
      </c>
      <c r="Y429" s="21">
        <v>3.13</v>
      </c>
      <c r="Z429" s="31">
        <f t="shared" si="185"/>
        <v>4.0987</v>
      </c>
      <c r="AA429" s="21">
        <v>1.2</v>
      </c>
      <c r="AB429" s="18">
        <v>0.5</v>
      </c>
      <c r="AC429" s="32">
        <f t="shared" si="186"/>
        <v>27680.19091038</v>
      </c>
      <c r="AD429" s="32"/>
      <c r="AE429" s="32"/>
      <c r="AF429" s="32"/>
      <c r="AG429" s="32"/>
    </row>
    <row r="430" customHeight="1" spans="1:33">
      <c r="A430" s="34">
        <f>SUM(L414:L429)</f>
        <v>289929.619774548</v>
      </c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6"/>
      <c r="R430" s="34">
        <f>SUM(AC414:AC429)</f>
        <v>320937.297801588</v>
      </c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6"/>
    </row>
    <row r="431" customHeight="1" spans="1:33">
      <c r="A431" s="37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9"/>
      <c r="R431" s="37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9"/>
    </row>
    <row r="432" customHeight="1" spans="1:33">
      <c r="A432" s="40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2"/>
      <c r="R432" s="40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2"/>
    </row>
    <row r="433" customHeight="1" spans="1:33">
      <c r="A433" s="43" t="s">
        <v>39</v>
      </c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R433" s="43" t="s">
        <v>39</v>
      </c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</row>
    <row r="434" customHeight="1" spans="1:33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</row>
    <row r="435" customHeight="1" spans="1:33">
      <c r="A435" s="14" t="s">
        <v>11</v>
      </c>
      <c r="B435" s="14"/>
      <c r="C435" s="14"/>
      <c r="D435" s="15"/>
      <c r="E435" s="16" t="s">
        <v>12</v>
      </c>
      <c r="F435" s="16"/>
      <c r="G435" s="16"/>
      <c r="H435" s="16"/>
      <c r="I435" s="14" t="s">
        <v>13</v>
      </c>
      <c r="J435" s="14" t="s">
        <v>14</v>
      </c>
      <c r="K435" s="17" t="s">
        <v>15</v>
      </c>
      <c r="L435" s="17"/>
      <c r="M435" s="17"/>
      <c r="N435" s="18" t="s">
        <v>16</v>
      </c>
      <c r="O435" s="19" t="s">
        <v>17</v>
      </c>
      <c r="P435" s="20" t="s">
        <v>18</v>
      </c>
      <c r="R435" s="14" t="s">
        <v>11</v>
      </c>
      <c r="S435" s="14"/>
      <c r="T435" s="14"/>
      <c r="U435" s="15"/>
      <c r="V435" s="16" t="s">
        <v>12</v>
      </c>
      <c r="W435" s="16"/>
      <c r="X435" s="16"/>
      <c r="Y435" s="16"/>
      <c r="Z435" s="14" t="s">
        <v>13</v>
      </c>
      <c r="AA435" s="14" t="s">
        <v>14</v>
      </c>
      <c r="AB435" s="17" t="s">
        <v>15</v>
      </c>
      <c r="AC435" s="17"/>
      <c r="AD435" s="17"/>
      <c r="AE435" s="18" t="s">
        <v>16</v>
      </c>
      <c r="AF435" s="19" t="s">
        <v>17</v>
      </c>
      <c r="AG435" s="20" t="s">
        <v>18</v>
      </c>
    </row>
    <row r="436" customHeight="1" spans="1:33">
      <c r="A436" s="21" t="s">
        <v>19</v>
      </c>
      <c r="B436" s="21" t="s">
        <v>20</v>
      </c>
      <c r="C436" s="22" t="s">
        <v>21</v>
      </c>
      <c r="D436" s="15" t="s">
        <v>11</v>
      </c>
      <c r="E436" s="21" t="s">
        <v>22</v>
      </c>
      <c r="F436" s="21" t="s">
        <v>23</v>
      </c>
      <c r="G436" s="21" t="s">
        <v>24</v>
      </c>
      <c r="H436" s="16" t="s">
        <v>25</v>
      </c>
      <c r="I436" s="14"/>
      <c r="J436" s="14"/>
      <c r="K436" s="21" t="s">
        <v>26</v>
      </c>
      <c r="L436" s="21" t="s">
        <v>27</v>
      </c>
      <c r="M436" s="17" t="s">
        <v>28</v>
      </c>
      <c r="N436" s="18" t="s">
        <v>29</v>
      </c>
      <c r="O436" s="19"/>
      <c r="P436" s="20"/>
      <c r="R436" s="21" t="s">
        <v>19</v>
      </c>
      <c r="S436" s="21" t="s">
        <v>20</v>
      </c>
      <c r="T436" s="22" t="s">
        <v>21</v>
      </c>
      <c r="U436" s="15" t="s">
        <v>11</v>
      </c>
      <c r="V436" s="21" t="s">
        <v>22</v>
      </c>
      <c r="W436" s="21" t="s">
        <v>23</v>
      </c>
      <c r="X436" s="21" t="s">
        <v>24</v>
      </c>
      <c r="Y436" s="16" t="s">
        <v>25</v>
      </c>
      <c r="Z436" s="14"/>
      <c r="AA436" s="14"/>
      <c r="AB436" s="21" t="s">
        <v>26</v>
      </c>
      <c r="AC436" s="21" t="s">
        <v>27</v>
      </c>
      <c r="AD436" s="17" t="s">
        <v>28</v>
      </c>
      <c r="AE436" s="18" t="s">
        <v>29</v>
      </c>
      <c r="AF436" s="19"/>
      <c r="AG436" s="20"/>
    </row>
    <row r="437" customHeight="1" spans="1:33">
      <c r="A437" s="21">
        <v>36845</v>
      </c>
      <c r="B437" s="23">
        <v>0.1588</v>
      </c>
      <c r="C437" s="22">
        <v>1.35</v>
      </c>
      <c r="D437" s="15">
        <f t="shared" ref="D437:D441" si="187">A437*B437*C437</f>
        <v>7898.8311</v>
      </c>
      <c r="E437" s="21">
        <v>1.6</v>
      </c>
      <c r="F437" s="21">
        <v>280</v>
      </c>
      <c r="G437" s="21">
        <v>1.4</v>
      </c>
      <c r="H437" s="24">
        <f t="shared" ref="H437:H441" si="188">1+6*F437/(F437+2000)+G437</f>
        <v>3.13684210526316</v>
      </c>
      <c r="I437" s="25">
        <v>0</v>
      </c>
      <c r="J437" s="25">
        <v>0</v>
      </c>
      <c r="K437" s="21">
        <v>0.79</v>
      </c>
      <c r="L437" s="21">
        <v>1.39</v>
      </c>
      <c r="M437" s="17">
        <f t="shared" ref="M437:M441" si="189">1+K437*L437</f>
        <v>2.0981</v>
      </c>
      <c r="N437" s="18">
        <v>1.2</v>
      </c>
      <c r="O437" s="26">
        <v>1</v>
      </c>
      <c r="P437" s="27">
        <f t="shared" ref="P437:P441" si="190">((D437*E437*H437)+I437+J437)*M437*N437*O437</f>
        <v>99812.0323545838</v>
      </c>
      <c r="R437" s="21">
        <v>36845</v>
      </c>
      <c r="S437" s="23">
        <v>0.1588</v>
      </c>
      <c r="T437" s="22">
        <v>1.35</v>
      </c>
      <c r="U437" s="15">
        <f t="shared" ref="U437:U441" si="191">R437*S437*T437</f>
        <v>7898.8311</v>
      </c>
      <c r="V437" s="21">
        <v>1.6</v>
      </c>
      <c r="W437" s="21">
        <v>280</v>
      </c>
      <c r="X437" s="21">
        <v>1.4</v>
      </c>
      <c r="Y437" s="24">
        <f t="shared" ref="Y437:Y441" si="192">1+6*W437/(W437+2000)+X437</f>
        <v>3.13684210526316</v>
      </c>
      <c r="Z437" s="25">
        <v>1985</v>
      </c>
      <c r="AA437" s="25">
        <v>0</v>
      </c>
      <c r="AB437" s="21">
        <v>0.79</v>
      </c>
      <c r="AC437" s="21">
        <v>1.79</v>
      </c>
      <c r="AD437" s="17">
        <f t="shared" ref="AD437:AD441" si="193">1+AB437*AC437</f>
        <v>2.4141</v>
      </c>
      <c r="AE437" s="18">
        <v>1.2</v>
      </c>
      <c r="AF437" s="26">
        <v>1</v>
      </c>
      <c r="AG437" s="27">
        <f t="shared" ref="AG437:AG441" si="194">((U437*V437*Y437)+Z437+AA437)*AD437*AE437*AF437</f>
        <v>120595.354174454</v>
      </c>
    </row>
    <row r="438" customHeight="1" spans="1:33">
      <c r="A438" s="21">
        <v>36845</v>
      </c>
      <c r="B438" s="23">
        <v>0.1588</v>
      </c>
      <c r="C438" s="22">
        <v>1.35</v>
      </c>
      <c r="D438" s="15">
        <f t="shared" si="187"/>
        <v>7898.8311</v>
      </c>
      <c r="E438" s="21">
        <v>1.6</v>
      </c>
      <c r="F438" s="21">
        <v>280</v>
      </c>
      <c r="G438" s="21">
        <v>1.4</v>
      </c>
      <c r="H438" s="24">
        <f t="shared" si="188"/>
        <v>3.13684210526316</v>
      </c>
      <c r="I438" s="25">
        <v>0</v>
      </c>
      <c r="J438" s="25">
        <v>0</v>
      </c>
      <c r="K438" s="21">
        <v>0.79</v>
      </c>
      <c r="L438" s="21">
        <v>1.39</v>
      </c>
      <c r="M438" s="17">
        <f t="shared" si="189"/>
        <v>2.0981</v>
      </c>
      <c r="N438" s="18">
        <v>1.2</v>
      </c>
      <c r="O438" s="26">
        <v>1</v>
      </c>
      <c r="P438" s="27">
        <f t="shared" si="190"/>
        <v>99812.0323545838</v>
      </c>
      <c r="R438" s="21">
        <v>36845</v>
      </c>
      <c r="S438" s="23">
        <v>0.1588</v>
      </c>
      <c r="T438" s="22">
        <v>1.35</v>
      </c>
      <c r="U438" s="15">
        <f t="shared" si="191"/>
        <v>7898.8311</v>
      </c>
      <c r="V438" s="21">
        <v>1.6</v>
      </c>
      <c r="W438" s="21">
        <v>280</v>
      </c>
      <c r="X438" s="21">
        <v>1.4</v>
      </c>
      <c r="Y438" s="24">
        <f t="shared" si="192"/>
        <v>3.13684210526316</v>
      </c>
      <c r="Z438" s="25">
        <v>1985</v>
      </c>
      <c r="AA438" s="25">
        <v>0</v>
      </c>
      <c r="AB438" s="21">
        <v>0.79</v>
      </c>
      <c r="AC438" s="21">
        <v>1.79</v>
      </c>
      <c r="AD438" s="17">
        <f t="shared" si="193"/>
        <v>2.4141</v>
      </c>
      <c r="AE438" s="18">
        <v>1.2</v>
      </c>
      <c r="AF438" s="26">
        <v>1</v>
      </c>
      <c r="AG438" s="27">
        <f t="shared" si="194"/>
        <v>120595.354174454</v>
      </c>
    </row>
    <row r="439" customHeight="1" spans="1:33">
      <c r="A439" s="21">
        <v>36845</v>
      </c>
      <c r="B439" s="23">
        <v>0.1588</v>
      </c>
      <c r="C439" s="22">
        <v>1.35</v>
      </c>
      <c r="D439" s="15">
        <f t="shared" si="187"/>
        <v>7898.8311</v>
      </c>
      <c r="E439" s="21">
        <v>1.6</v>
      </c>
      <c r="F439" s="21">
        <v>280</v>
      </c>
      <c r="G439" s="21">
        <v>1.4</v>
      </c>
      <c r="H439" s="24">
        <f t="shared" si="188"/>
        <v>3.13684210526316</v>
      </c>
      <c r="I439" s="25">
        <v>0</v>
      </c>
      <c r="J439" s="25">
        <v>0</v>
      </c>
      <c r="K439" s="21">
        <v>0.79</v>
      </c>
      <c r="L439" s="21">
        <v>1.39</v>
      </c>
      <c r="M439" s="17">
        <f t="shared" si="189"/>
        <v>2.0981</v>
      </c>
      <c r="N439" s="18">
        <v>1.2</v>
      </c>
      <c r="O439" s="26">
        <v>1</v>
      </c>
      <c r="P439" s="27">
        <f t="shared" si="190"/>
        <v>99812.0323545838</v>
      </c>
      <c r="R439" s="21">
        <v>36845</v>
      </c>
      <c r="S439" s="23">
        <v>0.1588</v>
      </c>
      <c r="T439" s="22">
        <v>1.35</v>
      </c>
      <c r="U439" s="15">
        <f t="shared" si="191"/>
        <v>7898.8311</v>
      </c>
      <c r="V439" s="21">
        <v>1.6</v>
      </c>
      <c r="W439" s="21">
        <v>280</v>
      </c>
      <c r="X439" s="21">
        <v>1.4</v>
      </c>
      <c r="Y439" s="24">
        <f t="shared" si="192"/>
        <v>3.13684210526316</v>
      </c>
      <c r="Z439" s="25">
        <v>1985</v>
      </c>
      <c r="AA439" s="25">
        <v>0</v>
      </c>
      <c r="AB439" s="21">
        <v>0.79</v>
      </c>
      <c r="AC439" s="21">
        <v>1.79</v>
      </c>
      <c r="AD439" s="17">
        <f t="shared" si="193"/>
        <v>2.4141</v>
      </c>
      <c r="AE439" s="18">
        <v>1.2</v>
      </c>
      <c r="AF439" s="26">
        <v>1</v>
      </c>
      <c r="AG439" s="27">
        <f t="shared" si="194"/>
        <v>120595.354174454</v>
      </c>
    </row>
    <row r="440" customHeight="1" spans="1:33">
      <c r="A440" s="21">
        <v>36845</v>
      </c>
      <c r="B440" s="23">
        <v>0</v>
      </c>
      <c r="C440" s="22">
        <v>1.35</v>
      </c>
      <c r="D440" s="15">
        <f t="shared" si="187"/>
        <v>0</v>
      </c>
      <c r="E440" s="21">
        <v>1.6</v>
      </c>
      <c r="F440" s="21">
        <v>280</v>
      </c>
      <c r="G440" s="21">
        <v>1.4</v>
      </c>
      <c r="H440" s="24">
        <f t="shared" si="188"/>
        <v>3.13684210526316</v>
      </c>
      <c r="I440" s="25">
        <v>0</v>
      </c>
      <c r="J440" s="25">
        <v>0</v>
      </c>
      <c r="K440" s="21">
        <v>0.79</v>
      </c>
      <c r="L440" s="21">
        <v>1.39</v>
      </c>
      <c r="M440" s="17">
        <f t="shared" si="189"/>
        <v>2.0981</v>
      </c>
      <c r="N440" s="18">
        <v>1.2</v>
      </c>
      <c r="O440" s="26">
        <v>1</v>
      </c>
      <c r="P440" s="27">
        <f t="shared" si="190"/>
        <v>0</v>
      </c>
      <c r="R440" s="21">
        <v>36845</v>
      </c>
      <c r="S440" s="23">
        <v>0</v>
      </c>
      <c r="T440" s="22">
        <v>1.35</v>
      </c>
      <c r="U440" s="15">
        <f t="shared" si="191"/>
        <v>0</v>
      </c>
      <c r="V440" s="21">
        <v>1.6</v>
      </c>
      <c r="W440" s="21">
        <v>280</v>
      </c>
      <c r="X440" s="21">
        <v>1.4</v>
      </c>
      <c r="Y440" s="24">
        <f t="shared" si="192"/>
        <v>3.13684210526316</v>
      </c>
      <c r="Z440" s="25">
        <v>0</v>
      </c>
      <c r="AA440" s="25">
        <v>0</v>
      </c>
      <c r="AB440" s="21">
        <v>0.79</v>
      </c>
      <c r="AC440" s="21">
        <v>1.79</v>
      </c>
      <c r="AD440" s="17">
        <f t="shared" si="193"/>
        <v>2.4141</v>
      </c>
      <c r="AE440" s="18">
        <v>1.2</v>
      </c>
      <c r="AF440" s="26">
        <v>1</v>
      </c>
      <c r="AG440" s="27">
        <f t="shared" si="194"/>
        <v>0</v>
      </c>
    </row>
    <row r="441" customHeight="1" spans="1:33">
      <c r="A441" s="21">
        <v>36845</v>
      </c>
      <c r="B441" s="23">
        <v>0</v>
      </c>
      <c r="C441" s="22">
        <v>1.35</v>
      </c>
      <c r="D441" s="15">
        <f t="shared" si="187"/>
        <v>0</v>
      </c>
      <c r="E441" s="21">
        <v>1.6</v>
      </c>
      <c r="F441" s="21">
        <v>280</v>
      </c>
      <c r="G441" s="21">
        <v>1.4</v>
      </c>
      <c r="H441" s="24">
        <f t="shared" si="188"/>
        <v>3.13684210526316</v>
      </c>
      <c r="I441" s="25">
        <v>0</v>
      </c>
      <c r="J441" s="25">
        <v>0</v>
      </c>
      <c r="K441" s="21">
        <v>0.79</v>
      </c>
      <c r="L441" s="21">
        <v>1.39</v>
      </c>
      <c r="M441" s="17">
        <f t="shared" si="189"/>
        <v>2.0981</v>
      </c>
      <c r="N441" s="18">
        <v>1.2</v>
      </c>
      <c r="O441" s="26">
        <v>1</v>
      </c>
      <c r="P441" s="27">
        <f t="shared" si="190"/>
        <v>0</v>
      </c>
      <c r="R441" s="21">
        <v>36845</v>
      </c>
      <c r="S441" s="23">
        <v>0</v>
      </c>
      <c r="T441" s="22">
        <v>1.35</v>
      </c>
      <c r="U441" s="15">
        <f t="shared" si="191"/>
        <v>0</v>
      </c>
      <c r="V441" s="21">
        <v>1.6</v>
      </c>
      <c r="W441" s="21">
        <v>280</v>
      </c>
      <c r="X441" s="21">
        <v>1.4</v>
      </c>
      <c r="Y441" s="24">
        <f t="shared" si="192"/>
        <v>3.13684210526316</v>
      </c>
      <c r="Z441" s="25">
        <v>0</v>
      </c>
      <c r="AA441" s="25">
        <v>0</v>
      </c>
      <c r="AB441" s="21">
        <v>0.79</v>
      </c>
      <c r="AC441" s="21">
        <v>1.79</v>
      </c>
      <c r="AD441" s="17">
        <f t="shared" si="193"/>
        <v>2.4141</v>
      </c>
      <c r="AE441" s="18">
        <v>1.2</v>
      </c>
      <c r="AF441" s="26">
        <v>1</v>
      </c>
      <c r="AG441" s="27">
        <f t="shared" si="194"/>
        <v>0</v>
      </c>
    </row>
    <row r="442" customHeight="1" spans="1:33">
      <c r="A442" s="44">
        <f>SUM(P437:P441)</f>
        <v>299436.097063752</v>
      </c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R442" s="44">
        <f>SUM(AG437:AG441)</f>
        <v>361786.062523361</v>
      </c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</row>
    <row r="443" customHeight="1" spans="1:33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</row>
    <row r="444" customHeight="1" spans="1:33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</row>
    <row r="445" customHeight="1" spans="1:33">
      <c r="A445" s="45" t="s">
        <v>40</v>
      </c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R445" s="45" t="s">
        <v>40</v>
      </c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</row>
    <row r="446" customHeight="1" spans="1:33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</row>
    <row r="447" customHeight="1" spans="1:33">
      <c r="A447" s="14" t="s">
        <v>11</v>
      </c>
      <c r="B447" s="14"/>
      <c r="C447" s="14"/>
      <c r="D447" s="14"/>
      <c r="E447" s="14"/>
      <c r="F447" s="17" t="s">
        <v>31</v>
      </c>
      <c r="G447" s="17"/>
      <c r="H447" s="17"/>
      <c r="I447" s="17"/>
      <c r="J447" s="18" t="s">
        <v>32</v>
      </c>
      <c r="K447" s="18"/>
      <c r="L447" s="30" t="s">
        <v>18</v>
      </c>
      <c r="M447" s="30"/>
      <c r="N447" s="30"/>
      <c r="O447" s="30"/>
      <c r="P447" s="30"/>
      <c r="R447" s="14" t="s">
        <v>11</v>
      </c>
      <c r="S447" s="14"/>
      <c r="T447" s="14"/>
      <c r="U447" s="14"/>
      <c r="V447" s="14"/>
      <c r="W447" s="17" t="s">
        <v>31</v>
      </c>
      <c r="X447" s="17"/>
      <c r="Y447" s="17"/>
      <c r="Z447" s="17"/>
      <c r="AA447" s="18" t="s">
        <v>32</v>
      </c>
      <c r="AB447" s="18"/>
      <c r="AC447" s="30" t="s">
        <v>18</v>
      </c>
      <c r="AD447" s="30"/>
      <c r="AE447" s="30"/>
      <c r="AF447" s="30"/>
      <c r="AG447" s="30"/>
    </row>
    <row r="448" customHeight="1" spans="1:33">
      <c r="A448" s="14" t="s">
        <v>19</v>
      </c>
      <c r="B448" s="14" t="s">
        <v>33</v>
      </c>
      <c r="C448" s="14" t="s">
        <v>34</v>
      </c>
      <c r="D448" s="14" t="s">
        <v>35</v>
      </c>
      <c r="E448" s="14" t="s">
        <v>11</v>
      </c>
      <c r="F448" s="17" t="s">
        <v>36</v>
      </c>
      <c r="G448" s="17" t="s">
        <v>26</v>
      </c>
      <c r="H448" s="17" t="s">
        <v>27</v>
      </c>
      <c r="I448" s="31" t="s">
        <v>28</v>
      </c>
      <c r="J448" s="18" t="s">
        <v>37</v>
      </c>
      <c r="K448" s="18" t="s">
        <v>38</v>
      </c>
      <c r="L448" s="30"/>
      <c r="M448" s="30"/>
      <c r="N448" s="30"/>
      <c r="O448" s="30"/>
      <c r="P448" s="30"/>
      <c r="R448" s="14" t="s">
        <v>19</v>
      </c>
      <c r="S448" s="14" t="s">
        <v>33</v>
      </c>
      <c r="T448" s="14" t="s">
        <v>34</v>
      </c>
      <c r="U448" s="14" t="s">
        <v>35</v>
      </c>
      <c r="V448" s="14" t="s">
        <v>11</v>
      </c>
      <c r="W448" s="17" t="s">
        <v>36</v>
      </c>
      <c r="X448" s="17" t="s">
        <v>26</v>
      </c>
      <c r="Y448" s="17" t="s">
        <v>27</v>
      </c>
      <c r="Z448" s="31" t="s">
        <v>28</v>
      </c>
      <c r="AA448" s="18" t="s">
        <v>37</v>
      </c>
      <c r="AB448" s="18" t="s">
        <v>38</v>
      </c>
      <c r="AC448" s="30"/>
      <c r="AD448" s="30"/>
      <c r="AE448" s="30"/>
      <c r="AF448" s="30"/>
      <c r="AG448" s="30"/>
    </row>
    <row r="449" customHeight="1" spans="1:33">
      <c r="A449" s="21">
        <v>36845</v>
      </c>
      <c r="B449" s="22">
        <v>0.168</v>
      </c>
      <c r="C449" s="21">
        <v>1</v>
      </c>
      <c r="D449" s="21">
        <v>0</v>
      </c>
      <c r="E449" s="14">
        <f t="shared" ref="E449:E458" si="195">A449*B449*C449+D449</f>
        <v>6189.96</v>
      </c>
      <c r="F449" s="21">
        <v>1</v>
      </c>
      <c r="G449" s="21">
        <v>0.79</v>
      </c>
      <c r="H449" s="21">
        <v>1.39</v>
      </c>
      <c r="I449" s="31">
        <f t="shared" ref="I449:I458" si="196">G449*H449+1</f>
        <v>2.0981</v>
      </c>
      <c r="J449" s="21">
        <v>0.9</v>
      </c>
      <c r="K449" s="18">
        <v>0.5</v>
      </c>
      <c r="L449" s="32">
        <f t="shared" ref="L449:L458" si="197">E449*F449*I449*J449*K449</f>
        <v>5844.2197842</v>
      </c>
      <c r="M449" s="32"/>
      <c r="N449" s="32"/>
      <c r="O449" s="32"/>
      <c r="P449" s="32"/>
      <c r="R449" s="21">
        <v>36845</v>
      </c>
      <c r="S449" s="22">
        <v>0.168</v>
      </c>
      <c r="T449" s="21">
        <v>1</v>
      </c>
      <c r="U449" s="21">
        <v>0</v>
      </c>
      <c r="V449" s="14">
        <f t="shared" ref="V449:V458" si="198">R449*S449*T449+U449</f>
        <v>6189.96</v>
      </c>
      <c r="W449" s="21">
        <v>1</v>
      </c>
      <c r="X449" s="21">
        <v>0.79</v>
      </c>
      <c r="Y449" s="21">
        <v>1.79</v>
      </c>
      <c r="Z449" s="31">
        <f t="shared" ref="Z449:Z458" si="199">X449*Y449+1</f>
        <v>2.4141</v>
      </c>
      <c r="AA449" s="21">
        <v>0.9</v>
      </c>
      <c r="AB449" s="18">
        <v>0.5</v>
      </c>
      <c r="AC449" s="32">
        <f t="shared" ref="AC449:AC458" si="200">V449*W449*Z449*AA449*AB449</f>
        <v>6724.4320962</v>
      </c>
      <c r="AD449" s="32"/>
      <c r="AE449" s="32"/>
      <c r="AF449" s="32"/>
      <c r="AG449" s="32"/>
    </row>
    <row r="450" customHeight="1" spans="1:33">
      <c r="A450" s="21">
        <v>36845</v>
      </c>
      <c r="B450" s="22">
        <v>0.168</v>
      </c>
      <c r="C450" s="21">
        <v>1</v>
      </c>
      <c r="D450" s="21">
        <v>0</v>
      </c>
      <c r="E450" s="14">
        <f t="shared" si="195"/>
        <v>6189.96</v>
      </c>
      <c r="F450" s="21">
        <v>1</v>
      </c>
      <c r="G450" s="21">
        <v>0.79</v>
      </c>
      <c r="H450" s="21">
        <v>1.39</v>
      </c>
      <c r="I450" s="31">
        <f t="shared" si="196"/>
        <v>2.0981</v>
      </c>
      <c r="J450" s="21">
        <v>0.9</v>
      </c>
      <c r="K450" s="18">
        <v>0.5</v>
      </c>
      <c r="L450" s="32">
        <f t="shared" si="197"/>
        <v>5844.2197842</v>
      </c>
      <c r="M450" s="32"/>
      <c r="N450" s="32"/>
      <c r="O450" s="32"/>
      <c r="P450" s="32"/>
      <c r="R450" s="21">
        <v>36845</v>
      </c>
      <c r="S450" s="22">
        <v>0.168</v>
      </c>
      <c r="T450" s="21">
        <v>1</v>
      </c>
      <c r="U450" s="21">
        <v>0</v>
      </c>
      <c r="V450" s="14">
        <f t="shared" si="198"/>
        <v>6189.96</v>
      </c>
      <c r="W450" s="21">
        <v>1</v>
      </c>
      <c r="X450" s="21">
        <v>0.79</v>
      </c>
      <c r="Y450" s="21">
        <v>1.79</v>
      </c>
      <c r="Z450" s="31">
        <f t="shared" si="199"/>
        <v>2.4141</v>
      </c>
      <c r="AA450" s="21">
        <v>0.9</v>
      </c>
      <c r="AB450" s="18">
        <v>0.5</v>
      </c>
      <c r="AC450" s="32">
        <f t="shared" si="200"/>
        <v>6724.4320962</v>
      </c>
      <c r="AD450" s="32"/>
      <c r="AE450" s="32"/>
      <c r="AF450" s="32"/>
      <c r="AG450" s="32"/>
    </row>
    <row r="451" customHeight="1" spans="1:33">
      <c r="A451" s="21">
        <v>36845</v>
      </c>
      <c r="B451" s="22">
        <v>0.168</v>
      </c>
      <c r="C451" s="21">
        <v>1</v>
      </c>
      <c r="D451" s="21">
        <v>0</v>
      </c>
      <c r="E451" s="14">
        <f t="shared" si="195"/>
        <v>6189.96</v>
      </c>
      <c r="F451" s="21">
        <v>1</v>
      </c>
      <c r="G451" s="21">
        <v>0.79</v>
      </c>
      <c r="H451" s="21">
        <v>1.39</v>
      </c>
      <c r="I451" s="31">
        <f t="shared" si="196"/>
        <v>2.0981</v>
      </c>
      <c r="J451" s="21">
        <v>0.9</v>
      </c>
      <c r="K451" s="18">
        <v>0.5</v>
      </c>
      <c r="L451" s="32">
        <f t="shared" si="197"/>
        <v>5844.2197842</v>
      </c>
      <c r="M451" s="32"/>
      <c r="N451" s="32"/>
      <c r="O451" s="32"/>
      <c r="P451" s="32"/>
      <c r="R451" s="21">
        <v>36845</v>
      </c>
      <c r="S451" s="22">
        <v>0.168</v>
      </c>
      <c r="T451" s="21">
        <v>1</v>
      </c>
      <c r="U451" s="21">
        <v>0</v>
      </c>
      <c r="V451" s="14">
        <f t="shared" si="198"/>
        <v>6189.96</v>
      </c>
      <c r="W451" s="21">
        <v>1</v>
      </c>
      <c r="X451" s="21">
        <v>0.79</v>
      </c>
      <c r="Y451" s="21">
        <v>1.79</v>
      </c>
      <c r="Z451" s="31">
        <f t="shared" si="199"/>
        <v>2.4141</v>
      </c>
      <c r="AA451" s="21">
        <v>0.9</v>
      </c>
      <c r="AB451" s="18">
        <v>0.5</v>
      </c>
      <c r="AC451" s="32">
        <f t="shared" si="200"/>
        <v>6724.4320962</v>
      </c>
      <c r="AD451" s="32"/>
      <c r="AE451" s="32"/>
      <c r="AF451" s="32"/>
      <c r="AG451" s="32"/>
    </row>
    <row r="452" customHeight="1" spans="1:33">
      <c r="A452" s="21">
        <v>36845</v>
      </c>
      <c r="B452" s="22">
        <v>0.168</v>
      </c>
      <c r="C452" s="21">
        <v>1</v>
      </c>
      <c r="D452" s="21">
        <v>0</v>
      </c>
      <c r="E452" s="14">
        <f t="shared" si="195"/>
        <v>6189.96</v>
      </c>
      <c r="F452" s="21">
        <v>1</v>
      </c>
      <c r="G452" s="21">
        <v>0.79</v>
      </c>
      <c r="H452" s="21">
        <v>1.39</v>
      </c>
      <c r="I452" s="31">
        <f t="shared" si="196"/>
        <v>2.0981</v>
      </c>
      <c r="J452" s="21">
        <v>0.9</v>
      </c>
      <c r="K452" s="18">
        <v>0.5</v>
      </c>
      <c r="L452" s="32">
        <f t="shared" si="197"/>
        <v>5844.2197842</v>
      </c>
      <c r="M452" s="32"/>
      <c r="N452" s="32"/>
      <c r="O452" s="32"/>
      <c r="P452" s="32"/>
      <c r="R452" s="21">
        <v>36845</v>
      </c>
      <c r="S452" s="22">
        <v>0.168</v>
      </c>
      <c r="T452" s="21">
        <v>1</v>
      </c>
      <c r="U452" s="21">
        <v>0</v>
      </c>
      <c r="V452" s="14">
        <f t="shared" si="198"/>
        <v>6189.96</v>
      </c>
      <c r="W452" s="21">
        <v>1</v>
      </c>
      <c r="X452" s="21">
        <v>0.79</v>
      </c>
      <c r="Y452" s="21">
        <v>1.79</v>
      </c>
      <c r="Z452" s="31">
        <f t="shared" si="199"/>
        <v>2.4141</v>
      </c>
      <c r="AA452" s="21">
        <v>0.9</v>
      </c>
      <c r="AB452" s="18">
        <v>0.5</v>
      </c>
      <c r="AC452" s="32">
        <f t="shared" si="200"/>
        <v>6724.4320962</v>
      </c>
      <c r="AD452" s="32"/>
      <c r="AE452" s="32"/>
      <c r="AF452" s="32"/>
      <c r="AG452" s="32"/>
    </row>
    <row r="453" customHeight="1" spans="1:33">
      <c r="A453" s="21">
        <v>36845</v>
      </c>
      <c r="B453" s="22">
        <v>0.168</v>
      </c>
      <c r="C453" s="21">
        <v>1</v>
      </c>
      <c r="D453" s="21">
        <v>0</v>
      </c>
      <c r="E453" s="14">
        <f t="shared" si="195"/>
        <v>6189.96</v>
      </c>
      <c r="F453" s="21">
        <v>1</v>
      </c>
      <c r="G453" s="21">
        <v>0.79</v>
      </c>
      <c r="H453" s="21">
        <v>1.39</v>
      </c>
      <c r="I453" s="31">
        <f t="shared" si="196"/>
        <v>2.0981</v>
      </c>
      <c r="J453" s="21">
        <v>0.9</v>
      </c>
      <c r="K453" s="18">
        <v>0.5</v>
      </c>
      <c r="L453" s="32">
        <f t="shared" si="197"/>
        <v>5844.2197842</v>
      </c>
      <c r="M453" s="32"/>
      <c r="N453" s="32"/>
      <c r="O453" s="32"/>
      <c r="P453" s="32"/>
      <c r="R453" s="21">
        <v>36845</v>
      </c>
      <c r="S453" s="22">
        <v>0.168</v>
      </c>
      <c r="T453" s="21">
        <v>1</v>
      </c>
      <c r="U453" s="21">
        <v>0</v>
      </c>
      <c r="V453" s="14">
        <f t="shared" si="198"/>
        <v>6189.96</v>
      </c>
      <c r="W453" s="21">
        <v>1</v>
      </c>
      <c r="X453" s="21">
        <v>0.79</v>
      </c>
      <c r="Y453" s="21">
        <v>1.79</v>
      </c>
      <c r="Z453" s="31">
        <f t="shared" si="199"/>
        <v>2.4141</v>
      </c>
      <c r="AA453" s="21">
        <v>0.9</v>
      </c>
      <c r="AB453" s="18">
        <v>0.5</v>
      </c>
      <c r="AC453" s="32">
        <f t="shared" si="200"/>
        <v>6724.4320962</v>
      </c>
      <c r="AD453" s="32"/>
      <c r="AE453" s="32"/>
      <c r="AF453" s="32"/>
      <c r="AG453" s="32"/>
    </row>
    <row r="454" customHeight="1" spans="1:33">
      <c r="A454" s="21">
        <v>36845</v>
      </c>
      <c r="B454" s="22">
        <v>0.168</v>
      </c>
      <c r="C454" s="21">
        <v>1</v>
      </c>
      <c r="D454" s="21">
        <v>0</v>
      </c>
      <c r="E454" s="14">
        <f t="shared" si="195"/>
        <v>6189.96</v>
      </c>
      <c r="F454" s="21">
        <v>1</v>
      </c>
      <c r="G454" s="21">
        <v>0.79</v>
      </c>
      <c r="H454" s="21">
        <v>1.39</v>
      </c>
      <c r="I454" s="31">
        <f t="shared" si="196"/>
        <v>2.0981</v>
      </c>
      <c r="J454" s="21">
        <v>0.9</v>
      </c>
      <c r="K454" s="18">
        <v>0.5</v>
      </c>
      <c r="L454" s="32">
        <f t="shared" si="197"/>
        <v>5844.2197842</v>
      </c>
      <c r="M454" s="32"/>
      <c r="N454" s="32"/>
      <c r="O454" s="32"/>
      <c r="P454" s="32"/>
      <c r="R454" s="21">
        <v>36845</v>
      </c>
      <c r="S454" s="22">
        <v>0.168</v>
      </c>
      <c r="T454" s="21">
        <v>1</v>
      </c>
      <c r="U454" s="21">
        <v>0</v>
      </c>
      <c r="V454" s="14">
        <f t="shared" si="198"/>
        <v>6189.96</v>
      </c>
      <c r="W454" s="21">
        <v>1</v>
      </c>
      <c r="X454" s="21">
        <v>0.79</v>
      </c>
      <c r="Y454" s="21">
        <v>1.79</v>
      </c>
      <c r="Z454" s="31">
        <f t="shared" si="199"/>
        <v>2.4141</v>
      </c>
      <c r="AA454" s="21">
        <v>0.9</v>
      </c>
      <c r="AB454" s="18">
        <v>0.5</v>
      </c>
      <c r="AC454" s="32">
        <f t="shared" si="200"/>
        <v>6724.4320962</v>
      </c>
      <c r="AD454" s="32"/>
      <c r="AE454" s="32"/>
      <c r="AF454" s="32"/>
      <c r="AG454" s="32"/>
    </row>
    <row r="455" customHeight="1" spans="1:33">
      <c r="A455" s="21">
        <v>36845</v>
      </c>
      <c r="B455" s="22">
        <v>0.168</v>
      </c>
      <c r="C455" s="21">
        <v>1</v>
      </c>
      <c r="D455" s="21">
        <v>0</v>
      </c>
      <c r="E455" s="14">
        <f t="shared" si="195"/>
        <v>6189.96</v>
      </c>
      <c r="F455" s="21">
        <v>1</v>
      </c>
      <c r="G455" s="21">
        <v>0.79</v>
      </c>
      <c r="H455" s="21">
        <v>1.39</v>
      </c>
      <c r="I455" s="31">
        <f t="shared" si="196"/>
        <v>2.0981</v>
      </c>
      <c r="J455" s="21">
        <v>0.9</v>
      </c>
      <c r="K455" s="18">
        <v>0.5</v>
      </c>
      <c r="L455" s="32">
        <f t="shared" si="197"/>
        <v>5844.2197842</v>
      </c>
      <c r="M455" s="32"/>
      <c r="N455" s="32"/>
      <c r="O455" s="32"/>
      <c r="P455" s="32"/>
      <c r="R455" s="21">
        <v>36845</v>
      </c>
      <c r="S455" s="22">
        <v>0.168</v>
      </c>
      <c r="T455" s="21">
        <v>1</v>
      </c>
      <c r="U455" s="21">
        <v>0</v>
      </c>
      <c r="V455" s="14">
        <f t="shared" si="198"/>
        <v>6189.96</v>
      </c>
      <c r="W455" s="21">
        <v>1</v>
      </c>
      <c r="X455" s="21">
        <v>0.79</v>
      </c>
      <c r="Y455" s="21">
        <v>1.79</v>
      </c>
      <c r="Z455" s="31">
        <f t="shared" si="199"/>
        <v>2.4141</v>
      </c>
      <c r="AA455" s="21">
        <v>0.9</v>
      </c>
      <c r="AB455" s="18">
        <v>0.5</v>
      </c>
      <c r="AC455" s="32">
        <f t="shared" si="200"/>
        <v>6724.4320962</v>
      </c>
      <c r="AD455" s="32"/>
      <c r="AE455" s="32"/>
      <c r="AF455" s="32"/>
      <c r="AG455" s="32"/>
    </row>
    <row r="456" customHeight="1" spans="1:33">
      <c r="A456" s="21">
        <v>36845</v>
      </c>
      <c r="B456" s="22">
        <v>0.168</v>
      </c>
      <c r="C456" s="21">
        <v>1</v>
      </c>
      <c r="D456" s="21">
        <v>0</v>
      </c>
      <c r="E456" s="14">
        <f t="shared" si="195"/>
        <v>6189.96</v>
      </c>
      <c r="F456" s="21">
        <v>1</v>
      </c>
      <c r="G456" s="21">
        <v>0.79</v>
      </c>
      <c r="H456" s="21">
        <v>1.39</v>
      </c>
      <c r="I456" s="31">
        <f t="shared" si="196"/>
        <v>2.0981</v>
      </c>
      <c r="J456" s="21">
        <v>0.9</v>
      </c>
      <c r="K456" s="18">
        <v>0.5</v>
      </c>
      <c r="L456" s="32">
        <f t="shared" si="197"/>
        <v>5844.2197842</v>
      </c>
      <c r="M456" s="32"/>
      <c r="N456" s="32"/>
      <c r="O456" s="32"/>
      <c r="P456" s="32"/>
      <c r="R456" s="21">
        <v>36845</v>
      </c>
      <c r="S456" s="22">
        <v>0.168</v>
      </c>
      <c r="T456" s="21">
        <v>1</v>
      </c>
      <c r="U456" s="21">
        <v>0</v>
      </c>
      <c r="V456" s="14">
        <f t="shared" si="198"/>
        <v>6189.96</v>
      </c>
      <c r="W456" s="21">
        <v>1</v>
      </c>
      <c r="X456" s="21">
        <v>0.79</v>
      </c>
      <c r="Y456" s="21">
        <v>1.79</v>
      </c>
      <c r="Z456" s="31">
        <f t="shared" si="199"/>
        <v>2.4141</v>
      </c>
      <c r="AA456" s="21">
        <v>0.9</v>
      </c>
      <c r="AB456" s="18">
        <v>0.5</v>
      </c>
      <c r="AC456" s="32">
        <f t="shared" si="200"/>
        <v>6724.4320962</v>
      </c>
      <c r="AD456" s="32"/>
      <c r="AE456" s="32"/>
      <c r="AF456" s="32"/>
      <c r="AG456" s="32"/>
    </row>
    <row r="457" customHeight="1" spans="1:33">
      <c r="A457" s="21">
        <v>36845</v>
      </c>
      <c r="B457" s="22">
        <v>0.3</v>
      </c>
      <c r="C457" s="21">
        <v>1</v>
      </c>
      <c r="D457" s="21">
        <v>0</v>
      </c>
      <c r="E457" s="14">
        <f t="shared" si="195"/>
        <v>11053.5</v>
      </c>
      <c r="F457" s="21">
        <v>1</v>
      </c>
      <c r="G457" s="21">
        <v>0.79</v>
      </c>
      <c r="H457" s="21">
        <v>1.39</v>
      </c>
      <c r="I457" s="31">
        <f t="shared" si="196"/>
        <v>2.0981</v>
      </c>
      <c r="J457" s="21">
        <v>0.9</v>
      </c>
      <c r="K457" s="18">
        <v>0.5</v>
      </c>
      <c r="L457" s="32">
        <f t="shared" si="197"/>
        <v>10436.1067575</v>
      </c>
      <c r="M457" s="32"/>
      <c r="N457" s="32"/>
      <c r="O457" s="32"/>
      <c r="P457" s="32"/>
      <c r="R457" s="21">
        <v>36845</v>
      </c>
      <c r="S457" s="22">
        <v>0.3</v>
      </c>
      <c r="T457" s="21">
        <v>1</v>
      </c>
      <c r="U457" s="21">
        <v>0</v>
      </c>
      <c r="V457" s="14">
        <f t="shared" si="198"/>
        <v>11053.5</v>
      </c>
      <c r="W457" s="21">
        <v>1</v>
      </c>
      <c r="X457" s="21">
        <v>0.79</v>
      </c>
      <c r="Y457" s="21">
        <v>1.79</v>
      </c>
      <c r="Z457" s="31">
        <f t="shared" si="199"/>
        <v>2.4141</v>
      </c>
      <c r="AA457" s="21">
        <v>0.9</v>
      </c>
      <c r="AB457" s="18">
        <v>0.5</v>
      </c>
      <c r="AC457" s="32">
        <f t="shared" si="200"/>
        <v>12007.9144575</v>
      </c>
      <c r="AD457" s="32"/>
      <c r="AE457" s="32"/>
      <c r="AF457" s="32"/>
      <c r="AG457" s="32"/>
    </row>
    <row r="458" customHeight="1" spans="1:33">
      <c r="A458" s="21">
        <v>36845</v>
      </c>
      <c r="B458" s="22">
        <v>0.58</v>
      </c>
      <c r="C458" s="21">
        <v>1</v>
      </c>
      <c r="D458" s="21">
        <v>0</v>
      </c>
      <c r="E458" s="14">
        <f t="shared" si="195"/>
        <v>21370.1</v>
      </c>
      <c r="F458" s="21">
        <v>1</v>
      </c>
      <c r="G458" s="21">
        <v>0.79</v>
      </c>
      <c r="H458" s="21">
        <v>1.39</v>
      </c>
      <c r="I458" s="31">
        <f t="shared" si="196"/>
        <v>2.0981</v>
      </c>
      <c r="J458" s="21">
        <v>0.9</v>
      </c>
      <c r="K458" s="18">
        <v>0.5</v>
      </c>
      <c r="L458" s="32">
        <f t="shared" si="197"/>
        <v>20176.4730645</v>
      </c>
      <c r="M458" s="32"/>
      <c r="N458" s="32"/>
      <c r="O458" s="32"/>
      <c r="P458" s="32"/>
      <c r="R458" s="21">
        <v>36845</v>
      </c>
      <c r="S458" s="22">
        <v>0.58</v>
      </c>
      <c r="T458" s="21">
        <v>1</v>
      </c>
      <c r="U458" s="21">
        <v>0</v>
      </c>
      <c r="V458" s="14">
        <f t="shared" si="198"/>
        <v>21370.1</v>
      </c>
      <c r="W458" s="21">
        <v>1</v>
      </c>
      <c r="X458" s="21">
        <v>0.79</v>
      </c>
      <c r="Y458" s="21">
        <v>1.79</v>
      </c>
      <c r="Z458" s="31">
        <f t="shared" si="199"/>
        <v>2.4141</v>
      </c>
      <c r="AA458" s="21">
        <v>0.9</v>
      </c>
      <c r="AB458" s="18">
        <v>0.5</v>
      </c>
      <c r="AC458" s="32">
        <f t="shared" si="200"/>
        <v>23215.3012845</v>
      </c>
      <c r="AD458" s="32"/>
      <c r="AE458" s="32"/>
      <c r="AF458" s="32"/>
      <c r="AG458" s="32"/>
    </row>
    <row r="459" customHeight="1" spans="1:33">
      <c r="A459" s="46">
        <f>SUM(L449:L458)</f>
        <v>77366.3380956</v>
      </c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8"/>
      <c r="R459" s="46">
        <f>SUM(AC449:AC458)</f>
        <v>89018.6725116</v>
      </c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8"/>
    </row>
    <row r="460" customHeight="1" spans="1:33">
      <c r="A460" s="49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1"/>
      <c r="R460" s="49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1"/>
    </row>
    <row r="461" customHeight="1" spans="1:33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4"/>
      <c r="R461" s="52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4"/>
    </row>
    <row r="462" customHeight="1" spans="1:33">
      <c r="A462" s="13" t="s">
        <v>41</v>
      </c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R462" s="13" t="s">
        <v>41</v>
      </c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</row>
    <row r="463" customHeight="1" spans="1:3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</row>
    <row r="464" customHeight="1" spans="1:33">
      <c r="A464" s="21" t="s">
        <v>42</v>
      </c>
      <c r="B464" s="14" t="s">
        <v>11</v>
      </c>
      <c r="C464" s="14"/>
      <c r="D464" s="14"/>
      <c r="E464" s="14"/>
      <c r="F464" s="16" t="s">
        <v>25</v>
      </c>
      <c r="G464" s="16"/>
      <c r="H464" s="16"/>
      <c r="I464" s="55" t="s">
        <v>43</v>
      </c>
      <c r="J464" s="17" t="s">
        <v>15</v>
      </c>
      <c r="K464" s="17"/>
      <c r="L464" s="17"/>
      <c r="M464" s="56" t="s">
        <v>18</v>
      </c>
      <c r="N464" s="57"/>
      <c r="O464" s="19" t="s">
        <v>17</v>
      </c>
      <c r="P464" s="21" t="s">
        <v>44</v>
      </c>
      <c r="R464" s="21" t="s">
        <v>42</v>
      </c>
      <c r="S464" s="14" t="s">
        <v>11</v>
      </c>
      <c r="T464" s="14"/>
      <c r="U464" s="14"/>
      <c r="V464" s="14"/>
      <c r="W464" s="16" t="s">
        <v>25</v>
      </c>
      <c r="X464" s="16"/>
      <c r="Y464" s="16"/>
      <c r="Z464" s="55" t="s">
        <v>43</v>
      </c>
      <c r="AA464" s="17" t="s">
        <v>15</v>
      </c>
      <c r="AB464" s="17"/>
      <c r="AC464" s="17"/>
      <c r="AD464" s="56" t="s">
        <v>18</v>
      </c>
      <c r="AE464" s="57"/>
      <c r="AF464" s="19" t="s">
        <v>17</v>
      </c>
      <c r="AG464" s="21" t="s">
        <v>44</v>
      </c>
    </row>
    <row r="465" customHeight="1" spans="1:33">
      <c r="A465" s="21"/>
      <c r="B465" s="21" t="s">
        <v>45</v>
      </c>
      <c r="C465" s="21" t="s">
        <v>46</v>
      </c>
      <c r="D465" s="21" t="s">
        <v>47</v>
      </c>
      <c r="E465" s="14" t="s">
        <v>11</v>
      </c>
      <c r="F465" s="21" t="s">
        <v>23</v>
      </c>
      <c r="G465" s="21" t="s">
        <v>24</v>
      </c>
      <c r="H465" s="16" t="s">
        <v>25</v>
      </c>
      <c r="I465" s="58"/>
      <c r="J465" s="21" t="s">
        <v>26</v>
      </c>
      <c r="K465" s="21" t="s">
        <v>27</v>
      </c>
      <c r="L465" s="17" t="s">
        <v>28</v>
      </c>
      <c r="M465" s="59"/>
      <c r="N465" s="60"/>
      <c r="O465" s="19"/>
      <c r="P465" s="21"/>
      <c r="R465" s="21"/>
      <c r="S465" s="21" t="s">
        <v>45</v>
      </c>
      <c r="T465" s="21" t="s">
        <v>46</v>
      </c>
      <c r="U465" s="21" t="s">
        <v>47</v>
      </c>
      <c r="V465" s="14" t="s">
        <v>11</v>
      </c>
      <c r="W465" s="21" t="s">
        <v>23</v>
      </c>
      <c r="X465" s="21" t="s">
        <v>24</v>
      </c>
      <c r="Y465" s="16" t="s">
        <v>25</v>
      </c>
      <c r="Z465" s="58"/>
      <c r="AA465" s="21" t="s">
        <v>26</v>
      </c>
      <c r="AB465" s="21" t="s">
        <v>27</v>
      </c>
      <c r="AC465" s="17" t="s">
        <v>28</v>
      </c>
      <c r="AD465" s="59"/>
      <c r="AE465" s="60"/>
      <c r="AF465" s="19"/>
      <c r="AG465" s="21"/>
    </row>
    <row r="466" customHeight="1" spans="1:33">
      <c r="A466" s="21">
        <f>_xlfn.RANK.EQ(M466,M466:N469,0)</f>
        <v>1</v>
      </c>
      <c r="B466" s="21">
        <v>1446.85</v>
      </c>
      <c r="C466" s="21">
        <v>0.96</v>
      </c>
      <c r="D466" s="22">
        <v>1.35</v>
      </c>
      <c r="E466" s="14">
        <f t="shared" ref="E466:E469" si="201">B466*C466*D466</f>
        <v>1875.1176</v>
      </c>
      <c r="F466" s="21">
        <v>470</v>
      </c>
      <c r="G466" s="21">
        <v>1.44</v>
      </c>
      <c r="H466" s="61">
        <f t="shared" ref="H466:H469" si="202">1+6*F466/(F466+2000)+G466</f>
        <v>3.5817004048583</v>
      </c>
      <c r="I466" s="21">
        <v>1</v>
      </c>
      <c r="J466" s="21">
        <v>0.99</v>
      </c>
      <c r="K466" s="21">
        <v>2.73</v>
      </c>
      <c r="L466" s="17">
        <f t="shared" ref="L466:L469" si="203">1+J466*K466</f>
        <v>3.7027</v>
      </c>
      <c r="M466" s="62">
        <f>(E466*H466*L466+J470)*O466*I466</f>
        <v>24867.7385237457</v>
      </c>
      <c r="N466" s="63"/>
      <c r="O466" s="26">
        <v>1</v>
      </c>
      <c r="P466" s="21">
        <f t="shared" ref="P466:P469" si="204">IF(A466=1,1,(IF(A466=2,2,12)))</f>
        <v>1</v>
      </c>
      <c r="R466" s="21">
        <f>_xlfn.RANK.EQ(AD466,AD466:AE469,0)</f>
        <v>1</v>
      </c>
      <c r="S466" s="21">
        <v>1446.85</v>
      </c>
      <c r="T466" s="21">
        <v>0.96</v>
      </c>
      <c r="U466" s="22">
        <v>1.35</v>
      </c>
      <c r="V466" s="14">
        <f t="shared" ref="V466:V469" si="205">S466*T466*U466</f>
        <v>1875.1176</v>
      </c>
      <c r="W466" s="21">
        <v>470</v>
      </c>
      <c r="X466" s="21">
        <v>1.44</v>
      </c>
      <c r="Y466" s="61">
        <f t="shared" ref="Y466:Y469" si="206">1+6*W466/(W466+2000)+X466</f>
        <v>3.5817004048583</v>
      </c>
      <c r="Z466" s="21">
        <v>1</v>
      </c>
      <c r="AA466" s="21">
        <v>0.99</v>
      </c>
      <c r="AB466" s="21">
        <v>3.13</v>
      </c>
      <c r="AC466" s="17">
        <f t="shared" ref="AC466:AC469" si="207">1+AA466*AB466</f>
        <v>4.0987</v>
      </c>
      <c r="AD466" s="62">
        <f>(V466*Y466*AC466+AA470)*AF466*Z466</f>
        <v>29512.3178727082</v>
      </c>
      <c r="AE466" s="63"/>
      <c r="AF466" s="26">
        <v>1</v>
      </c>
      <c r="AG466" s="21">
        <f t="shared" ref="AG466:AG469" si="208">IF(R466=1,1,(IF(R466=2,2,12)))</f>
        <v>1</v>
      </c>
    </row>
    <row r="467" customHeight="1" spans="1:33">
      <c r="A467" s="21">
        <f>_xlfn.RANK.EQ(M467,M466:N469,0)</f>
        <v>4</v>
      </c>
      <c r="B467" s="21">
        <v>1446.85</v>
      </c>
      <c r="C467" s="21">
        <v>0.96</v>
      </c>
      <c r="D467" s="22">
        <v>1.35</v>
      </c>
      <c r="E467" s="14">
        <f t="shared" si="201"/>
        <v>1875.1176</v>
      </c>
      <c r="F467" s="21">
        <v>332</v>
      </c>
      <c r="G467" s="21">
        <v>1.6</v>
      </c>
      <c r="H467" s="61">
        <f t="shared" si="202"/>
        <v>3.45420240137221</v>
      </c>
      <c r="I467" s="21">
        <v>0</v>
      </c>
      <c r="J467" s="21">
        <v>0.98</v>
      </c>
      <c r="K467" s="21">
        <v>2.28</v>
      </c>
      <c r="L467" s="17">
        <f t="shared" si="203"/>
        <v>3.2344</v>
      </c>
      <c r="M467" s="62">
        <f>(E467*H467*L467+J470)*O467*I467</f>
        <v>0</v>
      </c>
      <c r="N467" s="63"/>
      <c r="O467" s="26">
        <v>1</v>
      </c>
      <c r="P467" s="21">
        <f t="shared" si="204"/>
        <v>12</v>
      </c>
      <c r="R467" s="21">
        <f>_xlfn.RANK.EQ(AD467,AD466:AE469,0)</f>
        <v>4</v>
      </c>
      <c r="S467" s="21">
        <v>1446.85</v>
      </c>
      <c r="T467" s="21">
        <v>0.96</v>
      </c>
      <c r="U467" s="22">
        <v>1.35</v>
      </c>
      <c r="V467" s="14">
        <f t="shared" si="205"/>
        <v>1875.1176</v>
      </c>
      <c r="W467" s="21">
        <v>332</v>
      </c>
      <c r="X467" s="21">
        <v>1.6</v>
      </c>
      <c r="Y467" s="61">
        <f t="shared" si="206"/>
        <v>3.45420240137221</v>
      </c>
      <c r="Z467" s="21">
        <v>0</v>
      </c>
      <c r="AA467" s="21">
        <v>0.98</v>
      </c>
      <c r="AB467" s="21">
        <v>2.68</v>
      </c>
      <c r="AC467" s="17">
        <f t="shared" si="207"/>
        <v>3.6264</v>
      </c>
      <c r="AD467" s="62">
        <f>(V467*Y467*AC467+AA470)*AF467*Z467</f>
        <v>0</v>
      </c>
      <c r="AE467" s="63"/>
      <c r="AF467" s="26">
        <v>1</v>
      </c>
      <c r="AG467" s="21">
        <f t="shared" si="208"/>
        <v>12</v>
      </c>
    </row>
    <row r="468" customHeight="1" spans="1:33">
      <c r="A468" s="21">
        <f>_xlfn.RANK.EQ(M468,M466:N469,0)</f>
        <v>2</v>
      </c>
      <c r="B468" s="21">
        <v>1446.85</v>
      </c>
      <c r="C468" s="21">
        <v>0.96</v>
      </c>
      <c r="D468" s="22">
        <v>1.35</v>
      </c>
      <c r="E468" s="14">
        <f t="shared" si="201"/>
        <v>1875.1176</v>
      </c>
      <c r="F468" s="21">
        <v>280</v>
      </c>
      <c r="G468" s="21">
        <v>1.4</v>
      </c>
      <c r="H468" s="61">
        <f t="shared" si="202"/>
        <v>3.13684210526316</v>
      </c>
      <c r="I468" s="21">
        <v>1</v>
      </c>
      <c r="J468" s="21">
        <v>0.79</v>
      </c>
      <c r="K468" s="21">
        <v>1.39</v>
      </c>
      <c r="L468" s="17">
        <f t="shared" si="203"/>
        <v>2.0981</v>
      </c>
      <c r="M468" s="62">
        <f>(E468*H468*L468+J470)*O468*I468</f>
        <v>12340.914763104</v>
      </c>
      <c r="N468" s="63"/>
      <c r="O468" s="26">
        <v>1</v>
      </c>
      <c r="P468" s="21">
        <f t="shared" si="204"/>
        <v>2</v>
      </c>
      <c r="R468" s="21">
        <f>_xlfn.RANK.EQ(AD468,AD466:AE469,0)</f>
        <v>2</v>
      </c>
      <c r="S468" s="21">
        <v>1446.85</v>
      </c>
      <c r="T468" s="21">
        <v>0.96</v>
      </c>
      <c r="U468" s="22">
        <v>1.35</v>
      </c>
      <c r="V468" s="14">
        <f t="shared" si="205"/>
        <v>1875.1176</v>
      </c>
      <c r="W468" s="21">
        <v>280</v>
      </c>
      <c r="X468" s="21">
        <v>1.4</v>
      </c>
      <c r="Y468" s="61">
        <f t="shared" si="206"/>
        <v>3.13684210526316</v>
      </c>
      <c r="Z468" s="21">
        <v>1</v>
      </c>
      <c r="AA468" s="21">
        <v>0.79</v>
      </c>
      <c r="AB468" s="21">
        <v>1.79</v>
      </c>
      <c r="AC468" s="17">
        <f t="shared" si="207"/>
        <v>2.4141</v>
      </c>
      <c r="AD468" s="62">
        <f>(V468*Y468*AC468+AA470)*AF468*Z468</f>
        <v>16184.610280544</v>
      </c>
      <c r="AE468" s="63"/>
      <c r="AF468" s="26">
        <v>1</v>
      </c>
      <c r="AG468" s="21">
        <f t="shared" si="208"/>
        <v>2</v>
      </c>
    </row>
    <row r="469" customHeight="1" spans="1:33">
      <c r="A469" s="21">
        <f>_xlfn.RANK.EQ(M469,M466:N469,0)</f>
        <v>3</v>
      </c>
      <c r="B469" s="21">
        <v>1446.85</v>
      </c>
      <c r="C469" s="21">
        <v>0.96</v>
      </c>
      <c r="D469" s="22">
        <v>1.35</v>
      </c>
      <c r="E469" s="14">
        <f t="shared" si="201"/>
        <v>1875.1176</v>
      </c>
      <c r="F469" s="21">
        <v>1000</v>
      </c>
      <c r="G469" s="21">
        <v>0.2</v>
      </c>
      <c r="H469" s="61">
        <f t="shared" si="202"/>
        <v>3.2</v>
      </c>
      <c r="I469" s="21">
        <v>1</v>
      </c>
      <c r="J469" s="21">
        <v>0.2</v>
      </c>
      <c r="K469" s="21">
        <v>1.3</v>
      </c>
      <c r="L469" s="17">
        <f t="shared" si="203"/>
        <v>1.26</v>
      </c>
      <c r="M469" s="62">
        <f>(E469*H469*L469+J470)*O469*I469</f>
        <v>7560.4741632</v>
      </c>
      <c r="N469" s="63"/>
      <c r="O469" s="26">
        <v>1</v>
      </c>
      <c r="P469" s="21">
        <f t="shared" si="204"/>
        <v>12</v>
      </c>
      <c r="R469" s="21">
        <f>_xlfn.RANK.EQ(AD469,AD466:AE469,0)</f>
        <v>3</v>
      </c>
      <c r="S469" s="21">
        <v>1446.85</v>
      </c>
      <c r="T469" s="21">
        <v>0.96</v>
      </c>
      <c r="U469" s="22">
        <v>1.35</v>
      </c>
      <c r="V469" s="14">
        <f t="shared" si="205"/>
        <v>1875.1176</v>
      </c>
      <c r="W469" s="21">
        <v>1000</v>
      </c>
      <c r="X469" s="21">
        <v>0.2</v>
      </c>
      <c r="Y469" s="61">
        <f t="shared" si="206"/>
        <v>3.2</v>
      </c>
      <c r="Z469" s="21">
        <v>1</v>
      </c>
      <c r="AA469" s="21">
        <v>0.2</v>
      </c>
      <c r="AB469" s="21">
        <v>1.7</v>
      </c>
      <c r="AC469" s="17">
        <f t="shared" si="207"/>
        <v>1.34</v>
      </c>
      <c r="AD469" s="62">
        <f>(V469*Y469*AC469+AA470)*AF469*Z469</f>
        <v>10025.5042688</v>
      </c>
      <c r="AE469" s="63"/>
      <c r="AF469" s="26">
        <v>1</v>
      </c>
      <c r="AG469" s="21">
        <f t="shared" si="208"/>
        <v>12</v>
      </c>
    </row>
    <row r="470" customHeight="1" spans="1:33">
      <c r="A470" s="64" t="s">
        <v>48</v>
      </c>
      <c r="B470" s="65">
        <f>LARGE(M466:N469,1)/1</f>
        <v>24867.7385237457</v>
      </c>
      <c r="C470" s="64" t="s">
        <v>49</v>
      </c>
      <c r="D470" s="65">
        <f>LARGE(M466:N469,2)/2</f>
        <v>6170.457381552</v>
      </c>
      <c r="E470" s="64" t="s">
        <v>50</v>
      </c>
      <c r="F470" s="65">
        <f>LARGE(M466:N469,3)/12</f>
        <v>630.0395136</v>
      </c>
      <c r="G470" s="64" t="s">
        <v>51</v>
      </c>
      <c r="H470" s="65">
        <f>LARGE(M466:N469,4)/12</f>
        <v>0</v>
      </c>
      <c r="I470" s="55" t="s">
        <v>52</v>
      </c>
      <c r="J470" s="55">
        <v>0</v>
      </c>
      <c r="K470" s="66" t="s">
        <v>37</v>
      </c>
      <c r="L470" s="66">
        <v>1.2</v>
      </c>
      <c r="M470" s="33" t="s">
        <v>53</v>
      </c>
      <c r="N470" s="67">
        <f>(B470+D470+F470+H470)*L470</f>
        <v>38001.8825026773</v>
      </c>
      <c r="O470" s="33" t="s">
        <v>54</v>
      </c>
      <c r="P470" s="67">
        <v>8</v>
      </c>
      <c r="R470" s="64" t="s">
        <v>48</v>
      </c>
      <c r="S470" s="65">
        <f>LARGE(AD466:AE469,1)/1</f>
        <v>29512.3178727082</v>
      </c>
      <c r="T470" s="64" t="s">
        <v>49</v>
      </c>
      <c r="U470" s="65">
        <f>LARGE(AD466:AE469,2)/2</f>
        <v>8092.305140272</v>
      </c>
      <c r="V470" s="64" t="s">
        <v>50</v>
      </c>
      <c r="W470" s="65">
        <f>LARGE(AD466:AE469,3)/12</f>
        <v>835.458689066667</v>
      </c>
      <c r="X470" s="64" t="s">
        <v>51</v>
      </c>
      <c r="Y470" s="65">
        <f>LARGE(AD466:AE469,4)/12</f>
        <v>0</v>
      </c>
      <c r="Z470" s="55" t="s">
        <v>52</v>
      </c>
      <c r="AA470" s="55">
        <v>1985</v>
      </c>
      <c r="AB470" s="66" t="s">
        <v>37</v>
      </c>
      <c r="AC470" s="66">
        <v>1.2</v>
      </c>
      <c r="AD470" s="33" t="s">
        <v>53</v>
      </c>
      <c r="AE470" s="67">
        <f>(S470+U470+W470+Y470)*AC470</f>
        <v>46128.0980424562</v>
      </c>
      <c r="AF470" s="33" t="s">
        <v>54</v>
      </c>
      <c r="AG470" s="67">
        <v>8</v>
      </c>
    </row>
    <row r="471" customHeight="1" spans="1:33">
      <c r="A471" s="64"/>
      <c r="B471" s="65"/>
      <c r="C471" s="64"/>
      <c r="D471" s="65"/>
      <c r="E471" s="64"/>
      <c r="F471" s="65"/>
      <c r="G471" s="64"/>
      <c r="H471" s="65"/>
      <c r="I471" s="58"/>
      <c r="J471" s="58"/>
      <c r="K471" s="68"/>
      <c r="L471" s="68"/>
      <c r="M471" s="33"/>
      <c r="N471" s="67"/>
      <c r="O471" s="33"/>
      <c r="P471" s="67"/>
      <c r="R471" s="64"/>
      <c r="S471" s="65"/>
      <c r="T471" s="64"/>
      <c r="U471" s="65"/>
      <c r="V471" s="64"/>
      <c r="W471" s="65"/>
      <c r="X471" s="64"/>
      <c r="Y471" s="65"/>
      <c r="Z471" s="58"/>
      <c r="AA471" s="58"/>
      <c r="AB471" s="68"/>
      <c r="AC471" s="68"/>
      <c r="AD471" s="33"/>
      <c r="AE471" s="67"/>
      <c r="AF471" s="33"/>
      <c r="AG471" s="67"/>
    </row>
    <row r="472" customHeight="1" spans="1:33">
      <c r="A472" s="28">
        <f>N470*P470</f>
        <v>304015.060021418</v>
      </c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R472" s="28">
        <f>AE470*AG470</f>
        <v>369024.78433965</v>
      </c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</row>
    <row r="473" customHeight="1" spans="1:3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</row>
    <row r="474" customHeight="1" spans="1:3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</row>
    <row r="475" customHeight="1" spans="1:33">
      <c r="A475" s="13" t="s">
        <v>55</v>
      </c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R475" s="13" t="s">
        <v>55</v>
      </c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</row>
    <row r="476" customHeight="1" spans="1:33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</row>
    <row r="477" customHeight="1" spans="1:33">
      <c r="A477" s="21" t="s">
        <v>42</v>
      </c>
      <c r="B477" s="14" t="s">
        <v>11</v>
      </c>
      <c r="C477" s="14"/>
      <c r="D477" s="14"/>
      <c r="E477" s="14"/>
      <c r="F477" s="16" t="s">
        <v>25</v>
      </c>
      <c r="G477" s="16"/>
      <c r="H477" s="16"/>
      <c r="I477" s="55" t="s">
        <v>43</v>
      </c>
      <c r="J477" s="17" t="s">
        <v>15</v>
      </c>
      <c r="K477" s="17"/>
      <c r="L477" s="17"/>
      <c r="M477" s="56" t="s">
        <v>18</v>
      </c>
      <c r="N477" s="57"/>
      <c r="O477" s="19" t="s">
        <v>17</v>
      </c>
      <c r="P477" s="21" t="s">
        <v>44</v>
      </c>
      <c r="R477" s="21" t="s">
        <v>42</v>
      </c>
      <c r="S477" s="14" t="s">
        <v>11</v>
      </c>
      <c r="T477" s="14"/>
      <c r="U477" s="14"/>
      <c r="V477" s="14"/>
      <c r="W477" s="16" t="s">
        <v>25</v>
      </c>
      <c r="X477" s="16"/>
      <c r="Y477" s="16"/>
      <c r="Z477" s="55" t="s">
        <v>43</v>
      </c>
      <c r="AA477" s="17" t="s">
        <v>15</v>
      </c>
      <c r="AB477" s="17"/>
      <c r="AC477" s="17"/>
      <c r="AD477" s="56" t="s">
        <v>18</v>
      </c>
      <c r="AE477" s="57"/>
      <c r="AF477" s="19" t="s">
        <v>17</v>
      </c>
      <c r="AG477" s="21" t="s">
        <v>44</v>
      </c>
    </row>
    <row r="478" customHeight="1" spans="1:33">
      <c r="A478" s="21"/>
      <c r="B478" s="21" t="s">
        <v>45</v>
      </c>
      <c r="C478" s="21" t="s">
        <v>46</v>
      </c>
      <c r="D478" s="21" t="s">
        <v>47</v>
      </c>
      <c r="E478" s="14" t="s">
        <v>11</v>
      </c>
      <c r="F478" s="21" t="s">
        <v>23</v>
      </c>
      <c r="G478" s="21" t="s">
        <v>24</v>
      </c>
      <c r="H478" s="16" t="s">
        <v>25</v>
      </c>
      <c r="I478" s="58"/>
      <c r="J478" s="21" t="s">
        <v>26</v>
      </c>
      <c r="K478" s="21" t="s">
        <v>27</v>
      </c>
      <c r="L478" s="17" t="s">
        <v>28</v>
      </c>
      <c r="M478" s="59"/>
      <c r="N478" s="60"/>
      <c r="O478" s="19"/>
      <c r="P478" s="21"/>
      <c r="R478" s="21"/>
      <c r="S478" s="21" t="s">
        <v>45</v>
      </c>
      <c r="T478" s="21" t="s">
        <v>46</v>
      </c>
      <c r="U478" s="21" t="s">
        <v>47</v>
      </c>
      <c r="V478" s="14" t="s">
        <v>11</v>
      </c>
      <c r="W478" s="21" t="s">
        <v>23</v>
      </c>
      <c r="X478" s="21" t="s">
        <v>24</v>
      </c>
      <c r="Y478" s="16" t="s">
        <v>25</v>
      </c>
      <c r="Z478" s="58"/>
      <c r="AA478" s="21" t="s">
        <v>26</v>
      </c>
      <c r="AB478" s="21" t="s">
        <v>27</v>
      </c>
      <c r="AC478" s="17" t="s">
        <v>28</v>
      </c>
      <c r="AD478" s="59"/>
      <c r="AE478" s="60"/>
      <c r="AF478" s="19"/>
      <c r="AG478" s="21"/>
    </row>
    <row r="479" customHeight="1" spans="1:33">
      <c r="A479" s="21">
        <f>_xlfn.RANK.EQ(M479,M479:N482,0)</f>
        <v>1</v>
      </c>
      <c r="B479" s="21">
        <v>1446.85</v>
      </c>
      <c r="C479" s="21">
        <v>0.96</v>
      </c>
      <c r="D479" s="22">
        <v>1.35</v>
      </c>
      <c r="E479" s="14">
        <f t="shared" ref="E479:E482" si="209">B479*C479*D479</f>
        <v>1875.1176</v>
      </c>
      <c r="F479" s="21">
        <v>470</v>
      </c>
      <c r="G479" s="21">
        <v>1.44</v>
      </c>
      <c r="H479" s="61">
        <f t="shared" ref="H479:H482" si="210">1+6*F479/(F479+2000)+G479</f>
        <v>3.5817004048583</v>
      </c>
      <c r="I479" s="21">
        <v>1</v>
      </c>
      <c r="J479" s="21">
        <v>0.99</v>
      </c>
      <c r="K479" s="21">
        <v>2.73</v>
      </c>
      <c r="L479" s="17">
        <f t="shared" ref="L479:L482" si="211">1+J479*K479</f>
        <v>3.7027</v>
      </c>
      <c r="M479" s="62">
        <f>(E479*H479*L479+J483)*O479*I479</f>
        <v>24867.7385237457</v>
      </c>
      <c r="N479" s="63"/>
      <c r="O479" s="26">
        <v>1</v>
      </c>
      <c r="P479" s="21">
        <f t="shared" ref="P479:P482" si="212">IF(A479=1,1,(IF(A479=2,2,12)))</f>
        <v>1</v>
      </c>
      <c r="R479" s="21">
        <f>_xlfn.RANK.EQ(AD479,AD479:AE482,0)</f>
        <v>1</v>
      </c>
      <c r="S479" s="21">
        <v>1446.85</v>
      </c>
      <c r="T479" s="21">
        <v>0.96</v>
      </c>
      <c r="U479" s="22">
        <v>1.35</v>
      </c>
      <c r="V479" s="14">
        <f t="shared" ref="V479:V482" si="213">S479*T479*U479</f>
        <v>1875.1176</v>
      </c>
      <c r="W479" s="21">
        <v>470</v>
      </c>
      <c r="X479" s="21">
        <v>1.44</v>
      </c>
      <c r="Y479" s="61">
        <f t="shared" ref="Y479:Y482" si="214">1+6*W479/(W479+2000)+X479</f>
        <v>3.5817004048583</v>
      </c>
      <c r="Z479" s="21">
        <v>1</v>
      </c>
      <c r="AA479" s="21">
        <v>0.99</v>
      </c>
      <c r="AB479" s="21">
        <v>3.13</v>
      </c>
      <c r="AC479" s="17">
        <f t="shared" ref="AC479:AC482" si="215">1+AA479*AB479</f>
        <v>4.0987</v>
      </c>
      <c r="AD479" s="62">
        <f>(V479*Y479*AC479+AA483)*AF479*Z479</f>
        <v>29512.3178727082</v>
      </c>
      <c r="AE479" s="63"/>
      <c r="AF479" s="26">
        <v>1</v>
      </c>
      <c r="AG479" s="21">
        <f t="shared" ref="AG479:AG482" si="216">IF(R479=1,1,(IF(R479=2,2,12)))</f>
        <v>1</v>
      </c>
    </row>
    <row r="480" customHeight="1" spans="1:33">
      <c r="A480" s="21">
        <f>_xlfn.RANK.EQ(M480,M479:N482,0)</f>
        <v>2</v>
      </c>
      <c r="B480" s="21">
        <v>1446.85</v>
      </c>
      <c r="C480" s="21">
        <v>0.96</v>
      </c>
      <c r="D480" s="22">
        <v>1.35</v>
      </c>
      <c r="E480" s="14">
        <f t="shared" si="209"/>
        <v>1875.1176</v>
      </c>
      <c r="F480" s="21">
        <v>332</v>
      </c>
      <c r="G480" s="21">
        <v>1.6</v>
      </c>
      <c r="H480" s="61">
        <f t="shared" si="210"/>
        <v>3.45420240137221</v>
      </c>
      <c r="I480" s="21">
        <v>1</v>
      </c>
      <c r="J480" s="21">
        <v>0.98</v>
      </c>
      <c r="K480" s="21">
        <v>2.28</v>
      </c>
      <c r="L480" s="17">
        <f t="shared" si="211"/>
        <v>3.2344</v>
      </c>
      <c r="M480" s="62">
        <f>(E480*H480*L480+J483)*O480*I480</f>
        <v>20949.324322338</v>
      </c>
      <c r="N480" s="63"/>
      <c r="O480" s="26">
        <v>1</v>
      </c>
      <c r="P480" s="21">
        <f t="shared" si="212"/>
        <v>2</v>
      </c>
      <c r="R480" s="21">
        <f>_xlfn.RANK.EQ(AD480,AD479:AE482,0)</f>
        <v>2</v>
      </c>
      <c r="S480" s="21">
        <v>1446.85</v>
      </c>
      <c r="T480" s="21">
        <v>0.96</v>
      </c>
      <c r="U480" s="22">
        <v>1.35</v>
      </c>
      <c r="V480" s="14">
        <f t="shared" si="213"/>
        <v>1875.1176</v>
      </c>
      <c r="W480" s="21">
        <v>332</v>
      </c>
      <c r="X480" s="21">
        <v>1.6</v>
      </c>
      <c r="Y480" s="61">
        <f t="shared" si="214"/>
        <v>3.45420240137221</v>
      </c>
      <c r="Z480" s="21">
        <v>1</v>
      </c>
      <c r="AA480" s="21">
        <v>0.98</v>
      </c>
      <c r="AB480" s="21">
        <v>2.68</v>
      </c>
      <c r="AC480" s="17">
        <f t="shared" si="215"/>
        <v>3.6264</v>
      </c>
      <c r="AD480" s="62">
        <f>(V480*Y480*AC480+AA483)*AF480*Z480</f>
        <v>25473.322323314</v>
      </c>
      <c r="AE480" s="63"/>
      <c r="AF480" s="26">
        <v>1</v>
      </c>
      <c r="AG480" s="21">
        <f t="shared" si="216"/>
        <v>2</v>
      </c>
    </row>
    <row r="481" customHeight="1" spans="1:33">
      <c r="A481" s="21">
        <f>_xlfn.RANK.EQ(M481,M479:N482,0)</f>
        <v>3</v>
      </c>
      <c r="B481" s="21">
        <v>1446.85</v>
      </c>
      <c r="C481" s="21">
        <v>0.96</v>
      </c>
      <c r="D481" s="22">
        <v>1.35</v>
      </c>
      <c r="E481" s="14">
        <f t="shared" si="209"/>
        <v>1875.1176</v>
      </c>
      <c r="F481" s="21">
        <v>280</v>
      </c>
      <c r="G481" s="21">
        <v>1.4</v>
      </c>
      <c r="H481" s="61">
        <f t="shared" si="210"/>
        <v>3.13684210526316</v>
      </c>
      <c r="I481" s="21">
        <v>1</v>
      </c>
      <c r="J481" s="21">
        <v>0.79</v>
      </c>
      <c r="K481" s="21">
        <v>1.39</v>
      </c>
      <c r="L481" s="17">
        <f t="shared" si="211"/>
        <v>2.0981</v>
      </c>
      <c r="M481" s="62">
        <f>(E481*H481*L481+J483)*O481*I481</f>
        <v>12340.914763104</v>
      </c>
      <c r="N481" s="63"/>
      <c r="O481" s="26">
        <v>1</v>
      </c>
      <c r="P481" s="21">
        <f t="shared" si="212"/>
        <v>12</v>
      </c>
      <c r="R481" s="21">
        <f>_xlfn.RANK.EQ(AD481,AD479:AE482,0)</f>
        <v>3</v>
      </c>
      <c r="S481" s="21">
        <v>1446.85</v>
      </c>
      <c r="T481" s="21">
        <v>0.96</v>
      </c>
      <c r="U481" s="22">
        <v>1.35</v>
      </c>
      <c r="V481" s="14">
        <f t="shared" si="213"/>
        <v>1875.1176</v>
      </c>
      <c r="W481" s="21">
        <v>280</v>
      </c>
      <c r="X481" s="21">
        <v>1.4</v>
      </c>
      <c r="Y481" s="61">
        <f t="shared" si="214"/>
        <v>3.13684210526316</v>
      </c>
      <c r="Z481" s="21">
        <v>1</v>
      </c>
      <c r="AA481" s="21">
        <v>0.79</v>
      </c>
      <c r="AB481" s="21">
        <v>1.79</v>
      </c>
      <c r="AC481" s="17">
        <f t="shared" si="215"/>
        <v>2.4141</v>
      </c>
      <c r="AD481" s="62">
        <f>(V481*Y481*AC481+AA483)*AF481*Z481</f>
        <v>16184.610280544</v>
      </c>
      <c r="AE481" s="63"/>
      <c r="AF481" s="26">
        <v>1</v>
      </c>
      <c r="AG481" s="21">
        <f t="shared" si="216"/>
        <v>12</v>
      </c>
    </row>
    <row r="482" customHeight="1" spans="1:33">
      <c r="A482" s="21">
        <f>_xlfn.RANK.EQ(M482,M479:N482,0)</f>
        <v>4</v>
      </c>
      <c r="B482" s="21">
        <v>1446.85</v>
      </c>
      <c r="C482" s="21">
        <v>0.96</v>
      </c>
      <c r="D482" s="22">
        <v>1.35</v>
      </c>
      <c r="E482" s="14">
        <f t="shared" si="209"/>
        <v>1875.1176</v>
      </c>
      <c r="F482" s="21">
        <v>1000</v>
      </c>
      <c r="G482" s="21">
        <v>0.2</v>
      </c>
      <c r="H482" s="61">
        <f t="shared" si="210"/>
        <v>3.2</v>
      </c>
      <c r="I482" s="21">
        <v>1</v>
      </c>
      <c r="J482" s="21">
        <v>0.2</v>
      </c>
      <c r="K482" s="21">
        <v>1.3</v>
      </c>
      <c r="L482" s="17">
        <f t="shared" si="211"/>
        <v>1.26</v>
      </c>
      <c r="M482" s="62">
        <f>(E482*H482*L482+J483)*O482*I482</f>
        <v>7560.4741632</v>
      </c>
      <c r="N482" s="63"/>
      <c r="O482" s="26">
        <v>1</v>
      </c>
      <c r="P482" s="21">
        <f t="shared" si="212"/>
        <v>12</v>
      </c>
      <c r="R482" s="21">
        <f>_xlfn.RANK.EQ(AD482,AD479:AE482,0)</f>
        <v>4</v>
      </c>
      <c r="S482" s="21">
        <v>1446.85</v>
      </c>
      <c r="T482" s="21">
        <v>0.96</v>
      </c>
      <c r="U482" s="22">
        <v>1.35</v>
      </c>
      <c r="V482" s="14">
        <f t="shared" si="213"/>
        <v>1875.1176</v>
      </c>
      <c r="W482" s="21">
        <v>1000</v>
      </c>
      <c r="X482" s="21">
        <v>0.2</v>
      </c>
      <c r="Y482" s="61">
        <f t="shared" si="214"/>
        <v>3.2</v>
      </c>
      <c r="Z482" s="21">
        <v>1</v>
      </c>
      <c r="AA482" s="21">
        <v>0.2</v>
      </c>
      <c r="AB482" s="21">
        <v>1.7</v>
      </c>
      <c r="AC482" s="17">
        <f t="shared" si="215"/>
        <v>1.34</v>
      </c>
      <c r="AD482" s="62">
        <f>(V482*Y482*AC482+AA483)*AF482*Z482</f>
        <v>10025.5042688</v>
      </c>
      <c r="AE482" s="63"/>
      <c r="AF482" s="26">
        <v>1</v>
      </c>
      <c r="AG482" s="21">
        <f t="shared" si="216"/>
        <v>12</v>
      </c>
    </row>
    <row r="483" customHeight="1" spans="1:33">
      <c r="A483" s="64" t="s">
        <v>48</v>
      </c>
      <c r="B483" s="65">
        <f>LARGE(M479:N482,1)/1</f>
        <v>24867.7385237457</v>
      </c>
      <c r="C483" s="64" t="s">
        <v>49</v>
      </c>
      <c r="D483" s="65">
        <f>LARGE(M479:N482,2)/2</f>
        <v>10474.662161169</v>
      </c>
      <c r="E483" s="64" t="s">
        <v>50</v>
      </c>
      <c r="F483" s="65">
        <f>LARGE(M479:N482,3)/12</f>
        <v>1028.409563592</v>
      </c>
      <c r="G483" s="64" t="s">
        <v>51</v>
      </c>
      <c r="H483" s="65">
        <f>LARGE(M479:N482,4)/12</f>
        <v>630.0395136</v>
      </c>
      <c r="I483" s="55" t="s">
        <v>52</v>
      </c>
      <c r="J483" s="55">
        <v>0</v>
      </c>
      <c r="K483" s="66" t="s">
        <v>37</v>
      </c>
      <c r="L483" s="66">
        <v>1.2</v>
      </c>
      <c r="M483" s="33" t="s">
        <v>53</v>
      </c>
      <c r="N483" s="67">
        <f>(B483+D483+F483+H483)*L483</f>
        <v>44401.0197145281</v>
      </c>
      <c r="O483" s="33" t="s">
        <v>54</v>
      </c>
      <c r="P483" s="67">
        <v>12</v>
      </c>
      <c r="R483" s="64" t="s">
        <v>48</v>
      </c>
      <c r="S483" s="65">
        <f>LARGE(AD479:AE482,1)/1</f>
        <v>29512.3178727082</v>
      </c>
      <c r="T483" s="64" t="s">
        <v>49</v>
      </c>
      <c r="U483" s="65">
        <f>LARGE(AD479:AE482,2)/2</f>
        <v>12736.661161657</v>
      </c>
      <c r="V483" s="64" t="s">
        <v>50</v>
      </c>
      <c r="W483" s="65">
        <f>LARGE(AD479:AE482,3)/12</f>
        <v>1348.71752337867</v>
      </c>
      <c r="X483" s="64" t="s">
        <v>51</v>
      </c>
      <c r="Y483" s="65">
        <f>LARGE(AD479:AE482,4)/12</f>
        <v>835.458689066667</v>
      </c>
      <c r="Z483" s="55" t="s">
        <v>52</v>
      </c>
      <c r="AA483" s="55">
        <v>1985</v>
      </c>
      <c r="AB483" s="66" t="s">
        <v>37</v>
      </c>
      <c r="AC483" s="66">
        <v>1.2</v>
      </c>
      <c r="AD483" s="33" t="s">
        <v>53</v>
      </c>
      <c r="AE483" s="67">
        <f>(S483+U483+W483+Y483)*AC483</f>
        <v>53319.7862961726</v>
      </c>
      <c r="AF483" s="33" t="s">
        <v>54</v>
      </c>
      <c r="AG483" s="67">
        <v>16</v>
      </c>
    </row>
    <row r="484" customHeight="1" spans="1:33">
      <c r="A484" s="64"/>
      <c r="B484" s="65"/>
      <c r="C484" s="64"/>
      <c r="D484" s="65"/>
      <c r="E484" s="64"/>
      <c r="F484" s="65"/>
      <c r="G484" s="64"/>
      <c r="H484" s="65"/>
      <c r="I484" s="58"/>
      <c r="J484" s="58"/>
      <c r="K484" s="68"/>
      <c r="L484" s="68"/>
      <c r="M484" s="33"/>
      <c r="N484" s="67"/>
      <c r="O484" s="33"/>
      <c r="P484" s="67"/>
      <c r="R484" s="64"/>
      <c r="S484" s="65"/>
      <c r="T484" s="64"/>
      <c r="U484" s="65"/>
      <c r="V484" s="64"/>
      <c r="W484" s="65"/>
      <c r="X484" s="64"/>
      <c r="Y484" s="65"/>
      <c r="Z484" s="58"/>
      <c r="AA484" s="58"/>
      <c r="AB484" s="68"/>
      <c r="AC484" s="68"/>
      <c r="AD484" s="33"/>
      <c r="AE484" s="67"/>
      <c r="AF484" s="33"/>
      <c r="AG484" s="67"/>
    </row>
    <row r="485" customHeight="1" spans="1:33">
      <c r="A485" s="28">
        <f>N483*P483</f>
        <v>532812.236574337</v>
      </c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R485" s="28">
        <f>AE483*AG483</f>
        <v>853116.580738762</v>
      </c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</row>
    <row r="486" customHeight="1" spans="1:3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</row>
    <row r="487" customHeight="1" spans="1:3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</row>
    <row r="488" customHeight="1" spans="1:33">
      <c r="A488" s="13" t="s">
        <v>56</v>
      </c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R488" s="13" t="s">
        <v>56</v>
      </c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</row>
    <row r="489" customHeight="1" spans="1:33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</row>
    <row r="490" customHeight="1" spans="1:33">
      <c r="A490" s="14" t="s">
        <v>11</v>
      </c>
      <c r="B490" s="14"/>
      <c r="C490" s="14"/>
      <c r="D490" s="15"/>
      <c r="E490" s="16" t="s">
        <v>12</v>
      </c>
      <c r="F490" s="16"/>
      <c r="G490" s="16"/>
      <c r="H490" s="16"/>
      <c r="I490" s="14" t="s">
        <v>13</v>
      </c>
      <c r="J490" s="14" t="s">
        <v>14</v>
      </c>
      <c r="K490" s="17" t="s">
        <v>15</v>
      </c>
      <c r="L490" s="17"/>
      <c r="M490" s="17"/>
      <c r="N490" s="18" t="s">
        <v>16</v>
      </c>
      <c r="O490" s="19" t="s">
        <v>17</v>
      </c>
      <c r="P490" s="20" t="s">
        <v>18</v>
      </c>
      <c r="R490" s="14" t="s">
        <v>11</v>
      </c>
      <c r="S490" s="14"/>
      <c r="T490" s="14"/>
      <c r="U490" s="15"/>
      <c r="V490" s="16" t="s">
        <v>12</v>
      </c>
      <c r="W490" s="16"/>
      <c r="X490" s="16"/>
      <c r="Y490" s="16"/>
      <c r="Z490" s="14" t="s">
        <v>13</v>
      </c>
      <c r="AA490" s="14" t="s">
        <v>14</v>
      </c>
      <c r="AB490" s="17" t="s">
        <v>15</v>
      </c>
      <c r="AC490" s="17"/>
      <c r="AD490" s="17"/>
      <c r="AE490" s="18" t="s">
        <v>16</v>
      </c>
      <c r="AF490" s="19" t="s">
        <v>17</v>
      </c>
      <c r="AG490" s="20" t="s">
        <v>18</v>
      </c>
    </row>
    <row r="491" customHeight="1" spans="1:33">
      <c r="A491" s="21" t="s">
        <v>19</v>
      </c>
      <c r="B491" s="21" t="s">
        <v>20</v>
      </c>
      <c r="C491" s="22" t="s">
        <v>21</v>
      </c>
      <c r="D491" s="15" t="s">
        <v>11</v>
      </c>
      <c r="E491" s="21" t="s">
        <v>22</v>
      </c>
      <c r="F491" s="21" t="s">
        <v>23</v>
      </c>
      <c r="G491" s="21" t="s">
        <v>24</v>
      </c>
      <c r="H491" s="16" t="s">
        <v>25</v>
      </c>
      <c r="I491" s="14"/>
      <c r="J491" s="14"/>
      <c r="K491" s="21" t="s">
        <v>26</v>
      </c>
      <c r="L491" s="21" t="s">
        <v>27</v>
      </c>
      <c r="M491" s="17" t="s">
        <v>28</v>
      </c>
      <c r="N491" s="18" t="s">
        <v>29</v>
      </c>
      <c r="O491" s="19"/>
      <c r="P491" s="20"/>
      <c r="R491" s="21" t="s">
        <v>19</v>
      </c>
      <c r="S491" s="21" t="s">
        <v>20</v>
      </c>
      <c r="T491" s="22" t="s">
        <v>21</v>
      </c>
      <c r="U491" s="15" t="s">
        <v>11</v>
      </c>
      <c r="V491" s="21" t="s">
        <v>22</v>
      </c>
      <c r="W491" s="21" t="s">
        <v>23</v>
      </c>
      <c r="X491" s="21" t="s">
        <v>24</v>
      </c>
      <c r="Y491" s="16" t="s">
        <v>25</v>
      </c>
      <c r="Z491" s="14"/>
      <c r="AA491" s="14"/>
      <c r="AB491" s="21" t="s">
        <v>26</v>
      </c>
      <c r="AC491" s="21" t="s">
        <v>27</v>
      </c>
      <c r="AD491" s="17" t="s">
        <v>28</v>
      </c>
      <c r="AE491" s="18" t="s">
        <v>29</v>
      </c>
      <c r="AF491" s="19"/>
      <c r="AG491" s="20"/>
    </row>
    <row r="492" customHeight="1" spans="1:33">
      <c r="A492" s="21">
        <v>2647</v>
      </c>
      <c r="B492" s="23">
        <v>7.2</v>
      </c>
      <c r="C492" s="22">
        <v>1.35</v>
      </c>
      <c r="D492" s="15">
        <f>A492*B492*C492</f>
        <v>25728.84</v>
      </c>
      <c r="E492" s="21">
        <v>1.6</v>
      </c>
      <c r="F492" s="21">
        <v>332</v>
      </c>
      <c r="G492" s="21">
        <v>1.6</v>
      </c>
      <c r="H492" s="24">
        <f>1+6*F492/(F492+2000)+G492</f>
        <v>3.45420240137221</v>
      </c>
      <c r="I492" s="25">
        <f>1080*(1.6+4.8)</f>
        <v>6912</v>
      </c>
      <c r="J492" s="25">
        <v>0</v>
      </c>
      <c r="K492" s="21">
        <v>0.98</v>
      </c>
      <c r="L492" s="21">
        <v>2.28</v>
      </c>
      <c r="M492" s="17">
        <f>1+K492*L492</f>
        <v>3.2344</v>
      </c>
      <c r="N492" s="18">
        <v>1.2</v>
      </c>
      <c r="O492" s="26">
        <v>1</v>
      </c>
      <c r="P492" s="27">
        <f>((D492*E492*H492)+I492+J492)*M492*N492*O492</f>
        <v>578730.649112562</v>
      </c>
      <c r="R492" s="21">
        <v>2647</v>
      </c>
      <c r="S492" s="23">
        <v>7.2</v>
      </c>
      <c r="T492" s="22">
        <v>1.35</v>
      </c>
      <c r="U492" s="15">
        <f>R492*S492*T492</f>
        <v>25728.84</v>
      </c>
      <c r="V492" s="21">
        <v>1.6</v>
      </c>
      <c r="W492" s="21">
        <v>332</v>
      </c>
      <c r="X492" s="21">
        <v>1.6</v>
      </c>
      <c r="Y492" s="24">
        <f>1+6*W492/(W492+2000)+X492</f>
        <v>3.45420240137221</v>
      </c>
      <c r="Z492" s="25">
        <f>1080*(1.6+4.8)+R492*1.5*5</f>
        <v>26764.5</v>
      </c>
      <c r="AA492" s="25">
        <v>0</v>
      </c>
      <c r="AB492" s="21">
        <v>0.98</v>
      </c>
      <c r="AC492" s="21">
        <f>2.28+1.9</f>
        <v>4.18</v>
      </c>
      <c r="AD492" s="17">
        <f>1+AB492*AC492</f>
        <v>5.0964</v>
      </c>
      <c r="AE492" s="18">
        <v>1.2</v>
      </c>
      <c r="AF492" s="26">
        <v>1</v>
      </c>
      <c r="AG492" s="27">
        <f>((U492*V492*Y492)+Z492+AA492)*AD492*AE492*AF492</f>
        <v>1033309.53377966</v>
      </c>
    </row>
    <row r="493" customHeight="1" spans="1:33">
      <c r="A493" s="28">
        <f>SUM(P492:P492)</f>
        <v>578730.649112562</v>
      </c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R493" s="28">
        <f>SUM(AG492:AG492)</f>
        <v>1033309.53377966</v>
      </c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</row>
    <row r="494" customHeight="1" spans="1:3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</row>
    <row r="495" customHeight="1" spans="1:3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</row>
    <row r="496" customHeight="1" spans="1:33">
      <c r="A496" s="29" t="s">
        <v>57</v>
      </c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R496" s="29" t="s">
        <v>57</v>
      </c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</row>
    <row r="497" customHeight="1" spans="1:3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</row>
    <row r="498" customHeight="1" spans="1:33">
      <c r="A498" s="14" t="s">
        <v>11</v>
      </c>
      <c r="B498" s="14"/>
      <c r="C498" s="14"/>
      <c r="D498" s="14"/>
      <c r="E498" s="14"/>
      <c r="F498" s="17" t="s">
        <v>31</v>
      </c>
      <c r="G498" s="17"/>
      <c r="H498" s="17"/>
      <c r="I498" s="17"/>
      <c r="J498" s="18" t="s">
        <v>32</v>
      </c>
      <c r="K498" s="18"/>
      <c r="L498" s="30" t="s">
        <v>18</v>
      </c>
      <c r="M498" s="30"/>
      <c r="N498" s="30"/>
      <c r="O498" s="30"/>
      <c r="P498" s="30"/>
      <c r="R498" s="14" t="s">
        <v>11</v>
      </c>
      <c r="S498" s="14"/>
      <c r="T498" s="14"/>
      <c r="U498" s="14"/>
      <c r="V498" s="14"/>
      <c r="W498" s="17" t="s">
        <v>31</v>
      </c>
      <c r="X498" s="17"/>
      <c r="Y498" s="17"/>
      <c r="Z498" s="17"/>
      <c r="AA498" s="18" t="s">
        <v>32</v>
      </c>
      <c r="AB498" s="18"/>
      <c r="AC498" s="30" t="s">
        <v>18</v>
      </c>
      <c r="AD498" s="30"/>
      <c r="AE498" s="30"/>
      <c r="AF498" s="30"/>
      <c r="AG498" s="30"/>
    </row>
    <row r="499" customHeight="1" spans="1:33">
      <c r="A499" s="14" t="s">
        <v>19</v>
      </c>
      <c r="B499" s="14" t="s">
        <v>33</v>
      </c>
      <c r="C499" s="14" t="s">
        <v>34</v>
      </c>
      <c r="D499" s="14" t="s">
        <v>35</v>
      </c>
      <c r="E499" s="14" t="s">
        <v>11</v>
      </c>
      <c r="F499" s="17" t="s">
        <v>36</v>
      </c>
      <c r="G499" s="17" t="s">
        <v>26</v>
      </c>
      <c r="H499" s="17" t="s">
        <v>27</v>
      </c>
      <c r="I499" s="31" t="s">
        <v>28</v>
      </c>
      <c r="J499" s="18" t="s">
        <v>37</v>
      </c>
      <c r="K499" s="18" t="s">
        <v>38</v>
      </c>
      <c r="L499" s="30"/>
      <c r="M499" s="30"/>
      <c r="N499" s="30"/>
      <c r="O499" s="30"/>
      <c r="P499" s="30"/>
      <c r="R499" s="14" t="s">
        <v>19</v>
      </c>
      <c r="S499" s="14" t="s">
        <v>33</v>
      </c>
      <c r="T499" s="14" t="s">
        <v>34</v>
      </c>
      <c r="U499" s="14" t="s">
        <v>35</v>
      </c>
      <c r="V499" s="14" t="s">
        <v>11</v>
      </c>
      <c r="W499" s="17" t="s">
        <v>36</v>
      </c>
      <c r="X499" s="17" t="s">
        <v>26</v>
      </c>
      <c r="Y499" s="17" t="s">
        <v>27</v>
      </c>
      <c r="Z499" s="31" t="s">
        <v>28</v>
      </c>
      <c r="AA499" s="18" t="s">
        <v>37</v>
      </c>
      <c r="AB499" s="18" t="s">
        <v>38</v>
      </c>
      <c r="AC499" s="30"/>
      <c r="AD499" s="30"/>
      <c r="AE499" s="30"/>
      <c r="AF499" s="30"/>
      <c r="AG499" s="30"/>
    </row>
    <row r="500" customHeight="1" spans="1:33">
      <c r="A500" s="21">
        <v>2647</v>
      </c>
      <c r="B500" s="19">
        <v>1.728</v>
      </c>
      <c r="C500" s="21">
        <v>1</v>
      </c>
      <c r="D500" s="21">
        <v>0</v>
      </c>
      <c r="E500" s="14">
        <f t="shared" ref="E500:E507" si="217">A500*B500*C500+D500</f>
        <v>4574.016</v>
      </c>
      <c r="F500" s="21">
        <v>1.4</v>
      </c>
      <c r="G500" s="21">
        <v>0.98</v>
      </c>
      <c r="H500" s="21">
        <v>2.28</v>
      </c>
      <c r="I500" s="31">
        <f t="shared" ref="I500:I507" si="218">G500*H500+1</f>
        <v>3.2344</v>
      </c>
      <c r="J500" s="21">
        <v>1.2</v>
      </c>
      <c r="K500" s="18">
        <v>0.5</v>
      </c>
      <c r="L500" s="32">
        <f t="shared" ref="L500:L507" si="219">E500*F500*I500*J500*K500</f>
        <v>12427.125774336</v>
      </c>
      <c r="M500" s="32"/>
      <c r="N500" s="32"/>
      <c r="O500" s="32"/>
      <c r="P500" s="32"/>
      <c r="R500" s="21">
        <v>2647</v>
      </c>
      <c r="S500" s="19">
        <v>1.728</v>
      </c>
      <c r="T500" s="21">
        <v>1</v>
      </c>
      <c r="U500" s="21">
        <v>0</v>
      </c>
      <c r="V500" s="14">
        <f t="shared" ref="V500:V507" si="220">R500*S500*T500+U500</f>
        <v>4574.016</v>
      </c>
      <c r="W500" s="21">
        <v>1.4</v>
      </c>
      <c r="X500" s="21">
        <v>0.98</v>
      </c>
      <c r="Y500" s="21">
        <v>2.68</v>
      </c>
      <c r="Z500" s="31">
        <f t="shared" ref="Z500:Z507" si="221">X500*Y500+1</f>
        <v>3.6264</v>
      </c>
      <c r="AA500" s="21">
        <v>1.2</v>
      </c>
      <c r="AB500" s="18">
        <v>0.5</v>
      </c>
      <c r="AC500" s="32">
        <f t="shared" ref="AC500:AC507" si="222">V500*W500*Z500*AA500*AB500</f>
        <v>13933.257762816</v>
      </c>
      <c r="AD500" s="32"/>
      <c r="AE500" s="32"/>
      <c r="AF500" s="32"/>
      <c r="AG500" s="32"/>
    </row>
    <row r="501" customHeight="1" spans="1:33">
      <c r="A501" s="21">
        <v>2647</v>
      </c>
      <c r="B501" s="19">
        <v>1.728</v>
      </c>
      <c r="C501" s="21">
        <v>1</v>
      </c>
      <c r="D501" s="21">
        <v>0</v>
      </c>
      <c r="E501" s="14">
        <f t="shared" si="217"/>
        <v>4574.016</v>
      </c>
      <c r="F501" s="21">
        <v>1.4</v>
      </c>
      <c r="G501" s="21">
        <v>0.98</v>
      </c>
      <c r="H501" s="21">
        <v>2.28</v>
      </c>
      <c r="I501" s="31">
        <f t="shared" si="218"/>
        <v>3.2344</v>
      </c>
      <c r="J501" s="21">
        <v>1.2</v>
      </c>
      <c r="K501" s="18">
        <v>0.5</v>
      </c>
      <c r="L501" s="32">
        <f t="shared" si="219"/>
        <v>12427.125774336</v>
      </c>
      <c r="M501" s="32"/>
      <c r="N501" s="32"/>
      <c r="O501" s="32"/>
      <c r="P501" s="32"/>
      <c r="R501" s="21">
        <v>2647</v>
      </c>
      <c r="S501" s="19">
        <v>1.728</v>
      </c>
      <c r="T501" s="21">
        <v>1</v>
      </c>
      <c r="U501" s="21">
        <v>0</v>
      </c>
      <c r="V501" s="14">
        <f t="shared" si="220"/>
        <v>4574.016</v>
      </c>
      <c r="W501" s="21">
        <v>1.4</v>
      </c>
      <c r="X501" s="21">
        <v>0.98</v>
      </c>
      <c r="Y501" s="21">
        <v>2.68</v>
      </c>
      <c r="Z501" s="31">
        <f t="shared" si="221"/>
        <v>3.6264</v>
      </c>
      <c r="AA501" s="21">
        <v>1.2</v>
      </c>
      <c r="AB501" s="18">
        <v>0.5</v>
      </c>
      <c r="AC501" s="32">
        <f t="shared" si="222"/>
        <v>13933.257762816</v>
      </c>
      <c r="AD501" s="32"/>
      <c r="AE501" s="32"/>
      <c r="AF501" s="32"/>
      <c r="AG501" s="32"/>
    </row>
    <row r="502" customHeight="1" spans="1:33">
      <c r="A502" s="21">
        <v>2647</v>
      </c>
      <c r="B502" s="19">
        <v>1.728</v>
      </c>
      <c r="C502" s="21">
        <v>1</v>
      </c>
      <c r="D502" s="21">
        <v>0</v>
      </c>
      <c r="E502" s="14">
        <f t="shared" si="217"/>
        <v>4574.016</v>
      </c>
      <c r="F502" s="21">
        <v>1.4</v>
      </c>
      <c r="G502" s="21">
        <v>0.98</v>
      </c>
      <c r="H502" s="21">
        <v>2.28</v>
      </c>
      <c r="I502" s="31">
        <f t="shared" si="218"/>
        <v>3.2344</v>
      </c>
      <c r="J502" s="21">
        <v>1.2</v>
      </c>
      <c r="K502" s="18">
        <v>0.5</v>
      </c>
      <c r="L502" s="32">
        <f t="shared" si="219"/>
        <v>12427.125774336</v>
      </c>
      <c r="M502" s="32"/>
      <c r="N502" s="32"/>
      <c r="O502" s="32"/>
      <c r="P502" s="32"/>
      <c r="R502" s="21">
        <v>2647</v>
      </c>
      <c r="S502" s="19">
        <v>1.728</v>
      </c>
      <c r="T502" s="21">
        <v>1</v>
      </c>
      <c r="U502" s="21">
        <v>0</v>
      </c>
      <c r="V502" s="14">
        <f t="shared" si="220"/>
        <v>4574.016</v>
      </c>
      <c r="W502" s="21">
        <v>1.4</v>
      </c>
      <c r="X502" s="21">
        <v>0.98</v>
      </c>
      <c r="Y502" s="21">
        <v>2.68</v>
      </c>
      <c r="Z502" s="31">
        <f t="shared" si="221"/>
        <v>3.6264</v>
      </c>
      <c r="AA502" s="21">
        <v>1.2</v>
      </c>
      <c r="AB502" s="18">
        <v>0.5</v>
      </c>
      <c r="AC502" s="32">
        <f t="shared" si="222"/>
        <v>13933.257762816</v>
      </c>
      <c r="AD502" s="32"/>
      <c r="AE502" s="32"/>
      <c r="AF502" s="32"/>
      <c r="AG502" s="32"/>
    </row>
    <row r="503" customHeight="1" spans="1:33">
      <c r="A503" s="21">
        <v>2647</v>
      </c>
      <c r="B503" s="19">
        <v>1.728</v>
      </c>
      <c r="C503" s="21">
        <v>1</v>
      </c>
      <c r="D503" s="21">
        <v>0</v>
      </c>
      <c r="E503" s="14">
        <f t="shared" si="217"/>
        <v>4574.016</v>
      </c>
      <c r="F503" s="21">
        <v>1.4</v>
      </c>
      <c r="G503" s="21">
        <v>0.98</v>
      </c>
      <c r="H503" s="21">
        <v>2.28</v>
      </c>
      <c r="I503" s="31">
        <f t="shared" si="218"/>
        <v>3.2344</v>
      </c>
      <c r="J503" s="21">
        <v>1.2</v>
      </c>
      <c r="K503" s="18">
        <v>0.5</v>
      </c>
      <c r="L503" s="32">
        <f t="shared" si="219"/>
        <v>12427.125774336</v>
      </c>
      <c r="M503" s="32"/>
      <c r="N503" s="32"/>
      <c r="O503" s="32"/>
      <c r="P503" s="32"/>
      <c r="R503" s="21">
        <v>2647</v>
      </c>
      <c r="S503" s="19">
        <v>1.728</v>
      </c>
      <c r="T503" s="21">
        <v>1</v>
      </c>
      <c r="U503" s="21">
        <v>0</v>
      </c>
      <c r="V503" s="14">
        <f t="shared" si="220"/>
        <v>4574.016</v>
      </c>
      <c r="W503" s="21">
        <v>1.4</v>
      </c>
      <c r="X503" s="21">
        <v>0.98</v>
      </c>
      <c r="Y503" s="21">
        <v>2.68</v>
      </c>
      <c r="Z503" s="31">
        <f t="shared" si="221"/>
        <v>3.6264</v>
      </c>
      <c r="AA503" s="21">
        <v>1.2</v>
      </c>
      <c r="AB503" s="18">
        <v>0.5</v>
      </c>
      <c r="AC503" s="32">
        <f t="shared" si="222"/>
        <v>13933.257762816</v>
      </c>
      <c r="AD503" s="32"/>
      <c r="AE503" s="32"/>
      <c r="AF503" s="32"/>
      <c r="AG503" s="32"/>
    </row>
    <row r="504" customHeight="1" spans="1:33">
      <c r="A504" s="21">
        <v>2647</v>
      </c>
      <c r="B504" s="19">
        <v>1.728</v>
      </c>
      <c r="C504" s="21">
        <v>1</v>
      </c>
      <c r="D504" s="21">
        <v>0</v>
      </c>
      <c r="E504" s="14">
        <f t="shared" si="217"/>
        <v>4574.016</v>
      </c>
      <c r="F504" s="21">
        <v>1.4</v>
      </c>
      <c r="G504" s="21">
        <v>0.98</v>
      </c>
      <c r="H504" s="21">
        <v>2.28</v>
      </c>
      <c r="I504" s="31">
        <f t="shared" si="218"/>
        <v>3.2344</v>
      </c>
      <c r="J504" s="21">
        <v>1.2</v>
      </c>
      <c r="K504" s="18">
        <v>0.5</v>
      </c>
      <c r="L504" s="32">
        <f t="shared" si="219"/>
        <v>12427.125774336</v>
      </c>
      <c r="M504" s="32"/>
      <c r="N504" s="32"/>
      <c r="O504" s="32"/>
      <c r="P504" s="32"/>
      <c r="R504" s="21">
        <v>2647</v>
      </c>
      <c r="S504" s="19">
        <v>1.728</v>
      </c>
      <c r="T504" s="21">
        <v>1</v>
      </c>
      <c r="U504" s="21">
        <v>0</v>
      </c>
      <c r="V504" s="14">
        <f t="shared" si="220"/>
        <v>4574.016</v>
      </c>
      <c r="W504" s="21">
        <v>1.4</v>
      </c>
      <c r="X504" s="21">
        <v>0.98</v>
      </c>
      <c r="Y504" s="21">
        <v>2.68</v>
      </c>
      <c r="Z504" s="31">
        <f t="shared" si="221"/>
        <v>3.6264</v>
      </c>
      <c r="AA504" s="21">
        <v>1.2</v>
      </c>
      <c r="AB504" s="18">
        <v>0.5</v>
      </c>
      <c r="AC504" s="32">
        <f t="shared" si="222"/>
        <v>13933.257762816</v>
      </c>
      <c r="AD504" s="32"/>
      <c r="AE504" s="32"/>
      <c r="AF504" s="32"/>
      <c r="AG504" s="32"/>
    </row>
    <row r="505" customHeight="1" spans="1:33">
      <c r="A505" s="21">
        <v>2647</v>
      </c>
      <c r="B505" s="19">
        <v>1.728</v>
      </c>
      <c r="C505" s="21">
        <v>1</v>
      </c>
      <c r="D505" s="21">
        <v>0</v>
      </c>
      <c r="E505" s="14">
        <f t="shared" si="217"/>
        <v>4574.016</v>
      </c>
      <c r="F505" s="21">
        <v>1.4</v>
      </c>
      <c r="G505" s="21">
        <v>0.98</v>
      </c>
      <c r="H505" s="21">
        <v>2.28</v>
      </c>
      <c r="I505" s="31">
        <f t="shared" si="218"/>
        <v>3.2344</v>
      </c>
      <c r="J505" s="21">
        <v>1.2</v>
      </c>
      <c r="K505" s="18">
        <v>0.5</v>
      </c>
      <c r="L505" s="32">
        <f t="shared" si="219"/>
        <v>12427.125774336</v>
      </c>
      <c r="M505" s="32"/>
      <c r="N505" s="32"/>
      <c r="O505" s="32"/>
      <c r="P505" s="32"/>
      <c r="R505" s="21">
        <v>2647</v>
      </c>
      <c r="S505" s="19">
        <v>1.728</v>
      </c>
      <c r="T505" s="21">
        <v>1</v>
      </c>
      <c r="U505" s="21">
        <v>0</v>
      </c>
      <c r="V505" s="14">
        <f t="shared" si="220"/>
        <v>4574.016</v>
      </c>
      <c r="W505" s="21">
        <v>1.4</v>
      </c>
      <c r="X505" s="21">
        <v>0.98</v>
      </c>
      <c r="Y505" s="21">
        <v>2.68</v>
      </c>
      <c r="Z505" s="31">
        <f t="shared" si="221"/>
        <v>3.6264</v>
      </c>
      <c r="AA505" s="21">
        <v>1.2</v>
      </c>
      <c r="AB505" s="18">
        <v>0.5</v>
      </c>
      <c r="AC505" s="32">
        <f t="shared" si="222"/>
        <v>13933.257762816</v>
      </c>
      <c r="AD505" s="32"/>
      <c r="AE505" s="32"/>
      <c r="AF505" s="32"/>
      <c r="AG505" s="32"/>
    </row>
    <row r="506" customHeight="1" spans="1:33">
      <c r="A506" s="21">
        <v>2647</v>
      </c>
      <c r="B506" s="19">
        <v>1.728</v>
      </c>
      <c r="C506" s="21">
        <v>1</v>
      </c>
      <c r="D506" s="21">
        <v>0</v>
      </c>
      <c r="E506" s="14">
        <f t="shared" si="217"/>
        <v>4574.016</v>
      </c>
      <c r="F506" s="21">
        <v>1.4</v>
      </c>
      <c r="G506" s="21">
        <v>0.98</v>
      </c>
      <c r="H506" s="21">
        <v>2.28</v>
      </c>
      <c r="I506" s="31">
        <f t="shared" si="218"/>
        <v>3.2344</v>
      </c>
      <c r="J506" s="21">
        <v>1.2</v>
      </c>
      <c r="K506" s="18">
        <v>0.5</v>
      </c>
      <c r="L506" s="32">
        <f t="shared" si="219"/>
        <v>12427.125774336</v>
      </c>
      <c r="M506" s="32"/>
      <c r="N506" s="32"/>
      <c r="O506" s="32"/>
      <c r="P506" s="32"/>
      <c r="R506" s="21">
        <v>2647</v>
      </c>
      <c r="S506" s="19">
        <v>1.728</v>
      </c>
      <c r="T506" s="21">
        <v>1</v>
      </c>
      <c r="U506" s="21">
        <v>0</v>
      </c>
      <c r="V506" s="14">
        <f t="shared" si="220"/>
        <v>4574.016</v>
      </c>
      <c r="W506" s="21">
        <v>1.4</v>
      </c>
      <c r="X506" s="21">
        <v>0.98</v>
      </c>
      <c r="Y506" s="21">
        <v>2.68</v>
      </c>
      <c r="Z506" s="31">
        <f t="shared" si="221"/>
        <v>3.6264</v>
      </c>
      <c r="AA506" s="21">
        <v>1.2</v>
      </c>
      <c r="AB506" s="18">
        <v>0.5</v>
      </c>
      <c r="AC506" s="32">
        <f t="shared" si="222"/>
        <v>13933.257762816</v>
      </c>
      <c r="AD506" s="32"/>
      <c r="AE506" s="32"/>
      <c r="AF506" s="32"/>
      <c r="AG506" s="32"/>
    </row>
    <row r="507" customHeight="1" spans="1:33">
      <c r="A507" s="21">
        <v>2647</v>
      </c>
      <c r="B507" s="19">
        <v>1.728</v>
      </c>
      <c r="C507" s="21">
        <v>1</v>
      </c>
      <c r="D507" s="21">
        <v>0</v>
      </c>
      <c r="E507" s="14">
        <f t="shared" si="217"/>
        <v>4574.016</v>
      </c>
      <c r="F507" s="21">
        <v>1.4</v>
      </c>
      <c r="G507" s="21">
        <v>0.98</v>
      </c>
      <c r="H507" s="21">
        <v>2.28</v>
      </c>
      <c r="I507" s="31">
        <f t="shared" si="218"/>
        <v>3.2344</v>
      </c>
      <c r="J507" s="21">
        <v>1.2</v>
      </c>
      <c r="K507" s="18">
        <v>0.5</v>
      </c>
      <c r="L507" s="32">
        <f t="shared" si="219"/>
        <v>12427.125774336</v>
      </c>
      <c r="M507" s="32"/>
      <c r="N507" s="32"/>
      <c r="O507" s="32"/>
      <c r="P507" s="32"/>
      <c r="R507" s="21">
        <v>2647</v>
      </c>
      <c r="S507" s="19">
        <v>1.728</v>
      </c>
      <c r="T507" s="21">
        <v>1</v>
      </c>
      <c r="U507" s="21">
        <v>0</v>
      </c>
      <c r="V507" s="14">
        <f t="shared" si="220"/>
        <v>4574.016</v>
      </c>
      <c r="W507" s="21">
        <v>1.4</v>
      </c>
      <c r="X507" s="21">
        <v>0.98</v>
      </c>
      <c r="Y507" s="21">
        <v>2.68</v>
      </c>
      <c r="Z507" s="31">
        <f t="shared" si="221"/>
        <v>3.6264</v>
      </c>
      <c r="AA507" s="21">
        <v>1.2</v>
      </c>
      <c r="AB507" s="18">
        <v>0.5</v>
      </c>
      <c r="AC507" s="32">
        <f t="shared" si="222"/>
        <v>13933.257762816</v>
      </c>
      <c r="AD507" s="32"/>
      <c r="AE507" s="32"/>
      <c r="AF507" s="32"/>
      <c r="AG507" s="32"/>
    </row>
    <row r="508" customHeight="1" spans="1:33">
      <c r="A508" s="34">
        <f>SUM(L500:L507)</f>
        <v>99417.006194688</v>
      </c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6"/>
      <c r="R508" s="34">
        <f>SUM(AC500:AC507)</f>
        <v>111466.062102528</v>
      </c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6"/>
    </row>
    <row r="509" customHeight="1" spans="1:33">
      <c r="A509" s="37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9"/>
      <c r="R509" s="37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9"/>
    </row>
    <row r="510" customHeight="1" spans="1:33">
      <c r="A510" s="40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2"/>
      <c r="R510" s="40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2"/>
    </row>
  </sheetData>
  <mergeCells count="1272">
    <mergeCell ref="A14:D14"/>
    <mergeCell ref="E14:H14"/>
    <mergeCell ref="K14:M14"/>
    <mergeCell ref="R14:U14"/>
    <mergeCell ref="V14:Y14"/>
    <mergeCell ref="AB14:AD14"/>
    <mergeCell ref="A28:E28"/>
    <mergeCell ref="F28:I28"/>
    <mergeCell ref="J28:K28"/>
    <mergeCell ref="R28:V28"/>
    <mergeCell ref="W28:Z28"/>
    <mergeCell ref="AA28:AB28"/>
    <mergeCell ref="L30:P30"/>
    <mergeCell ref="AC30:AG30"/>
    <mergeCell ref="L31:P31"/>
    <mergeCell ref="AC31:AG31"/>
    <mergeCell ref="L32:P32"/>
    <mergeCell ref="AC32:AG32"/>
    <mergeCell ref="L33:P33"/>
    <mergeCell ref="AC33:AG33"/>
    <mergeCell ref="L34:P34"/>
    <mergeCell ref="AC34:AG34"/>
    <mergeCell ref="L35:P35"/>
    <mergeCell ref="AC35:AG35"/>
    <mergeCell ref="L36:P36"/>
    <mergeCell ref="AC36:AG36"/>
    <mergeCell ref="L37:P37"/>
    <mergeCell ref="AC37:AG37"/>
    <mergeCell ref="L38:P38"/>
    <mergeCell ref="AC38:AG38"/>
    <mergeCell ref="L39:P39"/>
    <mergeCell ref="AC39:AG39"/>
    <mergeCell ref="L40:P40"/>
    <mergeCell ref="AC40:AG40"/>
    <mergeCell ref="L41:P41"/>
    <mergeCell ref="AC41:AG41"/>
    <mergeCell ref="L42:P42"/>
    <mergeCell ref="AC42:AG42"/>
    <mergeCell ref="L43:P43"/>
    <mergeCell ref="AC43:AG43"/>
    <mergeCell ref="L44:P44"/>
    <mergeCell ref="AC44:AG44"/>
    <mergeCell ref="L45:P45"/>
    <mergeCell ref="AC45:AG45"/>
    <mergeCell ref="A51:D51"/>
    <mergeCell ref="E51:H51"/>
    <mergeCell ref="K51:M51"/>
    <mergeCell ref="R51:U51"/>
    <mergeCell ref="V51:Y51"/>
    <mergeCell ref="AB51:AD51"/>
    <mergeCell ref="A63:E63"/>
    <mergeCell ref="F63:I63"/>
    <mergeCell ref="J63:K63"/>
    <mergeCell ref="R63:V63"/>
    <mergeCell ref="W63:Z63"/>
    <mergeCell ref="AA63:AB63"/>
    <mergeCell ref="L65:P65"/>
    <mergeCell ref="AC65:AG65"/>
    <mergeCell ref="L66:P66"/>
    <mergeCell ref="AC66:AG66"/>
    <mergeCell ref="L67:P67"/>
    <mergeCell ref="AC67:AG67"/>
    <mergeCell ref="L68:P68"/>
    <mergeCell ref="AC68:AG68"/>
    <mergeCell ref="L69:P69"/>
    <mergeCell ref="AC69:AG69"/>
    <mergeCell ref="L70:P70"/>
    <mergeCell ref="AC70:AG70"/>
    <mergeCell ref="L71:P71"/>
    <mergeCell ref="AC71:AG71"/>
    <mergeCell ref="L72:P72"/>
    <mergeCell ref="AC72:AG72"/>
    <mergeCell ref="L73:P73"/>
    <mergeCell ref="AC73:AG73"/>
    <mergeCell ref="L74:P74"/>
    <mergeCell ref="AC74:AG74"/>
    <mergeCell ref="B80:E80"/>
    <mergeCell ref="F80:H80"/>
    <mergeCell ref="J80:L80"/>
    <mergeCell ref="S80:V80"/>
    <mergeCell ref="W80:Y80"/>
    <mergeCell ref="AA80:AC80"/>
    <mergeCell ref="M82:N82"/>
    <mergeCell ref="AD82:AE82"/>
    <mergeCell ref="M83:N83"/>
    <mergeCell ref="AD83:AE83"/>
    <mergeCell ref="M84:N84"/>
    <mergeCell ref="AD84:AE84"/>
    <mergeCell ref="M85:N85"/>
    <mergeCell ref="AD85:AE85"/>
    <mergeCell ref="B93:E93"/>
    <mergeCell ref="F93:H93"/>
    <mergeCell ref="J93:L93"/>
    <mergeCell ref="S93:V93"/>
    <mergeCell ref="W93:Y93"/>
    <mergeCell ref="AA93:AC93"/>
    <mergeCell ref="M95:N95"/>
    <mergeCell ref="AD95:AE95"/>
    <mergeCell ref="M96:N96"/>
    <mergeCell ref="AD96:AE96"/>
    <mergeCell ref="M97:N97"/>
    <mergeCell ref="AD97:AE97"/>
    <mergeCell ref="M98:N98"/>
    <mergeCell ref="AD98:AE98"/>
    <mergeCell ref="A106:D106"/>
    <mergeCell ref="E106:H106"/>
    <mergeCell ref="K106:M106"/>
    <mergeCell ref="R106:U106"/>
    <mergeCell ref="V106:Y106"/>
    <mergeCell ref="AB106:AD106"/>
    <mergeCell ref="A114:E114"/>
    <mergeCell ref="F114:I114"/>
    <mergeCell ref="J114:K114"/>
    <mergeCell ref="R114:V114"/>
    <mergeCell ref="W114:Z114"/>
    <mergeCell ref="AA114:AB114"/>
    <mergeCell ref="L116:P116"/>
    <mergeCell ref="AC116:AG116"/>
    <mergeCell ref="L117:P117"/>
    <mergeCell ref="AC117:AG117"/>
    <mergeCell ref="L118:P118"/>
    <mergeCell ref="AC118:AG118"/>
    <mergeCell ref="L119:P119"/>
    <mergeCell ref="AC119:AG119"/>
    <mergeCell ref="L120:P120"/>
    <mergeCell ref="AC120:AG120"/>
    <mergeCell ref="L121:P121"/>
    <mergeCell ref="AC121:AG121"/>
    <mergeCell ref="L122:P122"/>
    <mergeCell ref="AC122:AG122"/>
    <mergeCell ref="L123:P123"/>
    <mergeCell ref="AC123:AG123"/>
    <mergeCell ref="A142:D142"/>
    <mergeCell ref="E142:H142"/>
    <mergeCell ref="K142:M142"/>
    <mergeCell ref="R142:U142"/>
    <mergeCell ref="V142:Y142"/>
    <mergeCell ref="AB142:AD142"/>
    <mergeCell ref="A156:E156"/>
    <mergeCell ref="F156:I156"/>
    <mergeCell ref="J156:K156"/>
    <mergeCell ref="R156:V156"/>
    <mergeCell ref="W156:Z156"/>
    <mergeCell ref="AA156:AB156"/>
    <mergeCell ref="L158:P158"/>
    <mergeCell ref="AC158:AG158"/>
    <mergeCell ref="L159:P159"/>
    <mergeCell ref="AC159:AG159"/>
    <mergeCell ref="L160:P160"/>
    <mergeCell ref="AC160:AG160"/>
    <mergeCell ref="L161:P161"/>
    <mergeCell ref="AC161:AG161"/>
    <mergeCell ref="L162:P162"/>
    <mergeCell ref="AC162:AG162"/>
    <mergeCell ref="L163:P163"/>
    <mergeCell ref="AC163:AG163"/>
    <mergeCell ref="L164:P164"/>
    <mergeCell ref="AC164:AG164"/>
    <mergeCell ref="L165:P165"/>
    <mergeCell ref="AC165:AG165"/>
    <mergeCell ref="L166:P166"/>
    <mergeCell ref="AC166:AG166"/>
    <mergeCell ref="L167:P167"/>
    <mergeCell ref="AC167:AG167"/>
    <mergeCell ref="L168:P168"/>
    <mergeCell ref="AC168:AG168"/>
    <mergeCell ref="L169:P169"/>
    <mergeCell ref="AC169:AG169"/>
    <mergeCell ref="L170:P170"/>
    <mergeCell ref="AC170:AG170"/>
    <mergeCell ref="L171:P171"/>
    <mergeCell ref="AC171:AG171"/>
    <mergeCell ref="L172:P172"/>
    <mergeCell ref="AC172:AG172"/>
    <mergeCell ref="L173:P173"/>
    <mergeCell ref="AC173:AG173"/>
    <mergeCell ref="A179:D179"/>
    <mergeCell ref="E179:H179"/>
    <mergeCell ref="K179:M179"/>
    <mergeCell ref="R179:U179"/>
    <mergeCell ref="V179:Y179"/>
    <mergeCell ref="AB179:AD179"/>
    <mergeCell ref="A191:E191"/>
    <mergeCell ref="F191:I191"/>
    <mergeCell ref="J191:K191"/>
    <mergeCell ref="R191:V191"/>
    <mergeCell ref="W191:Z191"/>
    <mergeCell ref="AA191:AB191"/>
    <mergeCell ref="L193:P193"/>
    <mergeCell ref="AC193:AG193"/>
    <mergeCell ref="L194:P194"/>
    <mergeCell ref="AC194:AG194"/>
    <mergeCell ref="L195:P195"/>
    <mergeCell ref="AC195:AG195"/>
    <mergeCell ref="L196:P196"/>
    <mergeCell ref="AC196:AG196"/>
    <mergeCell ref="L197:P197"/>
    <mergeCell ref="AC197:AG197"/>
    <mergeCell ref="L198:P198"/>
    <mergeCell ref="AC198:AG198"/>
    <mergeCell ref="L199:P199"/>
    <mergeCell ref="AC199:AG199"/>
    <mergeCell ref="L200:P200"/>
    <mergeCell ref="AC200:AG200"/>
    <mergeCell ref="L201:P201"/>
    <mergeCell ref="AC201:AG201"/>
    <mergeCell ref="L202:P202"/>
    <mergeCell ref="AC202:AG202"/>
    <mergeCell ref="B208:E208"/>
    <mergeCell ref="F208:H208"/>
    <mergeCell ref="J208:L208"/>
    <mergeCell ref="S208:V208"/>
    <mergeCell ref="W208:Y208"/>
    <mergeCell ref="AA208:AC208"/>
    <mergeCell ref="M210:N210"/>
    <mergeCell ref="AD210:AE210"/>
    <mergeCell ref="M211:N211"/>
    <mergeCell ref="AD211:AE211"/>
    <mergeCell ref="M212:N212"/>
    <mergeCell ref="AD212:AE212"/>
    <mergeCell ref="M213:N213"/>
    <mergeCell ref="AD213:AE213"/>
    <mergeCell ref="B221:E221"/>
    <mergeCell ref="F221:H221"/>
    <mergeCell ref="J221:L221"/>
    <mergeCell ref="S221:V221"/>
    <mergeCell ref="W221:Y221"/>
    <mergeCell ref="AA221:AC221"/>
    <mergeCell ref="M223:N223"/>
    <mergeCell ref="AD223:AE223"/>
    <mergeCell ref="M224:N224"/>
    <mergeCell ref="AD224:AE224"/>
    <mergeCell ref="M225:N225"/>
    <mergeCell ref="AD225:AE225"/>
    <mergeCell ref="M226:N226"/>
    <mergeCell ref="AD226:AE226"/>
    <mergeCell ref="A234:D234"/>
    <mergeCell ref="E234:H234"/>
    <mergeCell ref="K234:M234"/>
    <mergeCell ref="R234:U234"/>
    <mergeCell ref="V234:Y234"/>
    <mergeCell ref="AB234:AD234"/>
    <mergeCell ref="A242:E242"/>
    <mergeCell ref="F242:I242"/>
    <mergeCell ref="J242:K242"/>
    <mergeCell ref="R242:V242"/>
    <mergeCell ref="W242:Z242"/>
    <mergeCell ref="AA242:AB242"/>
    <mergeCell ref="L244:P244"/>
    <mergeCell ref="AC244:AG244"/>
    <mergeCell ref="L245:P245"/>
    <mergeCell ref="AC245:AG245"/>
    <mergeCell ref="L246:P246"/>
    <mergeCell ref="AC246:AG246"/>
    <mergeCell ref="L247:P247"/>
    <mergeCell ref="AC247:AG247"/>
    <mergeCell ref="L248:P248"/>
    <mergeCell ref="AC248:AG248"/>
    <mergeCell ref="L249:P249"/>
    <mergeCell ref="AC249:AG249"/>
    <mergeCell ref="L250:P250"/>
    <mergeCell ref="AC250:AG250"/>
    <mergeCell ref="L251:P251"/>
    <mergeCell ref="AC251:AG251"/>
    <mergeCell ref="A270:D270"/>
    <mergeCell ref="E270:H270"/>
    <mergeCell ref="K270:M270"/>
    <mergeCell ref="R270:U270"/>
    <mergeCell ref="V270:Y270"/>
    <mergeCell ref="AB270:AD270"/>
    <mergeCell ref="A284:E284"/>
    <mergeCell ref="F284:I284"/>
    <mergeCell ref="J284:K284"/>
    <mergeCell ref="R284:V284"/>
    <mergeCell ref="W284:Z284"/>
    <mergeCell ref="AA284:AB284"/>
    <mergeCell ref="L286:P286"/>
    <mergeCell ref="AC286:AG286"/>
    <mergeCell ref="L287:P287"/>
    <mergeCell ref="AC287:AG287"/>
    <mergeCell ref="L288:P288"/>
    <mergeCell ref="AC288:AG288"/>
    <mergeCell ref="L289:P289"/>
    <mergeCell ref="AC289:AG289"/>
    <mergeCell ref="L290:P290"/>
    <mergeCell ref="AC290:AG290"/>
    <mergeCell ref="L291:P291"/>
    <mergeCell ref="AC291:AG291"/>
    <mergeCell ref="L292:P292"/>
    <mergeCell ref="AC292:AG292"/>
    <mergeCell ref="L293:P293"/>
    <mergeCell ref="AC293:AG293"/>
    <mergeCell ref="L294:P294"/>
    <mergeCell ref="AC294:AG294"/>
    <mergeCell ref="L295:P295"/>
    <mergeCell ref="AC295:AG295"/>
    <mergeCell ref="L296:P296"/>
    <mergeCell ref="AC296:AG296"/>
    <mergeCell ref="L297:P297"/>
    <mergeCell ref="AC297:AG297"/>
    <mergeCell ref="L298:P298"/>
    <mergeCell ref="AC298:AG298"/>
    <mergeCell ref="L299:P299"/>
    <mergeCell ref="AC299:AG299"/>
    <mergeCell ref="L300:P300"/>
    <mergeCell ref="AC300:AG300"/>
    <mergeCell ref="L301:P301"/>
    <mergeCell ref="AC301:AG301"/>
    <mergeCell ref="A307:D307"/>
    <mergeCell ref="E307:H307"/>
    <mergeCell ref="K307:M307"/>
    <mergeCell ref="R307:U307"/>
    <mergeCell ref="V307:Y307"/>
    <mergeCell ref="AB307:AD307"/>
    <mergeCell ref="A319:E319"/>
    <mergeCell ref="F319:I319"/>
    <mergeCell ref="J319:K319"/>
    <mergeCell ref="R319:V319"/>
    <mergeCell ref="W319:Z319"/>
    <mergeCell ref="AA319:AB319"/>
    <mergeCell ref="L321:P321"/>
    <mergeCell ref="AC321:AG321"/>
    <mergeCell ref="L322:P322"/>
    <mergeCell ref="AC322:AG322"/>
    <mergeCell ref="L323:P323"/>
    <mergeCell ref="AC323:AG323"/>
    <mergeCell ref="L324:P324"/>
    <mergeCell ref="AC324:AG324"/>
    <mergeCell ref="L325:P325"/>
    <mergeCell ref="AC325:AG325"/>
    <mergeCell ref="L326:P326"/>
    <mergeCell ref="AC326:AG326"/>
    <mergeCell ref="L327:P327"/>
    <mergeCell ref="AC327:AG327"/>
    <mergeCell ref="L328:P328"/>
    <mergeCell ref="AC328:AG328"/>
    <mergeCell ref="L329:P329"/>
    <mergeCell ref="AC329:AG329"/>
    <mergeCell ref="L330:P330"/>
    <mergeCell ref="AC330:AG330"/>
    <mergeCell ref="B336:E336"/>
    <mergeCell ref="F336:H336"/>
    <mergeCell ref="J336:L336"/>
    <mergeCell ref="S336:V336"/>
    <mergeCell ref="W336:Y336"/>
    <mergeCell ref="AA336:AC336"/>
    <mergeCell ref="M338:N338"/>
    <mergeCell ref="AD338:AE338"/>
    <mergeCell ref="M339:N339"/>
    <mergeCell ref="AD339:AE339"/>
    <mergeCell ref="M340:N340"/>
    <mergeCell ref="AD340:AE340"/>
    <mergeCell ref="M341:N341"/>
    <mergeCell ref="AD341:AE341"/>
    <mergeCell ref="B349:E349"/>
    <mergeCell ref="F349:H349"/>
    <mergeCell ref="J349:L349"/>
    <mergeCell ref="S349:V349"/>
    <mergeCell ref="W349:Y349"/>
    <mergeCell ref="AA349:AC349"/>
    <mergeCell ref="M351:N351"/>
    <mergeCell ref="AD351:AE351"/>
    <mergeCell ref="M352:N352"/>
    <mergeCell ref="AD352:AE352"/>
    <mergeCell ref="M353:N353"/>
    <mergeCell ref="AD353:AE353"/>
    <mergeCell ref="M354:N354"/>
    <mergeCell ref="AD354:AE354"/>
    <mergeCell ref="A362:D362"/>
    <mergeCell ref="E362:H362"/>
    <mergeCell ref="K362:M362"/>
    <mergeCell ref="R362:U362"/>
    <mergeCell ref="V362:Y362"/>
    <mergeCell ref="AB362:AD362"/>
    <mergeCell ref="A370:E370"/>
    <mergeCell ref="F370:I370"/>
    <mergeCell ref="J370:K370"/>
    <mergeCell ref="R370:V370"/>
    <mergeCell ref="W370:Z370"/>
    <mergeCell ref="AA370:AB370"/>
    <mergeCell ref="L372:P372"/>
    <mergeCell ref="AC372:AG372"/>
    <mergeCell ref="L373:P373"/>
    <mergeCell ref="AC373:AG373"/>
    <mergeCell ref="L374:P374"/>
    <mergeCell ref="AC374:AG374"/>
    <mergeCell ref="L375:P375"/>
    <mergeCell ref="AC375:AG375"/>
    <mergeCell ref="L376:P376"/>
    <mergeCell ref="AC376:AG376"/>
    <mergeCell ref="L377:P377"/>
    <mergeCell ref="AC377:AG377"/>
    <mergeCell ref="L378:P378"/>
    <mergeCell ref="AC378:AG378"/>
    <mergeCell ref="L379:P379"/>
    <mergeCell ref="AC379:AG379"/>
    <mergeCell ref="A398:D398"/>
    <mergeCell ref="E398:H398"/>
    <mergeCell ref="K398:M398"/>
    <mergeCell ref="R398:U398"/>
    <mergeCell ref="V398:Y398"/>
    <mergeCell ref="AB398:AD398"/>
    <mergeCell ref="A412:E412"/>
    <mergeCell ref="F412:I412"/>
    <mergeCell ref="J412:K412"/>
    <mergeCell ref="R412:V412"/>
    <mergeCell ref="W412:Z412"/>
    <mergeCell ref="AA412:AB412"/>
    <mergeCell ref="L414:P414"/>
    <mergeCell ref="AC414:AG414"/>
    <mergeCell ref="L415:P415"/>
    <mergeCell ref="AC415:AG415"/>
    <mergeCell ref="L416:P416"/>
    <mergeCell ref="AC416:AG416"/>
    <mergeCell ref="L417:P417"/>
    <mergeCell ref="AC417:AG417"/>
    <mergeCell ref="L418:P418"/>
    <mergeCell ref="AC418:AG418"/>
    <mergeCell ref="L419:P419"/>
    <mergeCell ref="AC419:AG419"/>
    <mergeCell ref="L420:P420"/>
    <mergeCell ref="AC420:AG420"/>
    <mergeCell ref="L421:P421"/>
    <mergeCell ref="AC421:AG421"/>
    <mergeCell ref="L422:P422"/>
    <mergeCell ref="AC422:AG422"/>
    <mergeCell ref="L423:P423"/>
    <mergeCell ref="AC423:AG423"/>
    <mergeCell ref="L424:P424"/>
    <mergeCell ref="AC424:AG424"/>
    <mergeCell ref="L425:P425"/>
    <mergeCell ref="AC425:AG425"/>
    <mergeCell ref="L426:P426"/>
    <mergeCell ref="AC426:AG426"/>
    <mergeCell ref="L427:P427"/>
    <mergeCell ref="AC427:AG427"/>
    <mergeCell ref="L428:P428"/>
    <mergeCell ref="AC428:AG428"/>
    <mergeCell ref="L429:P429"/>
    <mergeCell ref="AC429:AG429"/>
    <mergeCell ref="A435:D435"/>
    <mergeCell ref="E435:H435"/>
    <mergeCell ref="K435:M435"/>
    <mergeCell ref="R435:U435"/>
    <mergeCell ref="V435:Y435"/>
    <mergeCell ref="AB435:AD435"/>
    <mergeCell ref="A447:E447"/>
    <mergeCell ref="F447:I447"/>
    <mergeCell ref="J447:K447"/>
    <mergeCell ref="R447:V447"/>
    <mergeCell ref="W447:Z447"/>
    <mergeCell ref="AA447:AB447"/>
    <mergeCell ref="L449:P449"/>
    <mergeCell ref="AC449:AG449"/>
    <mergeCell ref="L450:P450"/>
    <mergeCell ref="AC450:AG450"/>
    <mergeCell ref="L451:P451"/>
    <mergeCell ref="AC451:AG451"/>
    <mergeCell ref="L452:P452"/>
    <mergeCell ref="AC452:AG452"/>
    <mergeCell ref="L453:P453"/>
    <mergeCell ref="AC453:AG453"/>
    <mergeCell ref="L454:P454"/>
    <mergeCell ref="AC454:AG454"/>
    <mergeCell ref="L455:P455"/>
    <mergeCell ref="AC455:AG455"/>
    <mergeCell ref="L456:P456"/>
    <mergeCell ref="AC456:AG456"/>
    <mergeCell ref="L457:P457"/>
    <mergeCell ref="AC457:AG457"/>
    <mergeCell ref="L458:P458"/>
    <mergeCell ref="AC458:AG458"/>
    <mergeCell ref="B464:E464"/>
    <mergeCell ref="F464:H464"/>
    <mergeCell ref="J464:L464"/>
    <mergeCell ref="S464:V464"/>
    <mergeCell ref="W464:Y464"/>
    <mergeCell ref="AA464:AC464"/>
    <mergeCell ref="M466:N466"/>
    <mergeCell ref="AD466:AE466"/>
    <mergeCell ref="M467:N467"/>
    <mergeCell ref="AD467:AE467"/>
    <mergeCell ref="M468:N468"/>
    <mergeCell ref="AD468:AE468"/>
    <mergeCell ref="M469:N469"/>
    <mergeCell ref="AD469:AE469"/>
    <mergeCell ref="B477:E477"/>
    <mergeCell ref="F477:H477"/>
    <mergeCell ref="J477:L477"/>
    <mergeCell ref="S477:V477"/>
    <mergeCell ref="W477:Y477"/>
    <mergeCell ref="AA477:AC477"/>
    <mergeCell ref="M479:N479"/>
    <mergeCell ref="AD479:AE479"/>
    <mergeCell ref="M480:N480"/>
    <mergeCell ref="AD480:AE480"/>
    <mergeCell ref="M481:N481"/>
    <mergeCell ref="AD481:AE481"/>
    <mergeCell ref="M482:N482"/>
    <mergeCell ref="AD482:AE482"/>
    <mergeCell ref="A490:D490"/>
    <mergeCell ref="E490:H490"/>
    <mergeCell ref="K490:M490"/>
    <mergeCell ref="R490:U490"/>
    <mergeCell ref="V490:Y490"/>
    <mergeCell ref="AB490:AD490"/>
    <mergeCell ref="A498:E498"/>
    <mergeCell ref="F498:I498"/>
    <mergeCell ref="J498:K498"/>
    <mergeCell ref="R498:V498"/>
    <mergeCell ref="W498:Z498"/>
    <mergeCell ref="AA498:AB498"/>
    <mergeCell ref="L500:P500"/>
    <mergeCell ref="AC500:AG500"/>
    <mergeCell ref="L501:P501"/>
    <mergeCell ref="AC501:AG501"/>
    <mergeCell ref="L502:P502"/>
    <mergeCell ref="AC502:AG502"/>
    <mergeCell ref="L503:P503"/>
    <mergeCell ref="AC503:AG503"/>
    <mergeCell ref="L504:P504"/>
    <mergeCell ref="AC504:AG504"/>
    <mergeCell ref="L505:P505"/>
    <mergeCell ref="AC505:AG505"/>
    <mergeCell ref="L506:P506"/>
    <mergeCell ref="AC506:AG506"/>
    <mergeCell ref="L507:P507"/>
    <mergeCell ref="AC507:AG507"/>
    <mergeCell ref="A80:A81"/>
    <mergeCell ref="A86:A87"/>
    <mergeCell ref="A93:A94"/>
    <mergeCell ref="A99:A100"/>
    <mergeCell ref="A208:A209"/>
    <mergeCell ref="A214:A215"/>
    <mergeCell ref="A221:A222"/>
    <mergeCell ref="A227:A228"/>
    <mergeCell ref="A336:A337"/>
    <mergeCell ref="A342:A343"/>
    <mergeCell ref="A349:A350"/>
    <mergeCell ref="A355:A356"/>
    <mergeCell ref="A464:A465"/>
    <mergeCell ref="A470:A471"/>
    <mergeCell ref="A477:A478"/>
    <mergeCell ref="A483:A484"/>
    <mergeCell ref="B86:B87"/>
    <mergeCell ref="B99:B100"/>
    <mergeCell ref="B214:B215"/>
    <mergeCell ref="B227:B228"/>
    <mergeCell ref="B342:B343"/>
    <mergeCell ref="B355:B356"/>
    <mergeCell ref="B470:B471"/>
    <mergeCell ref="B483:B484"/>
    <mergeCell ref="C86:C87"/>
    <mergeCell ref="C99:C100"/>
    <mergeCell ref="C214:C215"/>
    <mergeCell ref="C227:C228"/>
    <mergeCell ref="C342:C343"/>
    <mergeCell ref="C355:C356"/>
    <mergeCell ref="C470:C471"/>
    <mergeCell ref="C483:C484"/>
    <mergeCell ref="D86:D87"/>
    <mergeCell ref="D99:D100"/>
    <mergeCell ref="D214:D215"/>
    <mergeCell ref="D227:D228"/>
    <mergeCell ref="D342:D343"/>
    <mergeCell ref="D355:D356"/>
    <mergeCell ref="D470:D471"/>
    <mergeCell ref="D483:D484"/>
    <mergeCell ref="E86:E87"/>
    <mergeCell ref="E99:E100"/>
    <mergeCell ref="E214:E215"/>
    <mergeCell ref="E227:E228"/>
    <mergeCell ref="E342:E343"/>
    <mergeCell ref="E355:E356"/>
    <mergeCell ref="E470:E471"/>
    <mergeCell ref="E483:E484"/>
    <mergeCell ref="F86:F87"/>
    <mergeCell ref="F99:F100"/>
    <mergeCell ref="F214:F215"/>
    <mergeCell ref="F227:F228"/>
    <mergeCell ref="F342:F343"/>
    <mergeCell ref="F355:F356"/>
    <mergeCell ref="F470:F471"/>
    <mergeCell ref="F483:F484"/>
    <mergeCell ref="G86:G87"/>
    <mergeCell ref="G99:G100"/>
    <mergeCell ref="G214:G215"/>
    <mergeCell ref="G227:G228"/>
    <mergeCell ref="G342:G343"/>
    <mergeCell ref="G355:G356"/>
    <mergeCell ref="G470:G471"/>
    <mergeCell ref="G483:G484"/>
    <mergeCell ref="H86:H87"/>
    <mergeCell ref="H99:H100"/>
    <mergeCell ref="H214:H215"/>
    <mergeCell ref="H227:H228"/>
    <mergeCell ref="H342:H343"/>
    <mergeCell ref="H355:H356"/>
    <mergeCell ref="H470:H471"/>
    <mergeCell ref="H483:H484"/>
    <mergeCell ref="I14:I15"/>
    <mergeCell ref="I51:I52"/>
    <mergeCell ref="I80:I81"/>
    <mergeCell ref="I86:I87"/>
    <mergeCell ref="I93:I94"/>
    <mergeCell ref="I99:I100"/>
    <mergeCell ref="I106:I107"/>
    <mergeCell ref="I142:I143"/>
    <mergeCell ref="I179:I180"/>
    <mergeCell ref="I208:I209"/>
    <mergeCell ref="I214:I215"/>
    <mergeCell ref="I221:I222"/>
    <mergeCell ref="I227:I228"/>
    <mergeCell ref="I234:I235"/>
    <mergeCell ref="I270:I271"/>
    <mergeCell ref="I307:I308"/>
    <mergeCell ref="I336:I337"/>
    <mergeCell ref="I342:I343"/>
    <mergeCell ref="I349:I350"/>
    <mergeCell ref="I355:I356"/>
    <mergeCell ref="I362:I363"/>
    <mergeCell ref="I398:I399"/>
    <mergeCell ref="I435:I436"/>
    <mergeCell ref="I464:I465"/>
    <mergeCell ref="I470:I471"/>
    <mergeCell ref="I477:I478"/>
    <mergeCell ref="I483:I484"/>
    <mergeCell ref="I490:I491"/>
    <mergeCell ref="J14:J15"/>
    <mergeCell ref="J51:J52"/>
    <mergeCell ref="J86:J87"/>
    <mergeCell ref="J99:J100"/>
    <mergeCell ref="J106:J107"/>
    <mergeCell ref="J142:J143"/>
    <mergeCell ref="J179:J180"/>
    <mergeCell ref="J214:J215"/>
    <mergeCell ref="J227:J228"/>
    <mergeCell ref="J234:J235"/>
    <mergeCell ref="J270:J271"/>
    <mergeCell ref="J307:J308"/>
    <mergeCell ref="J342:J343"/>
    <mergeCell ref="J355:J356"/>
    <mergeCell ref="J362:J363"/>
    <mergeCell ref="J398:J399"/>
    <mergeCell ref="J435:J436"/>
    <mergeCell ref="J470:J471"/>
    <mergeCell ref="J483:J484"/>
    <mergeCell ref="J490:J491"/>
    <mergeCell ref="K86:K87"/>
    <mergeCell ref="K99:K100"/>
    <mergeCell ref="K214:K215"/>
    <mergeCell ref="K227:K228"/>
    <mergeCell ref="K342:K343"/>
    <mergeCell ref="K355:K356"/>
    <mergeCell ref="K470:K471"/>
    <mergeCell ref="K483:K484"/>
    <mergeCell ref="L86:L87"/>
    <mergeCell ref="L99:L100"/>
    <mergeCell ref="L214:L215"/>
    <mergeCell ref="L227:L228"/>
    <mergeCell ref="L342:L343"/>
    <mergeCell ref="L355:L356"/>
    <mergeCell ref="L470:L471"/>
    <mergeCell ref="L483:L484"/>
    <mergeCell ref="M86:M87"/>
    <mergeCell ref="M99:M100"/>
    <mergeCell ref="M214:M215"/>
    <mergeCell ref="M227:M228"/>
    <mergeCell ref="M342:M343"/>
    <mergeCell ref="M355:M356"/>
    <mergeCell ref="M470:M471"/>
    <mergeCell ref="M483:M484"/>
    <mergeCell ref="N86:N87"/>
    <mergeCell ref="N99:N100"/>
    <mergeCell ref="N214:N215"/>
    <mergeCell ref="N227:N228"/>
    <mergeCell ref="N342:N343"/>
    <mergeCell ref="N355:N356"/>
    <mergeCell ref="N470:N471"/>
    <mergeCell ref="N483:N484"/>
    <mergeCell ref="O14:O15"/>
    <mergeCell ref="O51:O52"/>
    <mergeCell ref="O80:O81"/>
    <mergeCell ref="O86:O87"/>
    <mergeCell ref="O93:O94"/>
    <mergeCell ref="O99:O100"/>
    <mergeCell ref="O106:O107"/>
    <mergeCell ref="O142:O143"/>
    <mergeCell ref="O179:O180"/>
    <mergeCell ref="O208:O209"/>
    <mergeCell ref="O214:O215"/>
    <mergeCell ref="O221:O222"/>
    <mergeCell ref="O227:O228"/>
    <mergeCell ref="O234:O235"/>
    <mergeCell ref="O270:O271"/>
    <mergeCell ref="O307:O308"/>
    <mergeCell ref="O336:O337"/>
    <mergeCell ref="O342:O343"/>
    <mergeCell ref="O349:O350"/>
    <mergeCell ref="O355:O356"/>
    <mergeCell ref="O362:O363"/>
    <mergeCell ref="O398:O399"/>
    <mergeCell ref="O435:O436"/>
    <mergeCell ref="O464:O465"/>
    <mergeCell ref="O470:O471"/>
    <mergeCell ref="O477:O478"/>
    <mergeCell ref="O483:O484"/>
    <mergeCell ref="O490:O491"/>
    <mergeCell ref="P14:P15"/>
    <mergeCell ref="P51:P52"/>
    <mergeCell ref="P80:P81"/>
    <mergeCell ref="P86:P87"/>
    <mergeCell ref="P93:P94"/>
    <mergeCell ref="P99:P100"/>
    <mergeCell ref="P106:P107"/>
    <mergeCell ref="P142:P143"/>
    <mergeCell ref="P179:P180"/>
    <mergeCell ref="P208:P209"/>
    <mergeCell ref="P214:P215"/>
    <mergeCell ref="P221:P222"/>
    <mergeCell ref="P227:P228"/>
    <mergeCell ref="P234:P235"/>
    <mergeCell ref="P270:P271"/>
    <mergeCell ref="P307:P308"/>
    <mergeCell ref="P336:P337"/>
    <mergeCell ref="P342:P343"/>
    <mergeCell ref="P349:P350"/>
    <mergeCell ref="P355:P356"/>
    <mergeCell ref="P362:P363"/>
    <mergeCell ref="P398:P399"/>
    <mergeCell ref="P435:P436"/>
    <mergeCell ref="P464:P465"/>
    <mergeCell ref="P470:P471"/>
    <mergeCell ref="P477:P478"/>
    <mergeCell ref="P483:P484"/>
    <mergeCell ref="P490:P491"/>
    <mergeCell ref="R80:R81"/>
    <mergeCell ref="R86:R87"/>
    <mergeCell ref="R93:R94"/>
    <mergeCell ref="R99:R100"/>
    <mergeCell ref="R208:R209"/>
    <mergeCell ref="R214:R215"/>
    <mergeCell ref="R221:R222"/>
    <mergeCell ref="R227:R228"/>
    <mergeCell ref="R336:R337"/>
    <mergeCell ref="R342:R343"/>
    <mergeCell ref="R349:R350"/>
    <mergeCell ref="R355:R356"/>
    <mergeCell ref="R464:R465"/>
    <mergeCell ref="R470:R471"/>
    <mergeCell ref="R477:R478"/>
    <mergeCell ref="R483:R484"/>
    <mergeCell ref="S86:S87"/>
    <mergeCell ref="S99:S100"/>
    <mergeCell ref="S214:S215"/>
    <mergeCell ref="S227:S228"/>
    <mergeCell ref="S342:S343"/>
    <mergeCell ref="S355:S356"/>
    <mergeCell ref="S470:S471"/>
    <mergeCell ref="S483:S484"/>
    <mergeCell ref="T86:T87"/>
    <mergeCell ref="T99:T100"/>
    <mergeCell ref="T214:T215"/>
    <mergeCell ref="T227:T228"/>
    <mergeCell ref="T342:T343"/>
    <mergeCell ref="T355:T356"/>
    <mergeCell ref="T470:T471"/>
    <mergeCell ref="T483:T484"/>
    <mergeCell ref="U86:U87"/>
    <mergeCell ref="U99:U100"/>
    <mergeCell ref="U214:U215"/>
    <mergeCell ref="U227:U228"/>
    <mergeCell ref="U342:U343"/>
    <mergeCell ref="U355:U356"/>
    <mergeCell ref="U470:U471"/>
    <mergeCell ref="U483:U484"/>
    <mergeCell ref="V86:V87"/>
    <mergeCell ref="V99:V100"/>
    <mergeCell ref="V214:V215"/>
    <mergeCell ref="V227:V228"/>
    <mergeCell ref="V342:V343"/>
    <mergeCell ref="V355:V356"/>
    <mergeCell ref="V470:V471"/>
    <mergeCell ref="V483:V484"/>
    <mergeCell ref="W86:W87"/>
    <mergeCell ref="W99:W100"/>
    <mergeCell ref="W214:W215"/>
    <mergeCell ref="W227:W228"/>
    <mergeCell ref="W342:W343"/>
    <mergeCell ref="W355:W356"/>
    <mergeCell ref="W470:W471"/>
    <mergeCell ref="W483:W484"/>
    <mergeCell ref="X86:X87"/>
    <mergeCell ref="X99:X100"/>
    <mergeCell ref="X214:X215"/>
    <mergeCell ref="X227:X228"/>
    <mergeCell ref="X342:X343"/>
    <mergeCell ref="X355:X356"/>
    <mergeCell ref="X470:X471"/>
    <mergeCell ref="X483:X484"/>
    <mergeCell ref="Y86:Y87"/>
    <mergeCell ref="Y99:Y100"/>
    <mergeCell ref="Y214:Y215"/>
    <mergeCell ref="Y227:Y228"/>
    <mergeCell ref="Y342:Y343"/>
    <mergeCell ref="Y355:Y356"/>
    <mergeCell ref="Y470:Y471"/>
    <mergeCell ref="Y483:Y484"/>
    <mergeCell ref="Z14:Z15"/>
    <mergeCell ref="Z51:Z52"/>
    <mergeCell ref="Z80:Z81"/>
    <mergeCell ref="Z86:Z87"/>
    <mergeCell ref="Z93:Z94"/>
    <mergeCell ref="Z99:Z100"/>
    <mergeCell ref="Z106:Z107"/>
    <mergeCell ref="Z142:Z143"/>
    <mergeCell ref="Z179:Z180"/>
    <mergeCell ref="Z208:Z209"/>
    <mergeCell ref="Z214:Z215"/>
    <mergeCell ref="Z221:Z222"/>
    <mergeCell ref="Z227:Z228"/>
    <mergeCell ref="Z234:Z235"/>
    <mergeCell ref="Z270:Z271"/>
    <mergeCell ref="Z307:Z308"/>
    <mergeCell ref="Z336:Z337"/>
    <mergeCell ref="Z342:Z343"/>
    <mergeCell ref="Z349:Z350"/>
    <mergeCell ref="Z355:Z356"/>
    <mergeCell ref="Z362:Z363"/>
    <mergeCell ref="Z398:Z399"/>
    <mergeCell ref="Z435:Z436"/>
    <mergeCell ref="Z464:Z465"/>
    <mergeCell ref="Z470:Z471"/>
    <mergeCell ref="Z477:Z478"/>
    <mergeCell ref="Z483:Z484"/>
    <mergeCell ref="Z490:Z491"/>
    <mergeCell ref="AA14:AA15"/>
    <mergeCell ref="AA51:AA52"/>
    <mergeCell ref="AA86:AA87"/>
    <mergeCell ref="AA99:AA100"/>
    <mergeCell ref="AA106:AA107"/>
    <mergeCell ref="AA142:AA143"/>
    <mergeCell ref="AA179:AA180"/>
    <mergeCell ref="AA214:AA215"/>
    <mergeCell ref="AA227:AA228"/>
    <mergeCell ref="AA234:AA235"/>
    <mergeCell ref="AA270:AA271"/>
    <mergeCell ref="AA307:AA308"/>
    <mergeCell ref="AA342:AA343"/>
    <mergeCell ref="AA355:AA356"/>
    <mergeCell ref="AA362:AA363"/>
    <mergeCell ref="AA398:AA399"/>
    <mergeCell ref="AA435:AA436"/>
    <mergeCell ref="AA470:AA471"/>
    <mergeCell ref="AA483:AA484"/>
    <mergeCell ref="AA490:AA491"/>
    <mergeCell ref="AB86:AB87"/>
    <mergeCell ref="AB99:AB100"/>
    <mergeCell ref="AB214:AB215"/>
    <mergeCell ref="AB227:AB228"/>
    <mergeCell ref="AB342:AB343"/>
    <mergeCell ref="AB355:AB356"/>
    <mergeCell ref="AB470:AB471"/>
    <mergeCell ref="AB483:AB484"/>
    <mergeCell ref="AC86:AC87"/>
    <mergeCell ref="AC99:AC100"/>
    <mergeCell ref="AC214:AC215"/>
    <mergeCell ref="AC227:AC228"/>
    <mergeCell ref="AC342:AC343"/>
    <mergeCell ref="AC355:AC356"/>
    <mergeCell ref="AC470:AC471"/>
    <mergeCell ref="AC483:AC484"/>
    <mergeCell ref="AD86:AD87"/>
    <mergeCell ref="AD99:AD100"/>
    <mergeCell ref="AD214:AD215"/>
    <mergeCell ref="AD227:AD228"/>
    <mergeCell ref="AD342:AD343"/>
    <mergeCell ref="AD355:AD356"/>
    <mergeCell ref="AD470:AD471"/>
    <mergeCell ref="AD483:AD484"/>
    <mergeCell ref="AE86:AE87"/>
    <mergeCell ref="AE99:AE100"/>
    <mergeCell ref="AE214:AE215"/>
    <mergeCell ref="AE227:AE228"/>
    <mergeCell ref="AE342:AE343"/>
    <mergeCell ref="AE355:AE356"/>
    <mergeCell ref="AE470:AE471"/>
    <mergeCell ref="AE483:AE484"/>
    <mergeCell ref="AF14:AF15"/>
    <mergeCell ref="AF51:AF52"/>
    <mergeCell ref="AF80:AF81"/>
    <mergeCell ref="AF86:AF87"/>
    <mergeCell ref="AF93:AF94"/>
    <mergeCell ref="AF99:AF100"/>
    <mergeCell ref="AF106:AF107"/>
    <mergeCell ref="AF142:AF143"/>
    <mergeCell ref="AF179:AF180"/>
    <mergeCell ref="AF208:AF209"/>
    <mergeCell ref="AF214:AF215"/>
    <mergeCell ref="AF221:AF222"/>
    <mergeCell ref="AF227:AF228"/>
    <mergeCell ref="AF234:AF235"/>
    <mergeCell ref="AF270:AF271"/>
    <mergeCell ref="AF307:AF308"/>
    <mergeCell ref="AF336:AF337"/>
    <mergeCell ref="AF342:AF343"/>
    <mergeCell ref="AF349:AF350"/>
    <mergeCell ref="AF355:AF356"/>
    <mergeCell ref="AF362:AF363"/>
    <mergeCell ref="AF398:AF399"/>
    <mergeCell ref="AF435:AF436"/>
    <mergeCell ref="AF464:AF465"/>
    <mergeCell ref="AF470:AF471"/>
    <mergeCell ref="AF477:AF478"/>
    <mergeCell ref="AF483:AF484"/>
    <mergeCell ref="AF490:AF491"/>
    <mergeCell ref="AG14:AG15"/>
    <mergeCell ref="AG51:AG52"/>
    <mergeCell ref="AG80:AG81"/>
    <mergeCell ref="AG86:AG87"/>
    <mergeCell ref="AG93:AG94"/>
    <mergeCell ref="AG99:AG100"/>
    <mergeCell ref="AG106:AG107"/>
    <mergeCell ref="AG142:AG143"/>
    <mergeCell ref="AG179:AG180"/>
    <mergeCell ref="AG208:AG209"/>
    <mergeCell ref="AG214:AG215"/>
    <mergeCell ref="AG221:AG222"/>
    <mergeCell ref="AG227:AG228"/>
    <mergeCell ref="AG234:AG235"/>
    <mergeCell ref="AG270:AG271"/>
    <mergeCell ref="AG307:AG308"/>
    <mergeCell ref="AG336:AG337"/>
    <mergeCell ref="AG342:AG343"/>
    <mergeCell ref="AG349:AG350"/>
    <mergeCell ref="AG355:AG356"/>
    <mergeCell ref="AG362:AG363"/>
    <mergeCell ref="AG398:AG399"/>
    <mergeCell ref="AG435:AG436"/>
    <mergeCell ref="AG464:AG465"/>
    <mergeCell ref="AG470:AG471"/>
    <mergeCell ref="AG477:AG478"/>
    <mergeCell ref="AG483:AG484"/>
    <mergeCell ref="AG490:AG491"/>
    <mergeCell ref="A1:G3"/>
    <mergeCell ref="H1:P3"/>
    <mergeCell ref="R1:X3"/>
    <mergeCell ref="Y1:AG3"/>
    <mergeCell ref="A4:B7"/>
    <mergeCell ref="C4:G7"/>
    <mergeCell ref="H4:J5"/>
    <mergeCell ref="K4:L5"/>
    <mergeCell ref="M4:N5"/>
    <mergeCell ref="O4:P5"/>
    <mergeCell ref="R4:S7"/>
    <mergeCell ref="T4:X7"/>
    <mergeCell ref="Y4:AA5"/>
    <mergeCell ref="AB4:AC5"/>
    <mergeCell ref="AD4:AE5"/>
    <mergeCell ref="AF4:AG5"/>
    <mergeCell ref="H6:J7"/>
    <mergeCell ref="K6:L7"/>
    <mergeCell ref="M6:N7"/>
    <mergeCell ref="O6:P11"/>
    <mergeCell ref="Y6:AA7"/>
    <mergeCell ref="AB6:AC7"/>
    <mergeCell ref="AD6:AE7"/>
    <mergeCell ref="AF6:AG11"/>
    <mergeCell ref="A8:B11"/>
    <mergeCell ref="C8:G11"/>
    <mergeCell ref="H8:J9"/>
    <mergeCell ref="K8:L9"/>
    <mergeCell ref="M8:N9"/>
    <mergeCell ref="R8:S11"/>
    <mergeCell ref="T8:X11"/>
    <mergeCell ref="Y8:AA9"/>
    <mergeCell ref="AB8:AC9"/>
    <mergeCell ref="AD8:AE9"/>
    <mergeCell ref="H10:J11"/>
    <mergeCell ref="K10:L11"/>
    <mergeCell ref="M10:N11"/>
    <mergeCell ref="Y10:AA11"/>
    <mergeCell ref="AB10:AC11"/>
    <mergeCell ref="AD10:AE11"/>
    <mergeCell ref="A12:P13"/>
    <mergeCell ref="R12:AG13"/>
    <mergeCell ref="H262:J263"/>
    <mergeCell ref="K262:L263"/>
    <mergeCell ref="M262:N263"/>
    <mergeCell ref="Y262:AA263"/>
    <mergeCell ref="AB262:AC263"/>
    <mergeCell ref="AD262:AE263"/>
    <mergeCell ref="H264:J265"/>
    <mergeCell ref="K264:L265"/>
    <mergeCell ref="M264:N265"/>
    <mergeCell ref="Y264:AA265"/>
    <mergeCell ref="AB264:AC265"/>
    <mergeCell ref="AD264:AE265"/>
    <mergeCell ref="H266:J267"/>
    <mergeCell ref="K266:L267"/>
    <mergeCell ref="M266:N267"/>
    <mergeCell ref="Y266:AA267"/>
    <mergeCell ref="AB266:AC267"/>
    <mergeCell ref="AD266:AE267"/>
    <mergeCell ref="A23:P25"/>
    <mergeCell ref="R23:AG25"/>
    <mergeCell ref="A26:P27"/>
    <mergeCell ref="R26:AG27"/>
    <mergeCell ref="L28:P29"/>
    <mergeCell ref="AC28:AG29"/>
    <mergeCell ref="A46:P48"/>
    <mergeCell ref="R46:AG48"/>
    <mergeCell ref="A49:P50"/>
    <mergeCell ref="R49:AG50"/>
    <mergeCell ref="A58:P60"/>
    <mergeCell ref="R58:AG60"/>
    <mergeCell ref="A61:P62"/>
    <mergeCell ref="R61:AG62"/>
    <mergeCell ref="L63:P64"/>
    <mergeCell ref="AC63:AG64"/>
    <mergeCell ref="A75:P77"/>
    <mergeCell ref="R75:AG77"/>
    <mergeCell ref="A78:P79"/>
    <mergeCell ref="R78:AG79"/>
    <mergeCell ref="M80:N81"/>
    <mergeCell ref="AD80:AE81"/>
    <mergeCell ref="A88:P90"/>
    <mergeCell ref="R88:AG90"/>
    <mergeCell ref="A91:P92"/>
    <mergeCell ref="R91:AG92"/>
    <mergeCell ref="M93:N94"/>
    <mergeCell ref="AD93:AE94"/>
    <mergeCell ref="A101:P103"/>
    <mergeCell ref="R101:AG103"/>
    <mergeCell ref="A104:P105"/>
    <mergeCell ref="R104:AG105"/>
    <mergeCell ref="A109:P111"/>
    <mergeCell ref="R109:AG111"/>
    <mergeCell ref="A112:P113"/>
    <mergeCell ref="R112:AG113"/>
    <mergeCell ref="L114:P115"/>
    <mergeCell ref="AC114:AG115"/>
    <mergeCell ref="A124:P126"/>
    <mergeCell ref="R124:AG126"/>
    <mergeCell ref="A129:G131"/>
    <mergeCell ref="H129:P131"/>
    <mergeCell ref="R129:X131"/>
    <mergeCell ref="Y129:AG131"/>
    <mergeCell ref="A132:B135"/>
    <mergeCell ref="C132:G135"/>
    <mergeCell ref="H132:J133"/>
    <mergeCell ref="K132:L133"/>
    <mergeCell ref="M132:N133"/>
    <mergeCell ref="O132:P133"/>
    <mergeCell ref="R132:S135"/>
    <mergeCell ref="T132:X135"/>
    <mergeCell ref="Y132:AA133"/>
    <mergeCell ref="AB132:AC133"/>
    <mergeCell ref="AD132:AE133"/>
    <mergeCell ref="AF132:AG133"/>
    <mergeCell ref="H134:J135"/>
    <mergeCell ref="K134:L135"/>
    <mergeCell ref="M134:N135"/>
    <mergeCell ref="O134:P139"/>
    <mergeCell ref="Y134:AA135"/>
    <mergeCell ref="AB134:AC135"/>
    <mergeCell ref="AD134:AE135"/>
    <mergeCell ref="AF134:AG139"/>
    <mergeCell ref="A136:B139"/>
    <mergeCell ref="C136:G139"/>
    <mergeCell ref="H136:J137"/>
    <mergeCell ref="K136:L137"/>
    <mergeCell ref="M136:N137"/>
    <mergeCell ref="R136:S139"/>
    <mergeCell ref="T136:X139"/>
    <mergeCell ref="Y136:AA137"/>
    <mergeCell ref="AB136:AC137"/>
    <mergeCell ref="AD136:AE137"/>
    <mergeCell ref="H138:J139"/>
    <mergeCell ref="K138:L139"/>
    <mergeCell ref="M138:N139"/>
    <mergeCell ref="Y138:AA139"/>
    <mergeCell ref="AB138:AC139"/>
    <mergeCell ref="AD138:AE139"/>
    <mergeCell ref="A140:P141"/>
    <mergeCell ref="R140:AG141"/>
    <mergeCell ref="H390:J391"/>
    <mergeCell ref="K390:L391"/>
    <mergeCell ref="M390:N391"/>
    <mergeCell ref="Y390:AA391"/>
    <mergeCell ref="AB390:AC391"/>
    <mergeCell ref="AD390:AE391"/>
    <mergeCell ref="H392:J393"/>
    <mergeCell ref="K392:L393"/>
    <mergeCell ref="M392:N393"/>
    <mergeCell ref="Y392:AA393"/>
    <mergeCell ref="AB392:AC393"/>
    <mergeCell ref="AD392:AE393"/>
    <mergeCell ref="H394:J395"/>
    <mergeCell ref="K394:L395"/>
    <mergeCell ref="M394:N395"/>
    <mergeCell ref="Y394:AA395"/>
    <mergeCell ref="AB394:AC395"/>
    <mergeCell ref="AD394:AE395"/>
    <mergeCell ref="A151:P153"/>
    <mergeCell ref="R151:AG153"/>
    <mergeCell ref="A154:P155"/>
    <mergeCell ref="R154:AG155"/>
    <mergeCell ref="L156:P157"/>
    <mergeCell ref="AC156:AG157"/>
    <mergeCell ref="A174:P176"/>
    <mergeCell ref="R174:AG176"/>
    <mergeCell ref="A177:P178"/>
    <mergeCell ref="R177:AG178"/>
    <mergeCell ref="A186:P188"/>
    <mergeCell ref="R186:AG188"/>
    <mergeCell ref="A189:P190"/>
    <mergeCell ref="R189:AG190"/>
    <mergeCell ref="L191:P192"/>
    <mergeCell ref="AC191:AG192"/>
    <mergeCell ref="A203:P205"/>
    <mergeCell ref="R203:AG205"/>
    <mergeCell ref="A206:P207"/>
    <mergeCell ref="R206:AG207"/>
    <mergeCell ref="M208:N209"/>
    <mergeCell ref="AD208:AE209"/>
    <mergeCell ref="A216:P218"/>
    <mergeCell ref="R216:AG218"/>
    <mergeCell ref="A219:P220"/>
    <mergeCell ref="R219:AG220"/>
    <mergeCell ref="M221:N222"/>
    <mergeCell ref="AD221:AE222"/>
    <mergeCell ref="A229:P231"/>
    <mergeCell ref="R229:AG231"/>
    <mergeCell ref="A232:P233"/>
    <mergeCell ref="R232:AG233"/>
    <mergeCell ref="A237:P239"/>
    <mergeCell ref="R237:AG239"/>
    <mergeCell ref="A240:P241"/>
    <mergeCell ref="R240:AG241"/>
    <mergeCell ref="L242:P243"/>
    <mergeCell ref="AC242:AG243"/>
    <mergeCell ref="A252:P254"/>
    <mergeCell ref="R252:AG254"/>
    <mergeCell ref="A257:G259"/>
    <mergeCell ref="H257:P259"/>
    <mergeCell ref="R257:X259"/>
    <mergeCell ref="Y257:AG259"/>
    <mergeCell ref="A260:B263"/>
    <mergeCell ref="C260:G263"/>
    <mergeCell ref="H260:J261"/>
    <mergeCell ref="K260:L261"/>
    <mergeCell ref="M260:N261"/>
    <mergeCell ref="O260:P261"/>
    <mergeCell ref="R260:S263"/>
    <mergeCell ref="T260:X263"/>
    <mergeCell ref="Y260:AA261"/>
    <mergeCell ref="AB260:AC261"/>
    <mergeCell ref="AD260:AE261"/>
    <mergeCell ref="AF260:AG261"/>
    <mergeCell ref="O262:P267"/>
    <mergeCell ref="AF262:AG267"/>
    <mergeCell ref="A264:B267"/>
    <mergeCell ref="C264:G267"/>
    <mergeCell ref="R264:S267"/>
    <mergeCell ref="T264:X267"/>
    <mergeCell ref="A268:P269"/>
    <mergeCell ref="R268:AG269"/>
    <mergeCell ref="A279:P281"/>
    <mergeCell ref="R279:AG281"/>
    <mergeCell ref="A282:P283"/>
    <mergeCell ref="R282:AG283"/>
    <mergeCell ref="L284:P285"/>
    <mergeCell ref="AC284:AG285"/>
    <mergeCell ref="A302:P304"/>
    <mergeCell ref="R302:AG304"/>
    <mergeCell ref="A305:P306"/>
    <mergeCell ref="R305:AG306"/>
    <mergeCell ref="A314:P316"/>
    <mergeCell ref="R314:AG316"/>
    <mergeCell ref="A317:P318"/>
    <mergeCell ref="R317:AG318"/>
    <mergeCell ref="L319:P320"/>
    <mergeCell ref="AC319:AG320"/>
    <mergeCell ref="A331:P333"/>
    <mergeCell ref="R331:AG333"/>
    <mergeCell ref="A334:P335"/>
    <mergeCell ref="R334:AG335"/>
    <mergeCell ref="M336:N337"/>
    <mergeCell ref="AD336:AE337"/>
    <mergeCell ref="A344:P346"/>
    <mergeCell ref="R344:AG346"/>
    <mergeCell ref="A347:P348"/>
    <mergeCell ref="R347:AG348"/>
    <mergeCell ref="M349:N350"/>
    <mergeCell ref="AD349:AE350"/>
    <mergeCell ref="A357:P359"/>
    <mergeCell ref="R357:AG359"/>
    <mergeCell ref="A360:P361"/>
    <mergeCell ref="R360:AG361"/>
    <mergeCell ref="A365:P367"/>
    <mergeCell ref="R365:AG367"/>
    <mergeCell ref="A368:P369"/>
    <mergeCell ref="R368:AG369"/>
    <mergeCell ref="L370:P371"/>
    <mergeCell ref="AC370:AG371"/>
    <mergeCell ref="A380:P382"/>
    <mergeCell ref="R380:AG382"/>
    <mergeCell ref="A385:G387"/>
    <mergeCell ref="H385:P387"/>
    <mergeCell ref="R385:X387"/>
    <mergeCell ref="Y385:AG387"/>
    <mergeCell ref="A388:B391"/>
    <mergeCell ref="C388:G391"/>
    <mergeCell ref="H388:J389"/>
    <mergeCell ref="K388:L389"/>
    <mergeCell ref="M388:N389"/>
    <mergeCell ref="O388:P389"/>
    <mergeCell ref="R388:S391"/>
    <mergeCell ref="T388:X391"/>
    <mergeCell ref="Y388:AA389"/>
    <mergeCell ref="AB388:AC389"/>
    <mergeCell ref="AD388:AE389"/>
    <mergeCell ref="AF388:AG389"/>
    <mergeCell ref="O390:P395"/>
    <mergeCell ref="AF390:AG395"/>
    <mergeCell ref="A392:B395"/>
    <mergeCell ref="C392:G395"/>
    <mergeCell ref="R392:S395"/>
    <mergeCell ref="T392:X395"/>
    <mergeCell ref="A396:P397"/>
    <mergeCell ref="R396:AG397"/>
    <mergeCell ref="A407:P409"/>
    <mergeCell ref="R407:AG409"/>
    <mergeCell ref="A410:P411"/>
    <mergeCell ref="R410:AG411"/>
    <mergeCell ref="L412:P413"/>
    <mergeCell ref="AC412:AG413"/>
    <mergeCell ref="A430:P432"/>
    <mergeCell ref="R430:AG432"/>
    <mergeCell ref="A433:P434"/>
    <mergeCell ref="R433:AG434"/>
    <mergeCell ref="A442:P444"/>
    <mergeCell ref="R442:AG444"/>
    <mergeCell ref="A445:P446"/>
    <mergeCell ref="R445:AG446"/>
    <mergeCell ref="L447:P448"/>
    <mergeCell ref="AC447:AG448"/>
    <mergeCell ref="A459:P461"/>
    <mergeCell ref="R459:AG461"/>
    <mergeCell ref="A462:P463"/>
    <mergeCell ref="R462:AG463"/>
    <mergeCell ref="M464:N465"/>
    <mergeCell ref="AD464:AE465"/>
    <mergeCell ref="A472:P474"/>
    <mergeCell ref="R472:AG474"/>
    <mergeCell ref="A475:P476"/>
    <mergeCell ref="R475:AG476"/>
    <mergeCell ref="M477:N478"/>
    <mergeCell ref="AD477:AE478"/>
    <mergeCell ref="A485:P487"/>
    <mergeCell ref="R485:AG487"/>
    <mergeCell ref="A488:P489"/>
    <mergeCell ref="R488:AG489"/>
    <mergeCell ref="A493:P495"/>
    <mergeCell ref="R493:AG495"/>
    <mergeCell ref="A496:P497"/>
    <mergeCell ref="R496:AG497"/>
    <mergeCell ref="L498:P499"/>
    <mergeCell ref="AC498:AG499"/>
    <mergeCell ref="A508:P510"/>
    <mergeCell ref="R508:AG5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14"/>
  <sheetViews>
    <sheetView zoomScale="40" zoomScaleNormal="40" topLeftCell="A301" workbookViewId="0">
      <selection activeCell="D331" sqref="D331"/>
    </sheetView>
  </sheetViews>
  <sheetFormatPr defaultColWidth="25.7777777777778" defaultRowHeight="50" customHeight="1"/>
  <cols>
    <col min="1" max="16384" width="25.7777777777778" style="1"/>
  </cols>
  <sheetData>
    <row r="1" customHeight="1" spans="1:33">
      <c r="A1" s="2" t="s">
        <v>0</v>
      </c>
      <c r="B1" s="2"/>
      <c r="C1" s="2"/>
      <c r="D1" s="2"/>
      <c r="E1" s="2"/>
      <c r="F1" s="2"/>
      <c r="G1" s="2"/>
      <c r="H1" s="3" t="s">
        <v>61</v>
      </c>
      <c r="I1" s="3"/>
      <c r="J1" s="3"/>
      <c r="K1" s="3"/>
      <c r="L1" s="3"/>
      <c r="M1" s="3"/>
      <c r="N1" s="3"/>
      <c r="O1" s="3"/>
      <c r="P1" s="3"/>
      <c r="R1" s="2" t="s">
        <v>0</v>
      </c>
      <c r="S1" s="2"/>
      <c r="T1" s="2"/>
      <c r="U1" s="2"/>
      <c r="V1" s="2"/>
      <c r="W1" s="2"/>
      <c r="X1" s="2"/>
      <c r="Y1" s="3" t="s">
        <v>62</v>
      </c>
      <c r="Z1" s="3"/>
      <c r="AA1" s="3"/>
      <c r="AB1" s="3"/>
      <c r="AC1" s="3"/>
      <c r="AD1" s="3"/>
      <c r="AE1" s="3"/>
      <c r="AF1" s="3"/>
      <c r="AG1" s="3"/>
    </row>
    <row r="2" customHeight="1" spans="1:33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  <c r="AE2" s="3"/>
      <c r="AF2" s="3"/>
      <c r="AG2" s="3"/>
    </row>
    <row r="3" customHeight="1" spans="1:33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  <c r="AE3" s="3"/>
      <c r="AF3" s="3"/>
      <c r="AG3" s="3"/>
    </row>
    <row r="4" customHeight="1" spans="1:33">
      <c r="A4" s="4" t="s">
        <v>3</v>
      </c>
      <c r="B4" s="4"/>
      <c r="C4" s="5">
        <f>K4+K6+K8+K10</f>
        <v>5122567.20446065</v>
      </c>
      <c r="D4" s="5"/>
      <c r="E4" s="5"/>
      <c r="F4" s="5"/>
      <c r="G4" s="5"/>
      <c r="H4" s="6" t="s">
        <v>4</v>
      </c>
      <c r="I4" s="6"/>
      <c r="J4" s="6"/>
      <c r="K4" s="7">
        <f>A24+A47</f>
        <v>3180285.58171731</v>
      </c>
      <c r="L4" s="7"/>
      <c r="M4" s="8">
        <f>K4/C4</f>
        <v>0.620838234967023</v>
      </c>
      <c r="N4" s="8"/>
      <c r="O4" s="9" t="s">
        <v>5</v>
      </c>
      <c r="P4" s="9"/>
      <c r="R4" s="4" t="s">
        <v>3</v>
      </c>
      <c r="S4" s="4"/>
      <c r="T4" s="5">
        <f>AB4+AB6+AB8+AB10</f>
        <v>6502884.88753965</v>
      </c>
      <c r="U4" s="5"/>
      <c r="V4" s="5"/>
      <c r="W4" s="5"/>
      <c r="X4" s="5"/>
      <c r="Y4" s="6" t="s">
        <v>4</v>
      </c>
      <c r="Z4" s="6"/>
      <c r="AA4" s="6"/>
      <c r="AB4" s="7">
        <f>R24+R47</f>
        <v>3606545.61216631</v>
      </c>
      <c r="AC4" s="7"/>
      <c r="AD4" s="8">
        <f>AB4/T4</f>
        <v>0.554607020505146</v>
      </c>
      <c r="AE4" s="8"/>
      <c r="AF4" s="9" t="s">
        <v>5</v>
      </c>
      <c r="AG4" s="9"/>
    </row>
    <row r="5" customHeight="1" spans="1:33">
      <c r="A5" s="4"/>
      <c r="B5" s="4"/>
      <c r="C5" s="5"/>
      <c r="D5" s="5"/>
      <c r="E5" s="5"/>
      <c r="F5" s="5"/>
      <c r="G5" s="5"/>
      <c r="H5" s="6"/>
      <c r="I5" s="6"/>
      <c r="J5" s="6"/>
      <c r="K5" s="7"/>
      <c r="L5" s="7"/>
      <c r="M5" s="8"/>
      <c r="N5" s="8"/>
      <c r="O5" s="9"/>
      <c r="P5" s="9"/>
      <c r="R5" s="4"/>
      <c r="S5" s="4"/>
      <c r="T5" s="5"/>
      <c r="U5" s="5"/>
      <c r="V5" s="5"/>
      <c r="W5" s="5"/>
      <c r="X5" s="5"/>
      <c r="Y5" s="6"/>
      <c r="Z5" s="6"/>
      <c r="AA5" s="6"/>
      <c r="AB5" s="7"/>
      <c r="AC5" s="7"/>
      <c r="AD5" s="8"/>
      <c r="AE5" s="8"/>
      <c r="AF5" s="9"/>
      <c r="AG5" s="9"/>
    </row>
    <row r="6" customHeight="1" spans="1:33">
      <c r="A6" s="4"/>
      <c r="B6" s="4"/>
      <c r="C6" s="5"/>
      <c r="D6" s="5"/>
      <c r="E6" s="5"/>
      <c r="F6" s="5"/>
      <c r="G6" s="5"/>
      <c r="H6" s="6" t="s">
        <v>6</v>
      </c>
      <c r="I6" s="6"/>
      <c r="J6" s="6"/>
      <c r="K6" s="7">
        <f>A59+A76</f>
        <v>395893.99839496</v>
      </c>
      <c r="L6" s="7"/>
      <c r="M6" s="8">
        <f>K6/C4</f>
        <v>0.0772842956653105</v>
      </c>
      <c r="N6" s="8"/>
      <c r="O6" s="10">
        <v>18.5</v>
      </c>
      <c r="P6" s="10"/>
      <c r="R6" s="4"/>
      <c r="S6" s="4"/>
      <c r="T6" s="5"/>
      <c r="U6" s="5"/>
      <c r="V6" s="5"/>
      <c r="W6" s="5"/>
      <c r="X6" s="5"/>
      <c r="Y6" s="6" t="s">
        <v>6</v>
      </c>
      <c r="Z6" s="6"/>
      <c r="AA6" s="6"/>
      <c r="AB6" s="7">
        <f>R59+R76</f>
        <v>474544.640593564</v>
      </c>
      <c r="AC6" s="7"/>
      <c r="AD6" s="8">
        <f>AB6/T4</f>
        <v>0.0729744796040987</v>
      </c>
      <c r="AE6" s="8"/>
      <c r="AF6" s="10">
        <v>18.5</v>
      </c>
      <c r="AG6" s="10"/>
    </row>
    <row r="7" customHeight="1" spans="1:33">
      <c r="A7" s="4"/>
      <c r="B7" s="4"/>
      <c r="C7" s="5"/>
      <c r="D7" s="5"/>
      <c r="E7" s="5"/>
      <c r="F7" s="5"/>
      <c r="G7" s="5"/>
      <c r="H7" s="6"/>
      <c r="I7" s="6"/>
      <c r="J7" s="6"/>
      <c r="K7" s="7"/>
      <c r="L7" s="7"/>
      <c r="M7" s="8"/>
      <c r="N7" s="8"/>
      <c r="O7" s="10"/>
      <c r="P7" s="10"/>
      <c r="R7" s="4"/>
      <c r="S7" s="4"/>
      <c r="T7" s="5"/>
      <c r="U7" s="5"/>
      <c r="V7" s="5"/>
      <c r="W7" s="5"/>
      <c r="X7" s="5"/>
      <c r="Y7" s="6"/>
      <c r="Z7" s="6"/>
      <c r="AA7" s="6"/>
      <c r="AB7" s="7"/>
      <c r="AC7" s="7"/>
      <c r="AD7" s="8"/>
      <c r="AE7" s="8"/>
      <c r="AF7" s="10"/>
      <c r="AG7" s="10"/>
    </row>
    <row r="8" customHeight="1" spans="1:33">
      <c r="A8" s="11" t="s">
        <v>7</v>
      </c>
      <c r="B8" s="11"/>
      <c r="C8" s="12">
        <f>C4/O6</f>
        <v>276895.524565441</v>
      </c>
      <c r="D8" s="12"/>
      <c r="E8" s="12"/>
      <c r="F8" s="12"/>
      <c r="G8" s="12"/>
      <c r="H8" s="6" t="s">
        <v>8</v>
      </c>
      <c r="I8" s="6"/>
      <c r="J8" s="6"/>
      <c r="K8" s="7">
        <f>A110+A125</f>
        <v>672501.83845136</v>
      </c>
      <c r="L8" s="7"/>
      <c r="M8" s="8">
        <f>K8/C4</f>
        <v>0.131282189497827</v>
      </c>
      <c r="N8" s="8"/>
      <c r="O8" s="10"/>
      <c r="P8" s="10"/>
      <c r="R8" s="11" t="s">
        <v>7</v>
      </c>
      <c r="S8" s="11"/>
      <c r="T8" s="12">
        <f>T4/AF6</f>
        <v>351507.29121836</v>
      </c>
      <c r="U8" s="12"/>
      <c r="V8" s="12"/>
      <c r="W8" s="12"/>
      <c r="X8" s="12"/>
      <c r="Y8" s="6" t="s">
        <v>8</v>
      </c>
      <c r="Z8" s="6"/>
      <c r="AA8" s="6"/>
      <c r="AB8" s="7">
        <f>R110+R125</f>
        <v>1143712.54035194</v>
      </c>
      <c r="AC8" s="7"/>
      <c r="AD8" s="8">
        <f>AB8/T4</f>
        <v>0.175877715834005</v>
      </c>
      <c r="AE8" s="8"/>
      <c r="AF8" s="10"/>
      <c r="AG8" s="10"/>
    </row>
    <row r="9" customHeight="1" spans="1:33">
      <c r="A9" s="11"/>
      <c r="B9" s="11"/>
      <c r="C9" s="12"/>
      <c r="D9" s="12"/>
      <c r="E9" s="12"/>
      <c r="F9" s="12"/>
      <c r="G9" s="12"/>
      <c r="H9" s="6"/>
      <c r="I9" s="6"/>
      <c r="J9" s="6"/>
      <c r="K9" s="7"/>
      <c r="L9" s="7"/>
      <c r="M9" s="8"/>
      <c r="N9" s="8"/>
      <c r="O9" s="10"/>
      <c r="P9" s="10"/>
      <c r="R9" s="11"/>
      <c r="S9" s="11"/>
      <c r="T9" s="12"/>
      <c r="U9" s="12"/>
      <c r="V9" s="12"/>
      <c r="W9" s="12"/>
      <c r="X9" s="12"/>
      <c r="Y9" s="6"/>
      <c r="Z9" s="6"/>
      <c r="AA9" s="6"/>
      <c r="AB9" s="7"/>
      <c r="AC9" s="7"/>
      <c r="AD9" s="8"/>
      <c r="AE9" s="8"/>
      <c r="AF9" s="10"/>
      <c r="AG9" s="10"/>
    </row>
    <row r="10" customHeight="1" spans="1:33">
      <c r="A10" s="11"/>
      <c r="B10" s="11"/>
      <c r="C10" s="12"/>
      <c r="D10" s="12"/>
      <c r="E10" s="12"/>
      <c r="F10" s="12"/>
      <c r="G10" s="12"/>
      <c r="H10" s="6" t="s">
        <v>9</v>
      </c>
      <c r="I10" s="6"/>
      <c r="J10" s="6"/>
      <c r="K10" s="7">
        <f>A89+A102</f>
        <v>873885.785897023</v>
      </c>
      <c r="L10" s="7"/>
      <c r="M10" s="8">
        <f>K10/C4</f>
        <v>0.170595279869839</v>
      </c>
      <c r="N10" s="8"/>
      <c r="O10" s="10"/>
      <c r="P10" s="10"/>
      <c r="R10" s="11"/>
      <c r="S10" s="11"/>
      <c r="T10" s="12"/>
      <c r="U10" s="12"/>
      <c r="V10" s="12"/>
      <c r="W10" s="12"/>
      <c r="X10" s="12"/>
      <c r="Y10" s="6" t="s">
        <v>9</v>
      </c>
      <c r="Z10" s="6"/>
      <c r="AA10" s="6"/>
      <c r="AB10" s="7">
        <f>R89+R102</f>
        <v>1278082.09442784</v>
      </c>
      <c r="AC10" s="7"/>
      <c r="AD10" s="8">
        <f>AB10/T4</f>
        <v>0.196540784056751</v>
      </c>
      <c r="AE10" s="8"/>
      <c r="AF10" s="10"/>
      <c r="AG10" s="10"/>
    </row>
    <row r="11" customHeight="1" spans="1:33">
      <c r="A11" s="11"/>
      <c r="B11" s="11"/>
      <c r="C11" s="12"/>
      <c r="D11" s="12"/>
      <c r="E11" s="12"/>
      <c r="F11" s="12"/>
      <c r="G11" s="12"/>
      <c r="H11" s="6"/>
      <c r="I11" s="6"/>
      <c r="J11" s="6"/>
      <c r="K11" s="7"/>
      <c r="L11" s="7"/>
      <c r="M11" s="8"/>
      <c r="N11" s="8"/>
      <c r="O11" s="10"/>
      <c r="P11" s="10"/>
      <c r="R11" s="11"/>
      <c r="S11" s="11"/>
      <c r="T11" s="12"/>
      <c r="U11" s="12"/>
      <c r="V11" s="12"/>
      <c r="W11" s="12"/>
      <c r="X11" s="12"/>
      <c r="Y11" s="6"/>
      <c r="Z11" s="6"/>
      <c r="AA11" s="6"/>
      <c r="AB11" s="7"/>
      <c r="AC11" s="7"/>
      <c r="AD11" s="8"/>
      <c r="AE11" s="8"/>
      <c r="AF11" s="10"/>
      <c r="AG11" s="10"/>
    </row>
    <row r="12" customHeight="1" spans="1:33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R12" s="13" t="s">
        <v>10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customHeight="1" spans="1:3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customHeight="1" spans="1:33">
      <c r="A14" s="14" t="s">
        <v>11</v>
      </c>
      <c r="B14" s="14"/>
      <c r="C14" s="14"/>
      <c r="D14" s="15"/>
      <c r="E14" s="16" t="s">
        <v>12</v>
      </c>
      <c r="F14" s="16"/>
      <c r="G14" s="16"/>
      <c r="H14" s="16"/>
      <c r="I14" s="14" t="s">
        <v>13</v>
      </c>
      <c r="J14" s="14" t="s">
        <v>14</v>
      </c>
      <c r="K14" s="17" t="s">
        <v>15</v>
      </c>
      <c r="L14" s="17"/>
      <c r="M14" s="17"/>
      <c r="N14" s="18" t="s">
        <v>16</v>
      </c>
      <c r="O14" s="19" t="s">
        <v>17</v>
      </c>
      <c r="P14" s="20" t="s">
        <v>18</v>
      </c>
      <c r="R14" s="14" t="s">
        <v>11</v>
      </c>
      <c r="S14" s="14"/>
      <c r="T14" s="14"/>
      <c r="U14" s="15"/>
      <c r="V14" s="16" t="s">
        <v>12</v>
      </c>
      <c r="W14" s="16"/>
      <c r="X14" s="16"/>
      <c r="Y14" s="16"/>
      <c r="Z14" s="14" t="s">
        <v>13</v>
      </c>
      <c r="AA14" s="14" t="s">
        <v>14</v>
      </c>
      <c r="AB14" s="17" t="s">
        <v>15</v>
      </c>
      <c r="AC14" s="17"/>
      <c r="AD14" s="17"/>
      <c r="AE14" s="18" t="s">
        <v>16</v>
      </c>
      <c r="AF14" s="19" t="s">
        <v>17</v>
      </c>
      <c r="AG14" s="20" t="s">
        <v>18</v>
      </c>
    </row>
    <row r="15" customHeight="1" spans="1:33">
      <c r="A15" s="21" t="s">
        <v>19</v>
      </c>
      <c r="B15" s="21" t="s">
        <v>20</v>
      </c>
      <c r="C15" s="22" t="s">
        <v>21</v>
      </c>
      <c r="D15" s="15" t="s">
        <v>11</v>
      </c>
      <c r="E15" s="21" t="s">
        <v>22</v>
      </c>
      <c r="F15" s="21" t="s">
        <v>23</v>
      </c>
      <c r="G15" s="21" t="s">
        <v>24</v>
      </c>
      <c r="H15" s="16" t="s">
        <v>25</v>
      </c>
      <c r="I15" s="14"/>
      <c r="J15" s="14"/>
      <c r="K15" s="21" t="s">
        <v>26</v>
      </c>
      <c r="L15" s="21" t="s">
        <v>27</v>
      </c>
      <c r="M15" s="17" t="s">
        <v>28</v>
      </c>
      <c r="N15" s="18" t="s">
        <v>29</v>
      </c>
      <c r="O15" s="19"/>
      <c r="P15" s="20"/>
      <c r="R15" s="21" t="s">
        <v>19</v>
      </c>
      <c r="S15" s="21" t="s">
        <v>20</v>
      </c>
      <c r="T15" s="22" t="s">
        <v>21</v>
      </c>
      <c r="U15" s="15" t="s">
        <v>11</v>
      </c>
      <c r="V15" s="21" t="s">
        <v>22</v>
      </c>
      <c r="W15" s="21" t="s">
        <v>23</v>
      </c>
      <c r="X15" s="21" t="s">
        <v>24</v>
      </c>
      <c r="Y15" s="16" t="s">
        <v>25</v>
      </c>
      <c r="Z15" s="14"/>
      <c r="AA15" s="14"/>
      <c r="AB15" s="21" t="s">
        <v>26</v>
      </c>
      <c r="AC15" s="21" t="s">
        <v>27</v>
      </c>
      <c r="AD15" s="17" t="s">
        <v>28</v>
      </c>
      <c r="AE15" s="18" t="s">
        <v>29</v>
      </c>
      <c r="AF15" s="19"/>
      <c r="AG15" s="20"/>
    </row>
    <row r="16" customHeight="1" spans="1:33">
      <c r="A16" s="21">
        <v>3226</v>
      </c>
      <c r="B16" s="23">
        <v>2.54</v>
      </c>
      <c r="C16" s="22">
        <v>1.35</v>
      </c>
      <c r="D16" s="15">
        <f t="shared" ref="D16:D23" si="0">A16*B16*C16</f>
        <v>11061.954</v>
      </c>
      <c r="E16" s="21">
        <v>1.6</v>
      </c>
      <c r="F16" s="21">
        <v>484</v>
      </c>
      <c r="G16" s="21">
        <v>3.94</v>
      </c>
      <c r="H16" s="24">
        <f t="shared" ref="H16:H23" si="1">1+6*F16/(F16+2000)+G16</f>
        <v>6.10908212560386</v>
      </c>
      <c r="I16" s="25">
        <f t="shared" ref="I16:I23" si="2">1000*(1.6+4.8)</f>
        <v>6400</v>
      </c>
      <c r="J16" s="25">
        <f t="shared" ref="J16:J20" si="3">A16*6.1</f>
        <v>19678.6</v>
      </c>
      <c r="K16" s="21">
        <v>0.99</v>
      </c>
      <c r="L16" s="21">
        <v>2.73</v>
      </c>
      <c r="M16" s="17">
        <f t="shared" ref="M16:M23" si="4">1+K16*L16</f>
        <v>3.7027</v>
      </c>
      <c r="N16" s="18">
        <v>1.2</v>
      </c>
      <c r="O16" s="26">
        <v>1</v>
      </c>
      <c r="P16" s="27">
        <f t="shared" ref="P16:P23" si="5">((D16*E16*H16)+I16+J16)*M16*N16*O16</f>
        <v>596300.655291155</v>
      </c>
      <c r="R16" s="21">
        <v>3226</v>
      </c>
      <c r="S16" s="23">
        <v>2.54</v>
      </c>
      <c r="T16" s="22">
        <v>1.35</v>
      </c>
      <c r="U16" s="15">
        <f t="shared" ref="U16:U23" si="6">R16*S16*T16</f>
        <v>11061.954</v>
      </c>
      <c r="V16" s="21">
        <v>1.6</v>
      </c>
      <c r="W16" s="21">
        <v>484</v>
      </c>
      <c r="X16" s="21">
        <v>3.94</v>
      </c>
      <c r="Y16" s="24">
        <f t="shared" ref="Y16:Y23" si="7">1+6*W16/(W16+2000)+X16</f>
        <v>6.10908212560386</v>
      </c>
      <c r="Z16" s="25">
        <f>1000*(1.6+4.8)+2189</f>
        <v>8589</v>
      </c>
      <c r="AA16" s="25">
        <f t="shared" ref="AA16:AA20" si="8">R16*6.1</f>
        <v>19678.6</v>
      </c>
      <c r="AB16" s="21">
        <v>0.99</v>
      </c>
      <c r="AC16" s="21">
        <v>3.13</v>
      </c>
      <c r="AD16" s="17">
        <f t="shared" ref="AD16:AD23" si="9">1+AB16*AC16</f>
        <v>4.0987</v>
      </c>
      <c r="AE16" s="18">
        <v>1.2</v>
      </c>
      <c r="AF16" s="26">
        <v>1</v>
      </c>
      <c r="AG16" s="27">
        <f t="shared" ref="AG16:AG23" si="10">((U16*V16*Y16)+Z16+AA16)*AD16*AE16*AF16</f>
        <v>670840.869200797</v>
      </c>
    </row>
    <row r="17" customHeight="1" spans="1:33">
      <c r="A17" s="21">
        <v>3226</v>
      </c>
      <c r="B17" s="23">
        <v>2.54</v>
      </c>
      <c r="C17" s="22">
        <v>1.35</v>
      </c>
      <c r="D17" s="15">
        <f t="shared" si="0"/>
        <v>11061.954</v>
      </c>
      <c r="E17" s="21">
        <v>1.6</v>
      </c>
      <c r="F17" s="21">
        <v>484</v>
      </c>
      <c r="G17" s="21">
        <v>1.74</v>
      </c>
      <c r="H17" s="24">
        <f t="shared" si="1"/>
        <v>3.90908212560386</v>
      </c>
      <c r="I17" s="25">
        <f t="shared" si="2"/>
        <v>6400</v>
      </c>
      <c r="J17" s="25">
        <f t="shared" si="3"/>
        <v>19678.6</v>
      </c>
      <c r="K17" s="21">
        <v>0.99</v>
      </c>
      <c r="L17" s="21">
        <v>2.73</v>
      </c>
      <c r="M17" s="17">
        <f t="shared" si="4"/>
        <v>3.7027</v>
      </c>
      <c r="N17" s="18">
        <v>1.2</v>
      </c>
      <c r="O17" s="26">
        <v>1</v>
      </c>
      <c r="P17" s="27">
        <f t="shared" si="5"/>
        <v>423289.429242976</v>
      </c>
      <c r="R17" s="21">
        <v>3226</v>
      </c>
      <c r="S17" s="23">
        <v>2.54</v>
      </c>
      <c r="T17" s="22">
        <v>1.35</v>
      </c>
      <c r="U17" s="15">
        <f t="shared" si="6"/>
        <v>11061.954</v>
      </c>
      <c r="V17" s="21">
        <v>1.6</v>
      </c>
      <c r="W17" s="21">
        <v>484</v>
      </c>
      <c r="X17" s="21">
        <v>1.74</v>
      </c>
      <c r="Y17" s="24">
        <f t="shared" si="7"/>
        <v>3.90908212560386</v>
      </c>
      <c r="Z17" s="25">
        <f t="shared" ref="Z17:Z23" si="11">1000*(1.6+4.8)+2189</f>
        <v>8589</v>
      </c>
      <c r="AA17" s="25">
        <f t="shared" si="8"/>
        <v>19678.6</v>
      </c>
      <c r="AB17" s="21">
        <v>0.99</v>
      </c>
      <c r="AC17" s="21">
        <v>3.13</v>
      </c>
      <c r="AD17" s="17">
        <f t="shared" si="9"/>
        <v>4.0987</v>
      </c>
      <c r="AE17" s="18">
        <v>1.2</v>
      </c>
      <c r="AF17" s="26">
        <v>1</v>
      </c>
      <c r="AG17" s="27">
        <f t="shared" si="10"/>
        <v>479326.268449001</v>
      </c>
    </row>
    <row r="18" customHeight="1" spans="1:33">
      <c r="A18" s="21">
        <v>3226</v>
      </c>
      <c r="B18" s="23">
        <v>2.54</v>
      </c>
      <c r="C18" s="22">
        <v>1.35</v>
      </c>
      <c r="D18" s="15">
        <f t="shared" si="0"/>
        <v>11061.954</v>
      </c>
      <c r="E18" s="21">
        <v>1.6</v>
      </c>
      <c r="F18" s="21">
        <v>484</v>
      </c>
      <c r="G18" s="21">
        <v>1.74</v>
      </c>
      <c r="H18" s="24">
        <f t="shared" si="1"/>
        <v>3.90908212560386</v>
      </c>
      <c r="I18" s="25">
        <f t="shared" si="2"/>
        <v>6400</v>
      </c>
      <c r="J18" s="25">
        <f t="shared" si="3"/>
        <v>19678.6</v>
      </c>
      <c r="K18" s="21">
        <v>0.99</v>
      </c>
      <c r="L18" s="21">
        <v>2.73</v>
      </c>
      <c r="M18" s="17">
        <f t="shared" si="4"/>
        <v>3.7027</v>
      </c>
      <c r="N18" s="18">
        <v>1.2</v>
      </c>
      <c r="O18" s="26">
        <v>1</v>
      </c>
      <c r="P18" s="27">
        <f t="shared" si="5"/>
        <v>423289.429242976</v>
      </c>
      <c r="R18" s="21">
        <v>3226</v>
      </c>
      <c r="S18" s="23">
        <v>2.54</v>
      </c>
      <c r="T18" s="22">
        <v>1.35</v>
      </c>
      <c r="U18" s="15">
        <f t="shared" si="6"/>
        <v>11061.954</v>
      </c>
      <c r="V18" s="21">
        <v>1.6</v>
      </c>
      <c r="W18" s="21">
        <v>484</v>
      </c>
      <c r="X18" s="21">
        <v>1.74</v>
      </c>
      <c r="Y18" s="24">
        <f t="shared" si="7"/>
        <v>3.90908212560386</v>
      </c>
      <c r="Z18" s="25">
        <f t="shared" si="11"/>
        <v>8589</v>
      </c>
      <c r="AA18" s="25">
        <f t="shared" si="8"/>
        <v>19678.6</v>
      </c>
      <c r="AB18" s="21">
        <v>0.99</v>
      </c>
      <c r="AC18" s="21">
        <v>3.13</v>
      </c>
      <c r="AD18" s="17">
        <f t="shared" si="9"/>
        <v>4.0987</v>
      </c>
      <c r="AE18" s="18">
        <v>1.2</v>
      </c>
      <c r="AF18" s="26">
        <v>1</v>
      </c>
      <c r="AG18" s="27">
        <f t="shared" si="10"/>
        <v>479326.268449001</v>
      </c>
    </row>
    <row r="19" customHeight="1" spans="1:33">
      <c r="A19" s="21">
        <v>3226</v>
      </c>
      <c r="B19" s="23">
        <v>2.54</v>
      </c>
      <c r="C19" s="22">
        <v>1.35</v>
      </c>
      <c r="D19" s="15">
        <f t="shared" si="0"/>
        <v>11061.954</v>
      </c>
      <c r="E19" s="21">
        <v>1.6</v>
      </c>
      <c r="F19" s="21">
        <v>484</v>
      </c>
      <c r="G19" s="21">
        <v>1.74</v>
      </c>
      <c r="H19" s="24">
        <f t="shared" si="1"/>
        <v>3.90908212560386</v>
      </c>
      <c r="I19" s="25">
        <f t="shared" si="2"/>
        <v>6400</v>
      </c>
      <c r="J19" s="25">
        <f t="shared" si="3"/>
        <v>19678.6</v>
      </c>
      <c r="K19" s="21">
        <v>0.99</v>
      </c>
      <c r="L19" s="21">
        <v>2.73</v>
      </c>
      <c r="M19" s="17">
        <f t="shared" si="4"/>
        <v>3.7027</v>
      </c>
      <c r="N19" s="18">
        <v>1.2</v>
      </c>
      <c r="O19" s="26">
        <v>1</v>
      </c>
      <c r="P19" s="27">
        <f t="shared" si="5"/>
        <v>423289.429242976</v>
      </c>
      <c r="R19" s="21">
        <v>3226</v>
      </c>
      <c r="S19" s="23">
        <v>2.54</v>
      </c>
      <c r="T19" s="22">
        <v>1.35</v>
      </c>
      <c r="U19" s="15">
        <f t="shared" si="6"/>
        <v>11061.954</v>
      </c>
      <c r="V19" s="21">
        <v>1.6</v>
      </c>
      <c r="W19" s="21">
        <v>484</v>
      </c>
      <c r="X19" s="21">
        <v>1.74</v>
      </c>
      <c r="Y19" s="24">
        <f t="shared" si="7"/>
        <v>3.90908212560386</v>
      </c>
      <c r="Z19" s="25">
        <f t="shared" si="11"/>
        <v>8589</v>
      </c>
      <c r="AA19" s="25">
        <f t="shared" si="8"/>
        <v>19678.6</v>
      </c>
      <c r="AB19" s="21">
        <v>0.99</v>
      </c>
      <c r="AC19" s="21">
        <v>3.13</v>
      </c>
      <c r="AD19" s="17">
        <f t="shared" si="9"/>
        <v>4.0987</v>
      </c>
      <c r="AE19" s="18">
        <v>1.2</v>
      </c>
      <c r="AF19" s="26">
        <v>1</v>
      </c>
      <c r="AG19" s="27">
        <f t="shared" si="10"/>
        <v>479326.268449001</v>
      </c>
    </row>
    <row r="20" customHeight="1" spans="1:33">
      <c r="A20" s="21">
        <v>3226</v>
      </c>
      <c r="B20" s="23">
        <v>2.54</v>
      </c>
      <c r="C20" s="22">
        <v>1.35</v>
      </c>
      <c r="D20" s="15">
        <f t="shared" si="0"/>
        <v>11061.954</v>
      </c>
      <c r="E20" s="21">
        <v>1.6</v>
      </c>
      <c r="F20" s="21">
        <v>484</v>
      </c>
      <c r="G20" s="21">
        <v>1.74</v>
      </c>
      <c r="H20" s="24">
        <f t="shared" si="1"/>
        <v>3.90908212560386</v>
      </c>
      <c r="I20" s="25">
        <f t="shared" si="2"/>
        <v>6400</v>
      </c>
      <c r="J20" s="25">
        <f t="shared" si="3"/>
        <v>19678.6</v>
      </c>
      <c r="K20" s="21">
        <v>0.99</v>
      </c>
      <c r="L20" s="21">
        <v>2.73</v>
      </c>
      <c r="M20" s="17">
        <f t="shared" si="4"/>
        <v>3.7027</v>
      </c>
      <c r="N20" s="18">
        <v>1.2</v>
      </c>
      <c r="O20" s="26">
        <v>1</v>
      </c>
      <c r="P20" s="27">
        <f t="shared" si="5"/>
        <v>423289.429242976</v>
      </c>
      <c r="R20" s="21">
        <v>3226</v>
      </c>
      <c r="S20" s="23">
        <v>2.54</v>
      </c>
      <c r="T20" s="22">
        <v>1.35</v>
      </c>
      <c r="U20" s="15">
        <f t="shared" si="6"/>
        <v>11061.954</v>
      </c>
      <c r="V20" s="21">
        <v>1.6</v>
      </c>
      <c r="W20" s="21">
        <v>484</v>
      </c>
      <c r="X20" s="21">
        <v>1.74</v>
      </c>
      <c r="Y20" s="24">
        <f t="shared" si="7"/>
        <v>3.90908212560386</v>
      </c>
      <c r="Z20" s="25">
        <f t="shared" si="11"/>
        <v>8589</v>
      </c>
      <c r="AA20" s="25">
        <f t="shared" si="8"/>
        <v>19678.6</v>
      </c>
      <c r="AB20" s="21">
        <v>0.99</v>
      </c>
      <c r="AC20" s="21">
        <v>3.13</v>
      </c>
      <c r="AD20" s="17">
        <f t="shared" si="9"/>
        <v>4.0987</v>
      </c>
      <c r="AE20" s="18">
        <v>1.2</v>
      </c>
      <c r="AF20" s="26">
        <v>1</v>
      </c>
      <c r="AG20" s="27">
        <f t="shared" si="10"/>
        <v>479326.268449001</v>
      </c>
    </row>
    <row r="21" customHeight="1" spans="1:33">
      <c r="A21" s="21">
        <v>3226</v>
      </c>
      <c r="B21" s="16">
        <v>0.53</v>
      </c>
      <c r="C21" s="22">
        <v>1.35</v>
      </c>
      <c r="D21" s="15">
        <f t="shared" si="0"/>
        <v>2308.203</v>
      </c>
      <c r="E21" s="21">
        <v>1.6</v>
      </c>
      <c r="F21" s="21">
        <v>484</v>
      </c>
      <c r="G21" s="21">
        <v>1.74</v>
      </c>
      <c r="H21" s="24">
        <f t="shared" si="1"/>
        <v>3.90908212560386</v>
      </c>
      <c r="I21" s="25">
        <f t="shared" si="2"/>
        <v>6400</v>
      </c>
      <c r="J21" s="25">
        <v>0</v>
      </c>
      <c r="K21" s="21">
        <v>0.99</v>
      </c>
      <c r="L21" s="21">
        <v>2.73</v>
      </c>
      <c r="M21" s="17">
        <f t="shared" si="4"/>
        <v>3.7027</v>
      </c>
      <c r="N21" s="18">
        <v>1.2</v>
      </c>
      <c r="O21" s="26">
        <v>1</v>
      </c>
      <c r="P21" s="27">
        <f t="shared" si="5"/>
        <v>92582.5839554556</v>
      </c>
      <c r="R21" s="21">
        <v>3226</v>
      </c>
      <c r="S21" s="16">
        <v>0.53</v>
      </c>
      <c r="T21" s="22">
        <v>1.35</v>
      </c>
      <c r="U21" s="15">
        <f t="shared" si="6"/>
        <v>2308.203</v>
      </c>
      <c r="V21" s="21">
        <v>1.6</v>
      </c>
      <c r="W21" s="21">
        <v>484</v>
      </c>
      <c r="X21" s="21">
        <v>1.74</v>
      </c>
      <c r="Y21" s="24">
        <f t="shared" si="7"/>
        <v>3.90908212560386</v>
      </c>
      <c r="Z21" s="25">
        <f t="shared" si="11"/>
        <v>8589</v>
      </c>
      <c r="AA21" s="25">
        <v>0</v>
      </c>
      <c r="AB21" s="21">
        <v>0.99</v>
      </c>
      <c r="AC21" s="21">
        <v>3.13</v>
      </c>
      <c r="AD21" s="17">
        <f t="shared" si="9"/>
        <v>4.0987</v>
      </c>
      <c r="AE21" s="18">
        <v>1.2</v>
      </c>
      <c r="AF21" s="26">
        <v>1</v>
      </c>
      <c r="AG21" s="27">
        <f t="shared" si="10"/>
        <v>113250.662329154</v>
      </c>
    </row>
    <row r="22" customHeight="1" spans="1:33">
      <c r="A22" s="21">
        <v>3226</v>
      </c>
      <c r="B22" s="16">
        <v>0.53</v>
      </c>
      <c r="C22" s="22">
        <v>1.35</v>
      </c>
      <c r="D22" s="15">
        <f t="shared" si="0"/>
        <v>2308.203</v>
      </c>
      <c r="E22" s="21">
        <v>1.6</v>
      </c>
      <c r="F22" s="21">
        <v>484</v>
      </c>
      <c r="G22" s="21">
        <v>1.74</v>
      </c>
      <c r="H22" s="24">
        <f t="shared" si="1"/>
        <v>3.90908212560386</v>
      </c>
      <c r="I22" s="25">
        <f t="shared" si="2"/>
        <v>6400</v>
      </c>
      <c r="J22" s="25">
        <v>0</v>
      </c>
      <c r="K22" s="21">
        <v>0.99</v>
      </c>
      <c r="L22" s="21">
        <v>2.73</v>
      </c>
      <c r="M22" s="17">
        <f t="shared" si="4"/>
        <v>3.7027</v>
      </c>
      <c r="N22" s="18">
        <v>1.2</v>
      </c>
      <c r="O22" s="26">
        <v>1</v>
      </c>
      <c r="P22" s="27">
        <f t="shared" si="5"/>
        <v>92582.5839554556</v>
      </c>
      <c r="R22" s="21">
        <v>3226</v>
      </c>
      <c r="S22" s="16">
        <v>0.53</v>
      </c>
      <c r="T22" s="22">
        <v>1.35</v>
      </c>
      <c r="U22" s="15">
        <f t="shared" si="6"/>
        <v>2308.203</v>
      </c>
      <c r="V22" s="21">
        <v>1.6</v>
      </c>
      <c r="W22" s="21">
        <v>484</v>
      </c>
      <c r="X22" s="21">
        <v>1.74</v>
      </c>
      <c r="Y22" s="24">
        <f t="shared" si="7"/>
        <v>3.90908212560386</v>
      </c>
      <c r="Z22" s="25">
        <f t="shared" si="11"/>
        <v>8589</v>
      </c>
      <c r="AA22" s="25">
        <v>0</v>
      </c>
      <c r="AB22" s="21">
        <v>0.99</v>
      </c>
      <c r="AC22" s="21">
        <v>3.13</v>
      </c>
      <c r="AD22" s="17">
        <f t="shared" si="9"/>
        <v>4.0987</v>
      </c>
      <c r="AE22" s="18">
        <v>1.2</v>
      </c>
      <c r="AF22" s="26">
        <v>1</v>
      </c>
      <c r="AG22" s="27">
        <f t="shared" si="10"/>
        <v>113250.662329154</v>
      </c>
    </row>
    <row r="23" customHeight="1" spans="1:33">
      <c r="A23" s="21">
        <v>3226</v>
      </c>
      <c r="B23" s="14">
        <v>3.2</v>
      </c>
      <c r="C23" s="22">
        <v>1.35</v>
      </c>
      <c r="D23" s="15">
        <f t="shared" si="0"/>
        <v>13936.32</v>
      </c>
      <c r="E23" s="21">
        <v>1.6</v>
      </c>
      <c r="F23" s="21">
        <v>484</v>
      </c>
      <c r="G23" s="21">
        <v>1.74</v>
      </c>
      <c r="H23" s="24">
        <f t="shared" si="1"/>
        <v>3.90908212560386</v>
      </c>
      <c r="I23" s="25">
        <f t="shared" si="2"/>
        <v>6400</v>
      </c>
      <c r="J23" s="25">
        <v>0</v>
      </c>
      <c r="K23" s="21">
        <v>0.99</v>
      </c>
      <c r="L23" s="21">
        <v>2.73</v>
      </c>
      <c r="M23" s="17">
        <f t="shared" si="4"/>
        <v>3.7027</v>
      </c>
      <c r="N23" s="18">
        <v>1.2</v>
      </c>
      <c r="O23" s="26">
        <v>1</v>
      </c>
      <c r="P23" s="27">
        <f t="shared" si="5"/>
        <v>415732.421768789</v>
      </c>
      <c r="R23" s="21">
        <v>3226</v>
      </c>
      <c r="S23" s="14">
        <v>3.2</v>
      </c>
      <c r="T23" s="22">
        <v>1.35</v>
      </c>
      <c r="U23" s="15">
        <f t="shared" si="6"/>
        <v>13936.32</v>
      </c>
      <c r="V23" s="21">
        <v>1.6</v>
      </c>
      <c r="W23" s="21">
        <v>484</v>
      </c>
      <c r="X23" s="21">
        <v>1.74</v>
      </c>
      <c r="Y23" s="24">
        <f t="shared" si="7"/>
        <v>3.90908212560386</v>
      </c>
      <c r="Z23" s="25">
        <f t="shared" si="11"/>
        <v>8589</v>
      </c>
      <c r="AA23" s="25">
        <v>0</v>
      </c>
      <c r="AB23" s="21">
        <v>0.99</v>
      </c>
      <c r="AC23" s="21">
        <v>3.13</v>
      </c>
      <c r="AD23" s="17">
        <f t="shared" si="9"/>
        <v>4.0987</v>
      </c>
      <c r="AE23" s="18">
        <v>1.2</v>
      </c>
      <c r="AF23" s="26">
        <v>1</v>
      </c>
      <c r="AG23" s="27">
        <f t="shared" si="10"/>
        <v>470961.046709608</v>
      </c>
    </row>
    <row r="24" customHeight="1" spans="1:33">
      <c r="A24" s="28">
        <f>SUM(P16:P23)</f>
        <v>2890355.96194276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R24" s="28">
        <f>SUM(AG16:AG23)</f>
        <v>3285608.31436472</v>
      </c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customHeight="1" spans="1:3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customHeight="1" spans="1:3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customHeight="1" spans="1:33">
      <c r="A27" s="29" t="s">
        <v>30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R27" s="29" t="s">
        <v>30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customHeight="1" spans="1:33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customHeight="1" spans="1:33">
      <c r="A29" s="14" t="s">
        <v>11</v>
      </c>
      <c r="B29" s="14"/>
      <c r="C29" s="14"/>
      <c r="D29" s="14"/>
      <c r="E29" s="14"/>
      <c r="F29" s="17" t="s">
        <v>31</v>
      </c>
      <c r="G29" s="17"/>
      <c r="H29" s="17"/>
      <c r="I29" s="17"/>
      <c r="J29" s="18" t="s">
        <v>32</v>
      </c>
      <c r="K29" s="18"/>
      <c r="L29" s="30" t="s">
        <v>18</v>
      </c>
      <c r="M29" s="30"/>
      <c r="N29" s="30"/>
      <c r="O29" s="30"/>
      <c r="P29" s="30"/>
      <c r="R29" s="14" t="s">
        <v>11</v>
      </c>
      <c r="S29" s="14"/>
      <c r="T29" s="14"/>
      <c r="U29" s="14"/>
      <c r="V29" s="14"/>
      <c r="W29" s="17" t="s">
        <v>31</v>
      </c>
      <c r="X29" s="17"/>
      <c r="Y29" s="17"/>
      <c r="Z29" s="17"/>
      <c r="AA29" s="18" t="s">
        <v>32</v>
      </c>
      <c r="AB29" s="18"/>
      <c r="AC29" s="30" t="s">
        <v>18</v>
      </c>
      <c r="AD29" s="30"/>
      <c r="AE29" s="30"/>
      <c r="AF29" s="30"/>
      <c r="AG29" s="30"/>
    </row>
    <row r="30" customHeight="1" spans="1:33">
      <c r="A30" s="14" t="s">
        <v>19</v>
      </c>
      <c r="B30" s="14" t="s">
        <v>33</v>
      </c>
      <c r="C30" s="14" t="s">
        <v>34</v>
      </c>
      <c r="D30" s="14" t="s">
        <v>35</v>
      </c>
      <c r="E30" s="14" t="s">
        <v>11</v>
      </c>
      <c r="F30" s="17" t="s">
        <v>36</v>
      </c>
      <c r="G30" s="17" t="s">
        <v>26</v>
      </c>
      <c r="H30" s="17" t="s">
        <v>27</v>
      </c>
      <c r="I30" s="31" t="s">
        <v>28</v>
      </c>
      <c r="J30" s="18" t="s">
        <v>37</v>
      </c>
      <c r="K30" s="18" t="s">
        <v>38</v>
      </c>
      <c r="L30" s="30"/>
      <c r="M30" s="30"/>
      <c r="N30" s="30"/>
      <c r="O30" s="30"/>
      <c r="P30" s="30"/>
      <c r="R30" s="14" t="s">
        <v>19</v>
      </c>
      <c r="S30" s="14" t="s">
        <v>33</v>
      </c>
      <c r="T30" s="14" t="s">
        <v>34</v>
      </c>
      <c r="U30" s="14" t="s">
        <v>35</v>
      </c>
      <c r="V30" s="14" t="s">
        <v>11</v>
      </c>
      <c r="W30" s="17" t="s">
        <v>36</v>
      </c>
      <c r="X30" s="17" t="s">
        <v>26</v>
      </c>
      <c r="Y30" s="17" t="s">
        <v>27</v>
      </c>
      <c r="Z30" s="31" t="s">
        <v>28</v>
      </c>
      <c r="AA30" s="18" t="s">
        <v>37</v>
      </c>
      <c r="AB30" s="18" t="s">
        <v>38</v>
      </c>
      <c r="AC30" s="30"/>
      <c r="AD30" s="30"/>
      <c r="AE30" s="30"/>
      <c r="AF30" s="30"/>
      <c r="AG30" s="30"/>
    </row>
    <row r="31" customHeight="1" spans="1:33">
      <c r="A31" s="21">
        <v>3226</v>
      </c>
      <c r="B31" s="17">
        <v>1.02</v>
      </c>
      <c r="C31" s="21">
        <v>1</v>
      </c>
      <c r="D31" s="21">
        <f t="shared" ref="D31:D46" si="12">(0.71+0.24)*1000</f>
        <v>950</v>
      </c>
      <c r="E31" s="14">
        <f t="shared" ref="E31:E46" si="13">A31*B31*C31+D31</f>
        <v>4240.52</v>
      </c>
      <c r="F31" s="21">
        <v>1.35</v>
      </c>
      <c r="G31" s="21">
        <v>0.99</v>
      </c>
      <c r="H31" s="21">
        <v>2.73</v>
      </c>
      <c r="I31" s="31">
        <f t="shared" ref="I31:I46" si="14">G31*H31+1</f>
        <v>3.7027</v>
      </c>
      <c r="J31" s="21">
        <v>1.2</v>
      </c>
      <c r="K31" s="18">
        <v>0.5</v>
      </c>
      <c r="L31" s="32">
        <f t="shared" ref="L31:L46" si="15">E31*F31*I31*J31*K31</f>
        <v>12718.11245724</v>
      </c>
      <c r="M31" s="32"/>
      <c r="N31" s="32"/>
      <c r="O31" s="32"/>
      <c r="P31" s="32"/>
      <c r="R31" s="21">
        <v>3226</v>
      </c>
      <c r="S31" s="17">
        <v>1.02</v>
      </c>
      <c r="T31" s="21">
        <v>1</v>
      </c>
      <c r="U31" s="21">
        <f t="shared" ref="U31:U46" si="16">(0.71+0.24)*1000</f>
        <v>950</v>
      </c>
      <c r="V31" s="14">
        <f t="shared" ref="V31:V46" si="17">R31*S31*T31+U31</f>
        <v>4240.52</v>
      </c>
      <c r="W31" s="21">
        <v>1.35</v>
      </c>
      <c r="X31" s="21">
        <v>0.99</v>
      </c>
      <c r="Y31" s="21">
        <v>3.13</v>
      </c>
      <c r="Z31" s="31">
        <f t="shared" ref="Z31:Z46" si="18">X31*Y31+1</f>
        <v>4.0987</v>
      </c>
      <c r="AA31" s="21">
        <v>1.2</v>
      </c>
      <c r="AB31" s="18">
        <v>0.5</v>
      </c>
      <c r="AC31" s="32">
        <f t="shared" ref="AC31:AC46" si="19">V31*W31*Z31*AA31*AB31</f>
        <v>14078.30165244</v>
      </c>
      <c r="AD31" s="32"/>
      <c r="AE31" s="32"/>
      <c r="AF31" s="32"/>
      <c r="AG31" s="32"/>
    </row>
    <row r="32" customHeight="1" spans="1:33">
      <c r="A32" s="21">
        <v>3226</v>
      </c>
      <c r="B32" s="17">
        <v>0.93</v>
      </c>
      <c r="C32" s="21">
        <v>1</v>
      </c>
      <c r="D32" s="21">
        <f t="shared" si="12"/>
        <v>950</v>
      </c>
      <c r="E32" s="14">
        <f t="shared" si="13"/>
        <v>3950.18</v>
      </c>
      <c r="F32" s="21">
        <v>1.35</v>
      </c>
      <c r="G32" s="21">
        <v>0.99</v>
      </c>
      <c r="H32" s="21">
        <v>2.73</v>
      </c>
      <c r="I32" s="31">
        <f t="shared" si="14"/>
        <v>3.7027</v>
      </c>
      <c r="J32" s="21">
        <v>1.2</v>
      </c>
      <c r="K32" s="18">
        <v>0.5</v>
      </c>
      <c r="L32" s="32">
        <f t="shared" si="15"/>
        <v>11847.32850366</v>
      </c>
      <c r="M32" s="32"/>
      <c r="N32" s="32"/>
      <c r="O32" s="32"/>
      <c r="P32" s="32"/>
      <c r="R32" s="21">
        <v>3226</v>
      </c>
      <c r="S32" s="17">
        <v>0.93</v>
      </c>
      <c r="T32" s="21">
        <v>1</v>
      </c>
      <c r="U32" s="21">
        <f t="shared" si="16"/>
        <v>950</v>
      </c>
      <c r="V32" s="14">
        <f t="shared" si="17"/>
        <v>3950.18</v>
      </c>
      <c r="W32" s="21">
        <v>1.35</v>
      </c>
      <c r="X32" s="21">
        <v>0.99</v>
      </c>
      <c r="Y32" s="21">
        <v>3.13</v>
      </c>
      <c r="Z32" s="31">
        <f t="shared" si="18"/>
        <v>4.0987</v>
      </c>
      <c r="AA32" s="21">
        <v>1.2</v>
      </c>
      <c r="AB32" s="18">
        <v>0.5</v>
      </c>
      <c r="AC32" s="32">
        <f t="shared" si="19"/>
        <v>13114.38824046</v>
      </c>
      <c r="AD32" s="32"/>
      <c r="AE32" s="32"/>
      <c r="AF32" s="32"/>
      <c r="AG32" s="32"/>
    </row>
    <row r="33" customHeight="1" spans="1:33">
      <c r="A33" s="21">
        <v>3226</v>
      </c>
      <c r="B33" s="17">
        <v>0.62</v>
      </c>
      <c r="C33" s="21">
        <v>1</v>
      </c>
      <c r="D33" s="21">
        <f t="shared" si="12"/>
        <v>950</v>
      </c>
      <c r="E33" s="14">
        <f t="shared" si="13"/>
        <v>2950.12</v>
      </c>
      <c r="F33" s="21">
        <v>1.35</v>
      </c>
      <c r="G33" s="21">
        <v>0.99</v>
      </c>
      <c r="H33" s="21">
        <v>2.73</v>
      </c>
      <c r="I33" s="31">
        <f t="shared" si="14"/>
        <v>3.7027</v>
      </c>
      <c r="J33" s="21">
        <v>1.2</v>
      </c>
      <c r="K33" s="18">
        <v>0.5</v>
      </c>
      <c r="L33" s="32">
        <f t="shared" si="15"/>
        <v>8847.96155244</v>
      </c>
      <c r="M33" s="32"/>
      <c r="N33" s="32"/>
      <c r="O33" s="32"/>
      <c r="P33" s="32"/>
      <c r="R33" s="21">
        <v>3226</v>
      </c>
      <c r="S33" s="17">
        <v>0.62</v>
      </c>
      <c r="T33" s="21">
        <v>1</v>
      </c>
      <c r="U33" s="21">
        <f t="shared" si="16"/>
        <v>950</v>
      </c>
      <c r="V33" s="14">
        <f t="shared" si="17"/>
        <v>2950.12</v>
      </c>
      <c r="W33" s="21">
        <v>1.35</v>
      </c>
      <c r="X33" s="21">
        <v>0.99</v>
      </c>
      <c r="Y33" s="21">
        <v>3.13</v>
      </c>
      <c r="Z33" s="31">
        <f t="shared" si="18"/>
        <v>4.0987</v>
      </c>
      <c r="AA33" s="21">
        <v>1.2</v>
      </c>
      <c r="AB33" s="18">
        <v>0.5</v>
      </c>
      <c r="AC33" s="32">
        <f t="shared" si="19"/>
        <v>9794.24204364</v>
      </c>
      <c r="AD33" s="32"/>
      <c r="AE33" s="32"/>
      <c r="AF33" s="32"/>
      <c r="AG33" s="32"/>
    </row>
    <row r="34" customHeight="1" spans="1:33">
      <c r="A34" s="21">
        <v>3226</v>
      </c>
      <c r="B34" s="17">
        <v>0.62</v>
      </c>
      <c r="C34" s="21">
        <v>1</v>
      </c>
      <c r="D34" s="21">
        <f t="shared" si="12"/>
        <v>950</v>
      </c>
      <c r="E34" s="14">
        <f t="shared" si="13"/>
        <v>2950.12</v>
      </c>
      <c r="F34" s="21">
        <v>1.35</v>
      </c>
      <c r="G34" s="21">
        <v>0.99</v>
      </c>
      <c r="H34" s="21">
        <v>2.73</v>
      </c>
      <c r="I34" s="31">
        <f t="shared" si="14"/>
        <v>3.7027</v>
      </c>
      <c r="J34" s="21">
        <v>1.2</v>
      </c>
      <c r="K34" s="18">
        <v>0.5</v>
      </c>
      <c r="L34" s="32">
        <f t="shared" si="15"/>
        <v>8847.96155244</v>
      </c>
      <c r="M34" s="32"/>
      <c r="N34" s="32"/>
      <c r="O34" s="32"/>
      <c r="P34" s="32"/>
      <c r="R34" s="21">
        <v>3226</v>
      </c>
      <c r="S34" s="17">
        <v>0.62</v>
      </c>
      <c r="T34" s="21">
        <v>1</v>
      </c>
      <c r="U34" s="21">
        <f t="shared" si="16"/>
        <v>950</v>
      </c>
      <c r="V34" s="14">
        <f t="shared" si="17"/>
        <v>2950.12</v>
      </c>
      <c r="W34" s="21">
        <v>1.35</v>
      </c>
      <c r="X34" s="21">
        <v>0.99</v>
      </c>
      <c r="Y34" s="21">
        <v>3.13</v>
      </c>
      <c r="Z34" s="31">
        <f t="shared" si="18"/>
        <v>4.0987</v>
      </c>
      <c r="AA34" s="21">
        <v>1.2</v>
      </c>
      <c r="AB34" s="18">
        <v>0.5</v>
      </c>
      <c r="AC34" s="32">
        <f t="shared" si="19"/>
        <v>9794.24204364</v>
      </c>
      <c r="AD34" s="32"/>
      <c r="AE34" s="32"/>
      <c r="AF34" s="32"/>
      <c r="AG34" s="32"/>
    </row>
    <row r="35" customHeight="1" spans="1:33">
      <c r="A35" s="21">
        <v>3226</v>
      </c>
      <c r="B35" s="17">
        <v>1.57</v>
      </c>
      <c r="C35" s="21">
        <v>1</v>
      </c>
      <c r="D35" s="21">
        <f t="shared" si="12"/>
        <v>950</v>
      </c>
      <c r="E35" s="14">
        <f t="shared" si="13"/>
        <v>6014.82</v>
      </c>
      <c r="F35" s="21">
        <v>1.35</v>
      </c>
      <c r="G35" s="21">
        <v>0.99</v>
      </c>
      <c r="H35" s="21">
        <v>2.73</v>
      </c>
      <c r="I35" s="31">
        <f t="shared" si="14"/>
        <v>3.7027</v>
      </c>
      <c r="J35" s="21">
        <v>1.2</v>
      </c>
      <c r="K35" s="18">
        <v>0.5</v>
      </c>
      <c r="L35" s="32">
        <f t="shared" si="15"/>
        <v>18039.56995134</v>
      </c>
      <c r="M35" s="32"/>
      <c r="N35" s="32"/>
      <c r="O35" s="32"/>
      <c r="P35" s="32"/>
      <c r="R35" s="21">
        <v>3226</v>
      </c>
      <c r="S35" s="17">
        <v>1.57</v>
      </c>
      <c r="T35" s="21">
        <v>1</v>
      </c>
      <c r="U35" s="21">
        <f t="shared" si="16"/>
        <v>950</v>
      </c>
      <c r="V35" s="14">
        <f t="shared" si="17"/>
        <v>6014.82</v>
      </c>
      <c r="W35" s="21">
        <v>1.35</v>
      </c>
      <c r="X35" s="21">
        <v>0.99</v>
      </c>
      <c r="Y35" s="21">
        <v>3.13</v>
      </c>
      <c r="Z35" s="31">
        <f t="shared" si="18"/>
        <v>4.0987</v>
      </c>
      <c r="AA35" s="21">
        <v>1.2</v>
      </c>
      <c r="AB35" s="18">
        <v>0.5</v>
      </c>
      <c r="AC35" s="32">
        <f t="shared" si="19"/>
        <v>19968.88361454</v>
      </c>
      <c r="AD35" s="32"/>
      <c r="AE35" s="32"/>
      <c r="AF35" s="32"/>
      <c r="AG35" s="32"/>
    </row>
    <row r="36" customHeight="1" spans="1:33">
      <c r="A36" s="21">
        <v>3226</v>
      </c>
      <c r="B36" s="16">
        <v>1.02</v>
      </c>
      <c r="C36" s="21">
        <v>1</v>
      </c>
      <c r="D36" s="21">
        <f t="shared" si="12"/>
        <v>950</v>
      </c>
      <c r="E36" s="14">
        <f t="shared" si="13"/>
        <v>4240.52</v>
      </c>
      <c r="F36" s="21">
        <v>1.35</v>
      </c>
      <c r="G36" s="21">
        <v>0.99</v>
      </c>
      <c r="H36" s="21">
        <v>2.73</v>
      </c>
      <c r="I36" s="31">
        <f t="shared" si="14"/>
        <v>3.7027</v>
      </c>
      <c r="J36" s="21">
        <v>1.2</v>
      </c>
      <c r="K36" s="18">
        <v>0.5</v>
      </c>
      <c r="L36" s="32">
        <f t="shared" si="15"/>
        <v>12718.11245724</v>
      </c>
      <c r="M36" s="32"/>
      <c r="N36" s="32"/>
      <c r="O36" s="32"/>
      <c r="P36" s="32"/>
      <c r="R36" s="21">
        <v>3226</v>
      </c>
      <c r="S36" s="16">
        <v>1.02</v>
      </c>
      <c r="T36" s="21">
        <v>1</v>
      </c>
      <c r="U36" s="21">
        <f t="shared" si="16"/>
        <v>950</v>
      </c>
      <c r="V36" s="14">
        <f t="shared" si="17"/>
        <v>4240.52</v>
      </c>
      <c r="W36" s="21">
        <v>1.35</v>
      </c>
      <c r="X36" s="21">
        <v>0.99</v>
      </c>
      <c r="Y36" s="21">
        <v>3.13</v>
      </c>
      <c r="Z36" s="31">
        <f t="shared" si="18"/>
        <v>4.0987</v>
      </c>
      <c r="AA36" s="21">
        <v>1.2</v>
      </c>
      <c r="AB36" s="18">
        <v>0.5</v>
      </c>
      <c r="AC36" s="32">
        <f t="shared" si="19"/>
        <v>14078.30165244</v>
      </c>
      <c r="AD36" s="32"/>
      <c r="AE36" s="32"/>
      <c r="AF36" s="32"/>
      <c r="AG36" s="32"/>
    </row>
    <row r="37" customHeight="1" spans="1:33">
      <c r="A37" s="21">
        <v>3226</v>
      </c>
      <c r="B37" s="16">
        <v>0.93</v>
      </c>
      <c r="C37" s="21">
        <v>1</v>
      </c>
      <c r="D37" s="21">
        <f t="shared" si="12"/>
        <v>950</v>
      </c>
      <c r="E37" s="14">
        <f t="shared" si="13"/>
        <v>3950.18</v>
      </c>
      <c r="F37" s="21">
        <v>1.35</v>
      </c>
      <c r="G37" s="21">
        <v>0.99</v>
      </c>
      <c r="H37" s="21">
        <v>2.73</v>
      </c>
      <c r="I37" s="31">
        <f t="shared" si="14"/>
        <v>3.7027</v>
      </c>
      <c r="J37" s="21">
        <v>1.2</v>
      </c>
      <c r="K37" s="18">
        <v>0.5</v>
      </c>
      <c r="L37" s="32">
        <f t="shared" si="15"/>
        <v>11847.32850366</v>
      </c>
      <c r="M37" s="32"/>
      <c r="N37" s="32"/>
      <c r="O37" s="32"/>
      <c r="P37" s="32"/>
      <c r="R37" s="21">
        <v>3226</v>
      </c>
      <c r="S37" s="16">
        <v>0.93</v>
      </c>
      <c r="T37" s="21">
        <v>1</v>
      </c>
      <c r="U37" s="21">
        <f t="shared" si="16"/>
        <v>950</v>
      </c>
      <c r="V37" s="14">
        <f t="shared" si="17"/>
        <v>3950.18</v>
      </c>
      <c r="W37" s="21">
        <v>1.35</v>
      </c>
      <c r="X37" s="21">
        <v>0.99</v>
      </c>
      <c r="Y37" s="21">
        <v>3.13</v>
      </c>
      <c r="Z37" s="31">
        <f t="shared" si="18"/>
        <v>4.0987</v>
      </c>
      <c r="AA37" s="21">
        <v>1.2</v>
      </c>
      <c r="AB37" s="18">
        <v>0.5</v>
      </c>
      <c r="AC37" s="32">
        <f t="shared" si="19"/>
        <v>13114.38824046</v>
      </c>
      <c r="AD37" s="32"/>
      <c r="AE37" s="32"/>
      <c r="AF37" s="32"/>
      <c r="AG37" s="32"/>
    </row>
    <row r="38" customHeight="1" spans="1:33">
      <c r="A38" s="21">
        <v>3226</v>
      </c>
      <c r="B38" s="16">
        <v>0.62</v>
      </c>
      <c r="C38" s="21">
        <v>1</v>
      </c>
      <c r="D38" s="21">
        <f t="shared" si="12"/>
        <v>950</v>
      </c>
      <c r="E38" s="14">
        <f t="shared" si="13"/>
        <v>2950.12</v>
      </c>
      <c r="F38" s="21">
        <v>1.35</v>
      </c>
      <c r="G38" s="21">
        <v>0.99</v>
      </c>
      <c r="H38" s="21">
        <v>2.73</v>
      </c>
      <c r="I38" s="31">
        <f t="shared" si="14"/>
        <v>3.7027</v>
      </c>
      <c r="J38" s="21">
        <v>1.2</v>
      </c>
      <c r="K38" s="18">
        <v>0.5</v>
      </c>
      <c r="L38" s="32">
        <f t="shared" si="15"/>
        <v>8847.96155244</v>
      </c>
      <c r="M38" s="32"/>
      <c r="N38" s="32"/>
      <c r="O38" s="32"/>
      <c r="P38" s="32"/>
      <c r="R38" s="21">
        <v>3226</v>
      </c>
      <c r="S38" s="16">
        <v>0.62</v>
      </c>
      <c r="T38" s="21">
        <v>1</v>
      </c>
      <c r="U38" s="21">
        <f t="shared" si="16"/>
        <v>950</v>
      </c>
      <c r="V38" s="14">
        <f t="shared" si="17"/>
        <v>2950.12</v>
      </c>
      <c r="W38" s="21">
        <v>1.35</v>
      </c>
      <c r="X38" s="21">
        <v>0.99</v>
      </c>
      <c r="Y38" s="21">
        <v>3.13</v>
      </c>
      <c r="Z38" s="31">
        <f t="shared" si="18"/>
        <v>4.0987</v>
      </c>
      <c r="AA38" s="21">
        <v>1.2</v>
      </c>
      <c r="AB38" s="18">
        <v>0.5</v>
      </c>
      <c r="AC38" s="32">
        <f t="shared" si="19"/>
        <v>9794.24204364</v>
      </c>
      <c r="AD38" s="32"/>
      <c r="AE38" s="32"/>
      <c r="AF38" s="32"/>
      <c r="AG38" s="32"/>
    </row>
    <row r="39" customHeight="1" spans="1:33">
      <c r="A39" s="21">
        <v>3226</v>
      </c>
      <c r="B39" s="16">
        <v>0.62</v>
      </c>
      <c r="C39" s="21">
        <v>1</v>
      </c>
      <c r="D39" s="21">
        <f t="shared" si="12"/>
        <v>950</v>
      </c>
      <c r="E39" s="14">
        <f t="shared" si="13"/>
        <v>2950.12</v>
      </c>
      <c r="F39" s="21">
        <v>1.35</v>
      </c>
      <c r="G39" s="21">
        <v>0.99</v>
      </c>
      <c r="H39" s="21">
        <v>2.73</v>
      </c>
      <c r="I39" s="31">
        <f t="shared" si="14"/>
        <v>3.7027</v>
      </c>
      <c r="J39" s="21">
        <v>1.2</v>
      </c>
      <c r="K39" s="18">
        <v>0.5</v>
      </c>
      <c r="L39" s="32">
        <f t="shared" si="15"/>
        <v>8847.96155244</v>
      </c>
      <c r="M39" s="32"/>
      <c r="N39" s="32"/>
      <c r="O39" s="32"/>
      <c r="P39" s="32"/>
      <c r="R39" s="21">
        <v>3226</v>
      </c>
      <c r="S39" s="16">
        <v>0.62</v>
      </c>
      <c r="T39" s="21">
        <v>1</v>
      </c>
      <c r="U39" s="21">
        <f t="shared" si="16"/>
        <v>950</v>
      </c>
      <c r="V39" s="14">
        <f t="shared" si="17"/>
        <v>2950.12</v>
      </c>
      <c r="W39" s="21">
        <v>1.35</v>
      </c>
      <c r="X39" s="21">
        <v>0.99</v>
      </c>
      <c r="Y39" s="21">
        <v>3.13</v>
      </c>
      <c r="Z39" s="31">
        <f t="shared" si="18"/>
        <v>4.0987</v>
      </c>
      <c r="AA39" s="21">
        <v>1.2</v>
      </c>
      <c r="AB39" s="18">
        <v>0.5</v>
      </c>
      <c r="AC39" s="32">
        <f t="shared" si="19"/>
        <v>9794.24204364</v>
      </c>
      <c r="AD39" s="32"/>
      <c r="AE39" s="32"/>
      <c r="AF39" s="32"/>
      <c r="AG39" s="32"/>
    </row>
    <row r="40" customHeight="1" spans="1:33">
      <c r="A40" s="21">
        <v>3226</v>
      </c>
      <c r="B40" s="16">
        <v>1.57</v>
      </c>
      <c r="C40" s="21">
        <v>1</v>
      </c>
      <c r="D40" s="21">
        <f t="shared" si="12"/>
        <v>950</v>
      </c>
      <c r="E40" s="14">
        <f t="shared" si="13"/>
        <v>6014.82</v>
      </c>
      <c r="F40" s="21">
        <v>1.35</v>
      </c>
      <c r="G40" s="21">
        <v>0.99</v>
      </c>
      <c r="H40" s="21">
        <v>2.73</v>
      </c>
      <c r="I40" s="31">
        <f t="shared" si="14"/>
        <v>3.7027</v>
      </c>
      <c r="J40" s="21">
        <v>1.2</v>
      </c>
      <c r="K40" s="18">
        <v>0.5</v>
      </c>
      <c r="L40" s="32">
        <f t="shared" si="15"/>
        <v>18039.56995134</v>
      </c>
      <c r="M40" s="32"/>
      <c r="N40" s="32"/>
      <c r="O40" s="32"/>
      <c r="P40" s="32"/>
      <c r="R40" s="21">
        <v>3226</v>
      </c>
      <c r="S40" s="16">
        <v>1.57</v>
      </c>
      <c r="T40" s="21">
        <v>1</v>
      </c>
      <c r="U40" s="21">
        <f t="shared" si="16"/>
        <v>950</v>
      </c>
      <c r="V40" s="14">
        <f t="shared" si="17"/>
        <v>6014.82</v>
      </c>
      <c r="W40" s="21">
        <v>1.35</v>
      </c>
      <c r="X40" s="21">
        <v>0.99</v>
      </c>
      <c r="Y40" s="21">
        <v>3.13</v>
      </c>
      <c r="Z40" s="31">
        <f t="shared" si="18"/>
        <v>4.0987</v>
      </c>
      <c r="AA40" s="21">
        <v>1.2</v>
      </c>
      <c r="AB40" s="18">
        <v>0.5</v>
      </c>
      <c r="AC40" s="32">
        <f t="shared" si="19"/>
        <v>19968.88361454</v>
      </c>
      <c r="AD40" s="32"/>
      <c r="AE40" s="32"/>
      <c r="AF40" s="32"/>
      <c r="AG40" s="32"/>
    </row>
    <row r="41" customHeight="1" spans="1:33">
      <c r="A41" s="21">
        <v>3226</v>
      </c>
      <c r="B41" s="17">
        <v>1.02</v>
      </c>
      <c r="C41" s="21">
        <v>1</v>
      </c>
      <c r="D41" s="21">
        <f t="shared" si="12"/>
        <v>950</v>
      </c>
      <c r="E41" s="14">
        <f t="shared" si="13"/>
        <v>4240.52</v>
      </c>
      <c r="F41" s="21">
        <v>1.35</v>
      </c>
      <c r="G41" s="21">
        <v>0.99</v>
      </c>
      <c r="H41" s="21">
        <v>2.73</v>
      </c>
      <c r="I41" s="31">
        <f t="shared" si="14"/>
        <v>3.7027</v>
      </c>
      <c r="J41" s="21">
        <v>1.2</v>
      </c>
      <c r="K41" s="18">
        <v>0.5</v>
      </c>
      <c r="L41" s="32">
        <f t="shared" si="15"/>
        <v>12718.11245724</v>
      </c>
      <c r="M41" s="32"/>
      <c r="N41" s="32"/>
      <c r="O41" s="32"/>
      <c r="P41" s="32"/>
      <c r="R41" s="21">
        <v>3226</v>
      </c>
      <c r="S41" s="17">
        <v>1.02</v>
      </c>
      <c r="T41" s="21">
        <v>1</v>
      </c>
      <c r="U41" s="21">
        <f t="shared" si="16"/>
        <v>950</v>
      </c>
      <c r="V41" s="14">
        <f t="shared" si="17"/>
        <v>4240.52</v>
      </c>
      <c r="W41" s="21">
        <v>1.35</v>
      </c>
      <c r="X41" s="21">
        <v>0.99</v>
      </c>
      <c r="Y41" s="21">
        <v>3.13</v>
      </c>
      <c r="Z41" s="31">
        <f t="shared" si="18"/>
        <v>4.0987</v>
      </c>
      <c r="AA41" s="21">
        <v>1.2</v>
      </c>
      <c r="AB41" s="18">
        <v>0.5</v>
      </c>
      <c r="AC41" s="32">
        <f t="shared" si="19"/>
        <v>14078.30165244</v>
      </c>
      <c r="AD41" s="32"/>
      <c r="AE41" s="32"/>
      <c r="AF41" s="32"/>
      <c r="AG41" s="32"/>
    </row>
    <row r="42" customHeight="1" spans="1:33">
      <c r="A42" s="21">
        <v>3226</v>
      </c>
      <c r="B42" s="14">
        <v>3.106</v>
      </c>
      <c r="C42" s="21">
        <v>1</v>
      </c>
      <c r="D42" s="21">
        <f t="shared" si="12"/>
        <v>950</v>
      </c>
      <c r="E42" s="14">
        <f t="shared" si="13"/>
        <v>10969.956</v>
      </c>
      <c r="F42" s="21">
        <v>1.35</v>
      </c>
      <c r="G42" s="21">
        <v>0.99</v>
      </c>
      <c r="H42" s="21">
        <v>2.73</v>
      </c>
      <c r="I42" s="31">
        <f t="shared" si="14"/>
        <v>3.7027</v>
      </c>
      <c r="J42" s="21">
        <v>1.2</v>
      </c>
      <c r="K42" s="18">
        <v>0.5</v>
      </c>
      <c r="L42" s="32">
        <f t="shared" si="15"/>
        <v>32900.949425772</v>
      </c>
      <c r="M42" s="32"/>
      <c r="N42" s="32"/>
      <c r="O42" s="32"/>
      <c r="P42" s="32"/>
      <c r="R42" s="21">
        <v>3226</v>
      </c>
      <c r="S42" s="14">
        <v>3.106</v>
      </c>
      <c r="T42" s="21">
        <v>1</v>
      </c>
      <c r="U42" s="21">
        <f t="shared" si="16"/>
        <v>950</v>
      </c>
      <c r="V42" s="14">
        <f t="shared" si="17"/>
        <v>10969.956</v>
      </c>
      <c r="W42" s="21">
        <v>1.35</v>
      </c>
      <c r="X42" s="21">
        <v>0.99</v>
      </c>
      <c r="Y42" s="21">
        <v>3.13</v>
      </c>
      <c r="Z42" s="31">
        <f t="shared" si="18"/>
        <v>4.0987</v>
      </c>
      <c r="AA42" s="21">
        <v>1.2</v>
      </c>
      <c r="AB42" s="18">
        <v>0.5</v>
      </c>
      <c r="AC42" s="32">
        <f t="shared" si="19"/>
        <v>36419.672512332</v>
      </c>
      <c r="AD42" s="32"/>
      <c r="AE42" s="32"/>
      <c r="AF42" s="32"/>
      <c r="AG42" s="32"/>
    </row>
    <row r="43" customHeight="1" spans="1:33">
      <c r="A43" s="21">
        <v>3226</v>
      </c>
      <c r="B43" s="14">
        <v>3.106</v>
      </c>
      <c r="C43" s="21">
        <v>1</v>
      </c>
      <c r="D43" s="21">
        <f t="shared" si="12"/>
        <v>950</v>
      </c>
      <c r="E43" s="14">
        <f t="shared" si="13"/>
        <v>10969.956</v>
      </c>
      <c r="F43" s="21">
        <v>1.35</v>
      </c>
      <c r="G43" s="21">
        <v>0.99</v>
      </c>
      <c r="H43" s="21">
        <v>2.73</v>
      </c>
      <c r="I43" s="31">
        <f t="shared" si="14"/>
        <v>3.7027</v>
      </c>
      <c r="J43" s="21">
        <v>1.2</v>
      </c>
      <c r="K43" s="18">
        <v>0.5</v>
      </c>
      <c r="L43" s="32">
        <f t="shared" si="15"/>
        <v>32900.949425772</v>
      </c>
      <c r="M43" s="32"/>
      <c r="N43" s="32"/>
      <c r="O43" s="32"/>
      <c r="P43" s="32"/>
      <c r="R43" s="21">
        <v>3226</v>
      </c>
      <c r="S43" s="14">
        <v>3.106</v>
      </c>
      <c r="T43" s="21">
        <v>1</v>
      </c>
      <c r="U43" s="21">
        <f t="shared" si="16"/>
        <v>950</v>
      </c>
      <c r="V43" s="14">
        <f t="shared" si="17"/>
        <v>10969.956</v>
      </c>
      <c r="W43" s="21">
        <v>1.35</v>
      </c>
      <c r="X43" s="21">
        <v>0.99</v>
      </c>
      <c r="Y43" s="21">
        <v>3.13</v>
      </c>
      <c r="Z43" s="31">
        <f t="shared" si="18"/>
        <v>4.0987</v>
      </c>
      <c r="AA43" s="21">
        <v>1.2</v>
      </c>
      <c r="AB43" s="18">
        <v>0.5</v>
      </c>
      <c r="AC43" s="32">
        <f t="shared" si="19"/>
        <v>36419.672512332</v>
      </c>
      <c r="AD43" s="32"/>
      <c r="AE43" s="32"/>
      <c r="AF43" s="32"/>
      <c r="AG43" s="32"/>
    </row>
    <row r="44" customHeight="1" spans="1:33">
      <c r="A44" s="21">
        <v>3226</v>
      </c>
      <c r="B44" s="14">
        <v>3.106</v>
      </c>
      <c r="C44" s="21">
        <v>1</v>
      </c>
      <c r="D44" s="21">
        <f t="shared" si="12"/>
        <v>950</v>
      </c>
      <c r="E44" s="14">
        <f t="shared" si="13"/>
        <v>10969.956</v>
      </c>
      <c r="F44" s="21">
        <v>1.35</v>
      </c>
      <c r="G44" s="21">
        <v>0.99</v>
      </c>
      <c r="H44" s="21">
        <v>2.73</v>
      </c>
      <c r="I44" s="31">
        <f t="shared" si="14"/>
        <v>3.7027</v>
      </c>
      <c r="J44" s="21">
        <v>1.2</v>
      </c>
      <c r="K44" s="18">
        <v>0.5</v>
      </c>
      <c r="L44" s="32">
        <f t="shared" si="15"/>
        <v>32900.949425772</v>
      </c>
      <c r="M44" s="32"/>
      <c r="N44" s="32"/>
      <c r="O44" s="32"/>
      <c r="P44" s="32"/>
      <c r="R44" s="21">
        <v>3226</v>
      </c>
      <c r="S44" s="14">
        <v>3.106</v>
      </c>
      <c r="T44" s="21">
        <v>1</v>
      </c>
      <c r="U44" s="21">
        <f t="shared" si="16"/>
        <v>950</v>
      </c>
      <c r="V44" s="14">
        <f t="shared" si="17"/>
        <v>10969.956</v>
      </c>
      <c r="W44" s="21">
        <v>1.35</v>
      </c>
      <c r="X44" s="21">
        <v>0.99</v>
      </c>
      <c r="Y44" s="21">
        <v>3.13</v>
      </c>
      <c r="Z44" s="31">
        <f t="shared" si="18"/>
        <v>4.0987</v>
      </c>
      <c r="AA44" s="21">
        <v>1.2</v>
      </c>
      <c r="AB44" s="18">
        <v>0.5</v>
      </c>
      <c r="AC44" s="32">
        <f t="shared" si="19"/>
        <v>36419.672512332</v>
      </c>
      <c r="AD44" s="32"/>
      <c r="AE44" s="32"/>
      <c r="AF44" s="32"/>
      <c r="AG44" s="32"/>
    </row>
    <row r="45" customHeight="1" spans="1:33">
      <c r="A45" s="21">
        <v>3226</v>
      </c>
      <c r="B45" s="14">
        <v>3.106</v>
      </c>
      <c r="C45" s="21">
        <v>1</v>
      </c>
      <c r="D45" s="21">
        <f t="shared" si="12"/>
        <v>950</v>
      </c>
      <c r="E45" s="14">
        <f t="shared" si="13"/>
        <v>10969.956</v>
      </c>
      <c r="F45" s="21">
        <v>1.35</v>
      </c>
      <c r="G45" s="21">
        <v>0.99</v>
      </c>
      <c r="H45" s="21">
        <v>2.73</v>
      </c>
      <c r="I45" s="31">
        <f t="shared" si="14"/>
        <v>3.7027</v>
      </c>
      <c r="J45" s="21">
        <v>1.2</v>
      </c>
      <c r="K45" s="18">
        <v>0.5</v>
      </c>
      <c r="L45" s="32">
        <f t="shared" si="15"/>
        <v>32900.949425772</v>
      </c>
      <c r="M45" s="32"/>
      <c r="N45" s="32"/>
      <c r="O45" s="32"/>
      <c r="P45" s="32"/>
      <c r="R45" s="21">
        <v>3226</v>
      </c>
      <c r="S45" s="14">
        <v>3.106</v>
      </c>
      <c r="T45" s="21">
        <v>1</v>
      </c>
      <c r="U45" s="21">
        <f t="shared" si="16"/>
        <v>950</v>
      </c>
      <c r="V45" s="14">
        <f t="shared" si="17"/>
        <v>10969.956</v>
      </c>
      <c r="W45" s="21">
        <v>1.35</v>
      </c>
      <c r="X45" s="21">
        <v>0.99</v>
      </c>
      <c r="Y45" s="21">
        <v>3.13</v>
      </c>
      <c r="Z45" s="31">
        <f t="shared" si="18"/>
        <v>4.0987</v>
      </c>
      <c r="AA45" s="21">
        <v>1.2</v>
      </c>
      <c r="AB45" s="18">
        <v>0.5</v>
      </c>
      <c r="AC45" s="32">
        <f t="shared" si="19"/>
        <v>36419.672512332</v>
      </c>
      <c r="AD45" s="32"/>
      <c r="AE45" s="32"/>
      <c r="AF45" s="32"/>
      <c r="AG45" s="32"/>
    </row>
    <row r="46" customHeight="1" spans="1:33">
      <c r="A46" s="21">
        <v>3226</v>
      </c>
      <c r="B46" s="33">
        <v>2.29</v>
      </c>
      <c r="C46" s="21">
        <v>1</v>
      </c>
      <c r="D46" s="21">
        <f t="shared" si="12"/>
        <v>950</v>
      </c>
      <c r="E46" s="14">
        <f t="shared" si="13"/>
        <v>8337.54</v>
      </c>
      <c r="F46" s="21">
        <v>1.35</v>
      </c>
      <c r="G46" s="21">
        <v>0.99</v>
      </c>
      <c r="H46" s="21">
        <v>2.73</v>
      </c>
      <c r="I46" s="31">
        <f t="shared" si="14"/>
        <v>3.7027</v>
      </c>
      <c r="J46" s="21">
        <v>1.2</v>
      </c>
      <c r="K46" s="18">
        <v>0.5</v>
      </c>
      <c r="L46" s="32">
        <f t="shared" si="15"/>
        <v>25005.84157998</v>
      </c>
      <c r="M46" s="32"/>
      <c r="N46" s="32"/>
      <c r="O46" s="32"/>
      <c r="P46" s="32"/>
      <c r="R46" s="21">
        <v>3226</v>
      </c>
      <c r="S46" s="33">
        <v>2.29</v>
      </c>
      <c r="T46" s="21">
        <v>1</v>
      </c>
      <c r="U46" s="21">
        <f t="shared" si="16"/>
        <v>950</v>
      </c>
      <c r="V46" s="14">
        <f t="shared" si="17"/>
        <v>8337.54</v>
      </c>
      <c r="W46" s="21">
        <v>1.35</v>
      </c>
      <c r="X46" s="21">
        <v>0.99</v>
      </c>
      <c r="Y46" s="21">
        <v>3.13</v>
      </c>
      <c r="Z46" s="31">
        <f t="shared" si="18"/>
        <v>4.0987</v>
      </c>
      <c r="AA46" s="21">
        <v>1.2</v>
      </c>
      <c r="AB46" s="18">
        <v>0.5</v>
      </c>
      <c r="AC46" s="32">
        <f t="shared" si="19"/>
        <v>27680.19091038</v>
      </c>
      <c r="AD46" s="32"/>
      <c r="AE46" s="32"/>
      <c r="AF46" s="32"/>
      <c r="AG46" s="32"/>
    </row>
    <row r="47" customHeight="1" spans="1:33">
      <c r="A47" s="34">
        <f>SUM(L31:L46)</f>
        <v>289929.619774548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6"/>
      <c r="R47" s="34">
        <f>SUM(AC31:AC46)</f>
        <v>320937.297801588</v>
      </c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6"/>
    </row>
    <row r="48" customHeight="1" spans="1:33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  <c r="R48" s="37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9"/>
    </row>
    <row r="49" customHeight="1" spans="1:33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2"/>
      <c r="R49" s="4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2"/>
    </row>
    <row r="50" customHeight="1" spans="1:33">
      <c r="A50" s="43" t="s">
        <v>39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R50" s="43" t="s">
        <v>39</v>
      </c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</row>
    <row r="51" customHeight="1" spans="1:3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</row>
    <row r="52" customHeight="1" spans="1:33">
      <c r="A52" s="14" t="s">
        <v>11</v>
      </c>
      <c r="B52" s="14"/>
      <c r="C52" s="14"/>
      <c r="D52" s="15"/>
      <c r="E52" s="16" t="s">
        <v>12</v>
      </c>
      <c r="F52" s="16"/>
      <c r="G52" s="16"/>
      <c r="H52" s="16"/>
      <c r="I52" s="14" t="s">
        <v>13</v>
      </c>
      <c r="J52" s="14" t="s">
        <v>14</v>
      </c>
      <c r="K52" s="17" t="s">
        <v>15</v>
      </c>
      <c r="L52" s="17"/>
      <c r="M52" s="17"/>
      <c r="N52" s="18" t="s">
        <v>16</v>
      </c>
      <c r="O52" s="19" t="s">
        <v>17</v>
      </c>
      <c r="P52" s="20" t="s">
        <v>18</v>
      </c>
      <c r="R52" s="14" t="s">
        <v>11</v>
      </c>
      <c r="S52" s="14"/>
      <c r="T52" s="14"/>
      <c r="U52" s="15"/>
      <c r="V52" s="16" t="s">
        <v>12</v>
      </c>
      <c r="W52" s="16"/>
      <c r="X52" s="16"/>
      <c r="Y52" s="16"/>
      <c r="Z52" s="14" t="s">
        <v>13</v>
      </c>
      <c r="AA52" s="14" t="s">
        <v>14</v>
      </c>
      <c r="AB52" s="17" t="s">
        <v>15</v>
      </c>
      <c r="AC52" s="17"/>
      <c r="AD52" s="17"/>
      <c r="AE52" s="18" t="s">
        <v>16</v>
      </c>
      <c r="AF52" s="19" t="s">
        <v>17</v>
      </c>
      <c r="AG52" s="20" t="s">
        <v>18</v>
      </c>
    </row>
    <row r="53" customHeight="1" spans="1:33">
      <c r="A53" s="21" t="s">
        <v>19</v>
      </c>
      <c r="B53" s="21" t="s">
        <v>20</v>
      </c>
      <c r="C53" s="22" t="s">
        <v>21</v>
      </c>
      <c r="D53" s="15" t="s">
        <v>11</v>
      </c>
      <c r="E53" s="21" t="s">
        <v>22</v>
      </c>
      <c r="F53" s="21" t="s">
        <v>23</v>
      </c>
      <c r="G53" s="21" t="s">
        <v>24</v>
      </c>
      <c r="H53" s="16" t="s">
        <v>25</v>
      </c>
      <c r="I53" s="14"/>
      <c r="J53" s="14"/>
      <c r="K53" s="21" t="s">
        <v>26</v>
      </c>
      <c r="L53" s="21" t="s">
        <v>27</v>
      </c>
      <c r="M53" s="17" t="s">
        <v>28</v>
      </c>
      <c r="N53" s="18" t="s">
        <v>29</v>
      </c>
      <c r="O53" s="19"/>
      <c r="P53" s="20"/>
      <c r="R53" s="21" t="s">
        <v>19</v>
      </c>
      <c r="S53" s="21" t="s">
        <v>20</v>
      </c>
      <c r="T53" s="22" t="s">
        <v>21</v>
      </c>
      <c r="U53" s="15" t="s">
        <v>11</v>
      </c>
      <c r="V53" s="21" t="s">
        <v>22</v>
      </c>
      <c r="W53" s="21" t="s">
        <v>23</v>
      </c>
      <c r="X53" s="21" t="s">
        <v>24</v>
      </c>
      <c r="Y53" s="16" t="s">
        <v>25</v>
      </c>
      <c r="Z53" s="14"/>
      <c r="AA53" s="14"/>
      <c r="AB53" s="21" t="s">
        <v>26</v>
      </c>
      <c r="AC53" s="21" t="s">
        <v>27</v>
      </c>
      <c r="AD53" s="17" t="s">
        <v>28</v>
      </c>
      <c r="AE53" s="18" t="s">
        <v>29</v>
      </c>
      <c r="AF53" s="19"/>
      <c r="AG53" s="20"/>
    </row>
    <row r="54" customHeight="1" spans="1:33">
      <c r="A54" s="21">
        <v>36845</v>
      </c>
      <c r="B54" s="23">
        <v>0.1588</v>
      </c>
      <c r="C54" s="22">
        <v>1.35</v>
      </c>
      <c r="D54" s="15">
        <f t="shared" ref="D54:D58" si="20">A54*B54*C54</f>
        <v>7898.8311</v>
      </c>
      <c r="E54" s="21">
        <v>1.6</v>
      </c>
      <c r="F54" s="21">
        <v>280</v>
      </c>
      <c r="G54" s="21">
        <v>1.7</v>
      </c>
      <c r="H54" s="24">
        <f t="shared" ref="H54:H58" si="21">1+6*F54/(F54+2000)+G54</f>
        <v>3.43684210526316</v>
      </c>
      <c r="I54" s="25">
        <v>0</v>
      </c>
      <c r="J54" s="25">
        <v>0</v>
      </c>
      <c r="K54" s="21">
        <v>0.79</v>
      </c>
      <c r="L54" s="21">
        <v>1.39</v>
      </c>
      <c r="M54" s="17">
        <f t="shared" ref="M54:M58" si="22">1+K54*L54</f>
        <v>2.0981</v>
      </c>
      <c r="N54" s="18">
        <v>1.2</v>
      </c>
      <c r="O54" s="26">
        <v>1</v>
      </c>
      <c r="P54" s="27">
        <f t="shared" ref="P54:P58" si="23">((D54*E54*H54)+I54+J54)*M54*N54*O54</f>
        <v>109357.813972388</v>
      </c>
      <c r="R54" s="21">
        <v>36845</v>
      </c>
      <c r="S54" s="23">
        <v>0.1588</v>
      </c>
      <c r="T54" s="22">
        <v>1.35</v>
      </c>
      <c r="U54" s="15">
        <f t="shared" ref="U54:U58" si="24">R54*S54*T54</f>
        <v>7898.8311</v>
      </c>
      <c r="V54" s="21">
        <v>1.6</v>
      </c>
      <c r="W54" s="21">
        <v>280</v>
      </c>
      <c r="X54" s="21">
        <v>1.7</v>
      </c>
      <c r="Y54" s="24">
        <f t="shared" ref="Y54:Y58" si="25">1+6*W54/(W54+2000)+X54</f>
        <v>3.43684210526316</v>
      </c>
      <c r="Z54" s="25">
        <v>2189</v>
      </c>
      <c r="AA54" s="25">
        <v>0</v>
      </c>
      <c r="AB54" s="21">
        <v>0.79</v>
      </c>
      <c r="AC54" s="21">
        <v>1.79</v>
      </c>
      <c r="AD54" s="17">
        <f t="shared" ref="AD54:AD58" si="26">1+AB54*AC54</f>
        <v>2.4141</v>
      </c>
      <c r="AE54" s="18">
        <v>1.2</v>
      </c>
      <c r="AF54" s="26">
        <v>1</v>
      </c>
      <c r="AG54" s="27">
        <f t="shared" ref="AG54:AG58" si="27">((U54*V54*Y54)+Z54+AA54)*AD54*AE54*AF54</f>
        <v>132169.821113755</v>
      </c>
    </row>
    <row r="55" customHeight="1" spans="1:33">
      <c r="A55" s="21">
        <v>36845</v>
      </c>
      <c r="B55" s="23">
        <v>0.1588</v>
      </c>
      <c r="C55" s="22">
        <v>1.35</v>
      </c>
      <c r="D55" s="15">
        <f t="shared" si="20"/>
        <v>7898.8311</v>
      </c>
      <c r="E55" s="21">
        <v>1.6</v>
      </c>
      <c r="F55" s="21">
        <v>280</v>
      </c>
      <c r="G55" s="21">
        <v>1.7</v>
      </c>
      <c r="H55" s="24">
        <f t="shared" si="21"/>
        <v>3.43684210526316</v>
      </c>
      <c r="I55" s="25">
        <v>0</v>
      </c>
      <c r="J55" s="25">
        <v>0</v>
      </c>
      <c r="K55" s="21">
        <v>0.79</v>
      </c>
      <c r="L55" s="21">
        <v>1.39</v>
      </c>
      <c r="M55" s="17">
        <f t="shared" si="22"/>
        <v>2.0981</v>
      </c>
      <c r="N55" s="18">
        <v>1.2</v>
      </c>
      <c r="O55" s="26">
        <v>1</v>
      </c>
      <c r="P55" s="27">
        <f t="shared" si="23"/>
        <v>109357.813972388</v>
      </c>
      <c r="R55" s="21">
        <v>36845</v>
      </c>
      <c r="S55" s="23">
        <v>0.1588</v>
      </c>
      <c r="T55" s="22">
        <v>1.35</v>
      </c>
      <c r="U55" s="15">
        <f t="shared" si="24"/>
        <v>7898.8311</v>
      </c>
      <c r="V55" s="21">
        <v>1.6</v>
      </c>
      <c r="W55" s="21">
        <v>280</v>
      </c>
      <c r="X55" s="21">
        <v>1.7</v>
      </c>
      <c r="Y55" s="24">
        <f t="shared" si="25"/>
        <v>3.43684210526316</v>
      </c>
      <c r="Z55" s="25">
        <v>2189</v>
      </c>
      <c r="AA55" s="25">
        <v>0</v>
      </c>
      <c r="AB55" s="21">
        <v>0.79</v>
      </c>
      <c r="AC55" s="21">
        <v>1.79</v>
      </c>
      <c r="AD55" s="17">
        <f t="shared" si="26"/>
        <v>2.4141</v>
      </c>
      <c r="AE55" s="18">
        <v>1.2</v>
      </c>
      <c r="AF55" s="26">
        <v>1</v>
      </c>
      <c r="AG55" s="27">
        <f t="shared" si="27"/>
        <v>132169.821113755</v>
      </c>
    </row>
    <row r="56" customHeight="1" spans="1:33">
      <c r="A56" s="21">
        <v>36845</v>
      </c>
      <c r="B56" s="23">
        <v>0.1588</v>
      </c>
      <c r="C56" s="22">
        <v>1.35</v>
      </c>
      <c r="D56" s="15">
        <f t="shared" si="20"/>
        <v>7898.8311</v>
      </c>
      <c r="E56" s="21">
        <v>1.6</v>
      </c>
      <c r="F56" s="21">
        <v>280</v>
      </c>
      <c r="G56" s="21">
        <v>1.4</v>
      </c>
      <c r="H56" s="24">
        <f t="shared" si="21"/>
        <v>3.13684210526316</v>
      </c>
      <c r="I56" s="25">
        <v>0</v>
      </c>
      <c r="J56" s="25">
        <v>0</v>
      </c>
      <c r="K56" s="21">
        <v>0.79</v>
      </c>
      <c r="L56" s="21">
        <v>1.39</v>
      </c>
      <c r="M56" s="17">
        <f t="shared" si="22"/>
        <v>2.0981</v>
      </c>
      <c r="N56" s="18">
        <v>1.2</v>
      </c>
      <c r="O56" s="26">
        <v>1</v>
      </c>
      <c r="P56" s="27">
        <f t="shared" si="23"/>
        <v>99812.0323545838</v>
      </c>
      <c r="R56" s="21">
        <v>36845</v>
      </c>
      <c r="S56" s="23">
        <v>0.1588</v>
      </c>
      <c r="T56" s="22">
        <v>1.35</v>
      </c>
      <c r="U56" s="15">
        <f t="shared" si="24"/>
        <v>7898.8311</v>
      </c>
      <c r="V56" s="21">
        <v>1.6</v>
      </c>
      <c r="W56" s="21">
        <v>280</v>
      </c>
      <c r="X56" s="21">
        <v>1.4</v>
      </c>
      <c r="Y56" s="24">
        <f t="shared" si="25"/>
        <v>3.13684210526316</v>
      </c>
      <c r="Z56" s="25">
        <v>2189</v>
      </c>
      <c r="AA56" s="25">
        <v>0</v>
      </c>
      <c r="AB56" s="21">
        <v>0.79</v>
      </c>
      <c r="AC56" s="21">
        <v>1.79</v>
      </c>
      <c r="AD56" s="17">
        <f t="shared" si="26"/>
        <v>2.4141</v>
      </c>
      <c r="AE56" s="18">
        <v>1.2</v>
      </c>
      <c r="AF56" s="26">
        <v>1</v>
      </c>
      <c r="AG56" s="27">
        <f t="shared" si="27"/>
        <v>121186.325854454</v>
      </c>
    </row>
    <row r="57" customHeight="1" spans="1:33">
      <c r="A57" s="21">
        <v>36845</v>
      </c>
      <c r="B57" s="23">
        <v>0</v>
      </c>
      <c r="C57" s="22">
        <v>1.35</v>
      </c>
      <c r="D57" s="15">
        <f t="shared" si="20"/>
        <v>0</v>
      </c>
      <c r="E57" s="21">
        <v>1.6</v>
      </c>
      <c r="F57" s="21">
        <v>280</v>
      </c>
      <c r="G57" s="21">
        <v>1.4</v>
      </c>
      <c r="H57" s="24">
        <f t="shared" si="21"/>
        <v>3.13684210526316</v>
      </c>
      <c r="I57" s="25">
        <v>0</v>
      </c>
      <c r="J57" s="25">
        <v>0</v>
      </c>
      <c r="K57" s="21">
        <v>0.79</v>
      </c>
      <c r="L57" s="21">
        <v>1.39</v>
      </c>
      <c r="M57" s="17">
        <f t="shared" si="22"/>
        <v>2.0981</v>
      </c>
      <c r="N57" s="18">
        <v>1.2</v>
      </c>
      <c r="O57" s="26">
        <v>1</v>
      </c>
      <c r="P57" s="27">
        <f t="shared" si="23"/>
        <v>0</v>
      </c>
      <c r="R57" s="21">
        <v>36845</v>
      </c>
      <c r="S57" s="23">
        <v>0</v>
      </c>
      <c r="T57" s="22">
        <v>1.35</v>
      </c>
      <c r="U57" s="15">
        <f t="shared" si="24"/>
        <v>0</v>
      </c>
      <c r="V57" s="21">
        <v>1.6</v>
      </c>
      <c r="W57" s="21">
        <v>280</v>
      </c>
      <c r="X57" s="21">
        <v>1.4</v>
      </c>
      <c r="Y57" s="24">
        <f t="shared" si="25"/>
        <v>3.13684210526316</v>
      </c>
      <c r="Z57" s="25">
        <v>0</v>
      </c>
      <c r="AA57" s="25">
        <v>0</v>
      </c>
      <c r="AB57" s="21">
        <v>0.79</v>
      </c>
      <c r="AC57" s="21">
        <v>1.79</v>
      </c>
      <c r="AD57" s="17">
        <f t="shared" si="26"/>
        <v>2.4141</v>
      </c>
      <c r="AE57" s="18">
        <v>1.2</v>
      </c>
      <c r="AF57" s="26">
        <v>1</v>
      </c>
      <c r="AG57" s="27">
        <f t="shared" si="27"/>
        <v>0</v>
      </c>
    </row>
    <row r="58" customHeight="1" spans="1:33">
      <c r="A58" s="21">
        <v>36845</v>
      </c>
      <c r="B58" s="23">
        <v>0</v>
      </c>
      <c r="C58" s="22">
        <v>1.35</v>
      </c>
      <c r="D58" s="15">
        <f t="shared" si="20"/>
        <v>0</v>
      </c>
      <c r="E58" s="21">
        <v>1.6</v>
      </c>
      <c r="F58" s="21">
        <v>280</v>
      </c>
      <c r="G58" s="21">
        <v>1.4</v>
      </c>
      <c r="H58" s="24">
        <f t="shared" si="21"/>
        <v>3.13684210526316</v>
      </c>
      <c r="I58" s="25">
        <v>0</v>
      </c>
      <c r="J58" s="25">
        <v>0</v>
      </c>
      <c r="K58" s="21">
        <v>0.79</v>
      </c>
      <c r="L58" s="21">
        <v>1.39</v>
      </c>
      <c r="M58" s="17">
        <f t="shared" si="22"/>
        <v>2.0981</v>
      </c>
      <c r="N58" s="18">
        <v>1.2</v>
      </c>
      <c r="O58" s="26">
        <v>1</v>
      </c>
      <c r="P58" s="27">
        <f t="shared" si="23"/>
        <v>0</v>
      </c>
      <c r="R58" s="21">
        <v>36845</v>
      </c>
      <c r="S58" s="23">
        <v>0</v>
      </c>
      <c r="T58" s="22">
        <v>1.35</v>
      </c>
      <c r="U58" s="15">
        <f t="shared" si="24"/>
        <v>0</v>
      </c>
      <c r="V58" s="21">
        <v>1.6</v>
      </c>
      <c r="W58" s="21">
        <v>280</v>
      </c>
      <c r="X58" s="21">
        <v>1.4</v>
      </c>
      <c r="Y58" s="24">
        <f t="shared" si="25"/>
        <v>3.13684210526316</v>
      </c>
      <c r="Z58" s="25">
        <v>0</v>
      </c>
      <c r="AA58" s="25">
        <v>0</v>
      </c>
      <c r="AB58" s="21">
        <v>0.79</v>
      </c>
      <c r="AC58" s="21">
        <v>1.79</v>
      </c>
      <c r="AD58" s="17">
        <f t="shared" si="26"/>
        <v>2.4141</v>
      </c>
      <c r="AE58" s="18">
        <v>1.2</v>
      </c>
      <c r="AF58" s="26">
        <v>1</v>
      </c>
      <c r="AG58" s="27">
        <f t="shared" si="27"/>
        <v>0</v>
      </c>
    </row>
    <row r="59" customHeight="1" spans="1:33">
      <c r="A59" s="44">
        <f>SUM(P54:P58)</f>
        <v>318527.66029936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R59" s="44">
        <f>SUM(AG54:AG58)</f>
        <v>385525.968081964</v>
      </c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customHeight="1" spans="1:3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customHeight="1" spans="1:3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</row>
    <row r="62" customHeight="1" spans="1:33">
      <c r="A62" s="45" t="s">
        <v>40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R62" s="45" t="s">
        <v>40</v>
      </c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</row>
    <row r="63" customHeight="1" spans="1:33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</row>
    <row r="64" customHeight="1" spans="1:33">
      <c r="A64" s="14" t="s">
        <v>11</v>
      </c>
      <c r="B64" s="14"/>
      <c r="C64" s="14"/>
      <c r="D64" s="14"/>
      <c r="E64" s="14"/>
      <c r="F64" s="17" t="s">
        <v>31</v>
      </c>
      <c r="G64" s="17"/>
      <c r="H64" s="17"/>
      <c r="I64" s="17"/>
      <c r="J64" s="18" t="s">
        <v>32</v>
      </c>
      <c r="K64" s="18"/>
      <c r="L64" s="30" t="s">
        <v>18</v>
      </c>
      <c r="M64" s="30"/>
      <c r="N64" s="30"/>
      <c r="O64" s="30"/>
      <c r="P64" s="30"/>
      <c r="R64" s="14" t="s">
        <v>11</v>
      </c>
      <c r="S64" s="14"/>
      <c r="T64" s="14"/>
      <c r="U64" s="14"/>
      <c r="V64" s="14"/>
      <c r="W64" s="17" t="s">
        <v>31</v>
      </c>
      <c r="X64" s="17"/>
      <c r="Y64" s="17"/>
      <c r="Z64" s="17"/>
      <c r="AA64" s="18" t="s">
        <v>32</v>
      </c>
      <c r="AB64" s="18"/>
      <c r="AC64" s="30" t="s">
        <v>18</v>
      </c>
      <c r="AD64" s="30"/>
      <c r="AE64" s="30"/>
      <c r="AF64" s="30"/>
      <c r="AG64" s="30"/>
    </row>
    <row r="65" customHeight="1" spans="1:33">
      <c r="A65" s="14" t="s">
        <v>19</v>
      </c>
      <c r="B65" s="14" t="s">
        <v>33</v>
      </c>
      <c r="C65" s="14" t="s">
        <v>34</v>
      </c>
      <c r="D65" s="14" t="s">
        <v>35</v>
      </c>
      <c r="E65" s="14" t="s">
        <v>11</v>
      </c>
      <c r="F65" s="17" t="s">
        <v>36</v>
      </c>
      <c r="G65" s="17" t="s">
        <v>26</v>
      </c>
      <c r="H65" s="17" t="s">
        <v>27</v>
      </c>
      <c r="I65" s="31" t="s">
        <v>28</v>
      </c>
      <c r="J65" s="18" t="s">
        <v>37</v>
      </c>
      <c r="K65" s="18" t="s">
        <v>38</v>
      </c>
      <c r="L65" s="30"/>
      <c r="M65" s="30"/>
      <c r="N65" s="30"/>
      <c r="O65" s="30"/>
      <c r="P65" s="30"/>
      <c r="R65" s="14" t="s">
        <v>19</v>
      </c>
      <c r="S65" s="14" t="s">
        <v>33</v>
      </c>
      <c r="T65" s="14" t="s">
        <v>34</v>
      </c>
      <c r="U65" s="14" t="s">
        <v>35</v>
      </c>
      <c r="V65" s="14" t="s">
        <v>11</v>
      </c>
      <c r="W65" s="17" t="s">
        <v>36</v>
      </c>
      <c r="X65" s="17" t="s">
        <v>26</v>
      </c>
      <c r="Y65" s="17" t="s">
        <v>27</v>
      </c>
      <c r="Z65" s="31" t="s">
        <v>28</v>
      </c>
      <c r="AA65" s="18" t="s">
        <v>37</v>
      </c>
      <c r="AB65" s="18" t="s">
        <v>38</v>
      </c>
      <c r="AC65" s="30"/>
      <c r="AD65" s="30"/>
      <c r="AE65" s="30"/>
      <c r="AF65" s="30"/>
      <c r="AG65" s="30"/>
    </row>
    <row r="66" customHeight="1" spans="1:33">
      <c r="A66" s="21">
        <v>36845</v>
      </c>
      <c r="B66" s="22">
        <v>0.168</v>
      </c>
      <c r="C66" s="21">
        <v>1</v>
      </c>
      <c r="D66" s="21">
        <v>0</v>
      </c>
      <c r="E66" s="14">
        <f t="shared" ref="E66:E75" si="28">A66*B66*C66+D66</f>
        <v>6189.96</v>
      </c>
      <c r="F66" s="21">
        <v>1</v>
      </c>
      <c r="G66" s="21">
        <v>0.79</v>
      </c>
      <c r="H66" s="21">
        <v>1.39</v>
      </c>
      <c r="I66" s="31">
        <f t="shared" ref="I66:I75" si="29">G66*H66+1</f>
        <v>2.0981</v>
      </c>
      <c r="J66" s="21">
        <v>0.9</v>
      </c>
      <c r="K66" s="18">
        <v>0.5</v>
      </c>
      <c r="L66" s="32">
        <f t="shared" ref="L66:L75" si="30">E66*F66*I66*J66*K66</f>
        <v>5844.2197842</v>
      </c>
      <c r="M66" s="32"/>
      <c r="N66" s="32"/>
      <c r="O66" s="32"/>
      <c r="P66" s="32"/>
      <c r="R66" s="21">
        <v>36845</v>
      </c>
      <c r="S66" s="22">
        <v>0.168</v>
      </c>
      <c r="T66" s="21">
        <v>1</v>
      </c>
      <c r="U66" s="21">
        <v>0</v>
      </c>
      <c r="V66" s="14">
        <f t="shared" ref="V66:V75" si="31">R66*S66*T66+U66</f>
        <v>6189.96</v>
      </c>
      <c r="W66" s="21">
        <v>1</v>
      </c>
      <c r="X66" s="21">
        <v>0.79</v>
      </c>
      <c r="Y66" s="21">
        <v>1.79</v>
      </c>
      <c r="Z66" s="31">
        <f t="shared" ref="Z66:Z75" si="32">X66*Y66+1</f>
        <v>2.4141</v>
      </c>
      <c r="AA66" s="21">
        <v>0.9</v>
      </c>
      <c r="AB66" s="18">
        <v>0.5</v>
      </c>
      <c r="AC66" s="32">
        <f t="shared" ref="AC66:AC75" si="33">V66*W66*Z66*AA66*AB66</f>
        <v>6724.4320962</v>
      </c>
      <c r="AD66" s="32"/>
      <c r="AE66" s="32"/>
      <c r="AF66" s="32"/>
      <c r="AG66" s="32"/>
    </row>
    <row r="67" customHeight="1" spans="1:33">
      <c r="A67" s="21">
        <v>36845</v>
      </c>
      <c r="B67" s="22">
        <v>0.168</v>
      </c>
      <c r="C67" s="21">
        <v>1</v>
      </c>
      <c r="D67" s="21">
        <v>0</v>
      </c>
      <c r="E67" s="14">
        <f t="shared" si="28"/>
        <v>6189.96</v>
      </c>
      <c r="F67" s="21">
        <v>1</v>
      </c>
      <c r="G67" s="21">
        <v>0.79</v>
      </c>
      <c r="H67" s="21">
        <v>1.39</v>
      </c>
      <c r="I67" s="31">
        <f t="shared" si="29"/>
        <v>2.0981</v>
      </c>
      <c r="J67" s="21">
        <v>0.9</v>
      </c>
      <c r="K67" s="18">
        <v>0.5</v>
      </c>
      <c r="L67" s="32">
        <f t="shared" si="30"/>
        <v>5844.2197842</v>
      </c>
      <c r="M67" s="32"/>
      <c r="N67" s="32"/>
      <c r="O67" s="32"/>
      <c r="P67" s="32"/>
      <c r="R67" s="21">
        <v>36845</v>
      </c>
      <c r="S67" s="22">
        <v>0.168</v>
      </c>
      <c r="T67" s="21">
        <v>1</v>
      </c>
      <c r="U67" s="21">
        <v>0</v>
      </c>
      <c r="V67" s="14">
        <f t="shared" si="31"/>
        <v>6189.96</v>
      </c>
      <c r="W67" s="21">
        <v>1</v>
      </c>
      <c r="X67" s="21">
        <v>0.79</v>
      </c>
      <c r="Y67" s="21">
        <v>1.79</v>
      </c>
      <c r="Z67" s="31">
        <f t="shared" si="32"/>
        <v>2.4141</v>
      </c>
      <c r="AA67" s="21">
        <v>0.9</v>
      </c>
      <c r="AB67" s="18">
        <v>0.5</v>
      </c>
      <c r="AC67" s="32">
        <f t="shared" si="33"/>
        <v>6724.4320962</v>
      </c>
      <c r="AD67" s="32"/>
      <c r="AE67" s="32"/>
      <c r="AF67" s="32"/>
      <c r="AG67" s="32"/>
    </row>
    <row r="68" customHeight="1" spans="1:33">
      <c r="A68" s="21">
        <v>36845</v>
      </c>
      <c r="B68" s="22">
        <v>0.168</v>
      </c>
      <c r="C68" s="21">
        <v>1</v>
      </c>
      <c r="D68" s="21">
        <v>0</v>
      </c>
      <c r="E68" s="14">
        <f t="shared" si="28"/>
        <v>6189.96</v>
      </c>
      <c r="F68" s="21">
        <v>1</v>
      </c>
      <c r="G68" s="21">
        <v>0.79</v>
      </c>
      <c r="H68" s="21">
        <v>1.39</v>
      </c>
      <c r="I68" s="31">
        <f t="shared" si="29"/>
        <v>2.0981</v>
      </c>
      <c r="J68" s="21">
        <v>0.9</v>
      </c>
      <c r="K68" s="18">
        <v>0.5</v>
      </c>
      <c r="L68" s="32">
        <f t="shared" si="30"/>
        <v>5844.2197842</v>
      </c>
      <c r="M68" s="32"/>
      <c r="N68" s="32"/>
      <c r="O68" s="32"/>
      <c r="P68" s="32"/>
      <c r="R68" s="21">
        <v>36845</v>
      </c>
      <c r="S68" s="22">
        <v>0.168</v>
      </c>
      <c r="T68" s="21">
        <v>1</v>
      </c>
      <c r="U68" s="21">
        <v>0</v>
      </c>
      <c r="V68" s="14">
        <f t="shared" si="31"/>
        <v>6189.96</v>
      </c>
      <c r="W68" s="21">
        <v>1</v>
      </c>
      <c r="X68" s="21">
        <v>0.79</v>
      </c>
      <c r="Y68" s="21">
        <v>1.79</v>
      </c>
      <c r="Z68" s="31">
        <f t="shared" si="32"/>
        <v>2.4141</v>
      </c>
      <c r="AA68" s="21">
        <v>0.9</v>
      </c>
      <c r="AB68" s="18">
        <v>0.5</v>
      </c>
      <c r="AC68" s="32">
        <f t="shared" si="33"/>
        <v>6724.4320962</v>
      </c>
      <c r="AD68" s="32"/>
      <c r="AE68" s="32"/>
      <c r="AF68" s="32"/>
      <c r="AG68" s="32"/>
    </row>
    <row r="69" customHeight="1" spans="1:33">
      <c r="A69" s="21">
        <v>36845</v>
      </c>
      <c r="B69" s="22">
        <v>0.168</v>
      </c>
      <c r="C69" s="21">
        <v>1</v>
      </c>
      <c r="D69" s="21">
        <v>0</v>
      </c>
      <c r="E69" s="14">
        <f t="shared" si="28"/>
        <v>6189.96</v>
      </c>
      <c r="F69" s="21">
        <v>1</v>
      </c>
      <c r="G69" s="21">
        <v>0.79</v>
      </c>
      <c r="H69" s="21">
        <v>1.39</v>
      </c>
      <c r="I69" s="31">
        <f t="shared" si="29"/>
        <v>2.0981</v>
      </c>
      <c r="J69" s="21">
        <v>0.9</v>
      </c>
      <c r="K69" s="18">
        <v>0.5</v>
      </c>
      <c r="L69" s="32">
        <f t="shared" si="30"/>
        <v>5844.2197842</v>
      </c>
      <c r="M69" s="32"/>
      <c r="N69" s="32"/>
      <c r="O69" s="32"/>
      <c r="P69" s="32"/>
      <c r="R69" s="21">
        <v>36845</v>
      </c>
      <c r="S69" s="22">
        <v>0.168</v>
      </c>
      <c r="T69" s="21">
        <v>1</v>
      </c>
      <c r="U69" s="21">
        <v>0</v>
      </c>
      <c r="V69" s="14">
        <f t="shared" si="31"/>
        <v>6189.96</v>
      </c>
      <c r="W69" s="21">
        <v>1</v>
      </c>
      <c r="X69" s="21">
        <v>0.79</v>
      </c>
      <c r="Y69" s="21">
        <v>1.79</v>
      </c>
      <c r="Z69" s="31">
        <f t="shared" si="32"/>
        <v>2.4141</v>
      </c>
      <c r="AA69" s="21">
        <v>0.9</v>
      </c>
      <c r="AB69" s="18">
        <v>0.5</v>
      </c>
      <c r="AC69" s="32">
        <f t="shared" si="33"/>
        <v>6724.4320962</v>
      </c>
      <c r="AD69" s="32"/>
      <c r="AE69" s="32"/>
      <c r="AF69" s="32"/>
      <c r="AG69" s="32"/>
    </row>
    <row r="70" customHeight="1" spans="1:33">
      <c r="A70" s="21">
        <v>36845</v>
      </c>
      <c r="B70" s="22">
        <v>0.168</v>
      </c>
      <c r="C70" s="21">
        <v>1</v>
      </c>
      <c r="D70" s="21">
        <v>0</v>
      </c>
      <c r="E70" s="14">
        <f t="shared" si="28"/>
        <v>6189.96</v>
      </c>
      <c r="F70" s="21">
        <v>1</v>
      </c>
      <c r="G70" s="21">
        <v>0.79</v>
      </c>
      <c r="H70" s="21">
        <v>1.39</v>
      </c>
      <c r="I70" s="31">
        <f t="shared" si="29"/>
        <v>2.0981</v>
      </c>
      <c r="J70" s="21">
        <v>0.9</v>
      </c>
      <c r="K70" s="18">
        <v>0.5</v>
      </c>
      <c r="L70" s="32">
        <f t="shared" si="30"/>
        <v>5844.2197842</v>
      </c>
      <c r="M70" s="32"/>
      <c r="N70" s="32"/>
      <c r="O70" s="32"/>
      <c r="P70" s="32"/>
      <c r="R70" s="21">
        <v>36845</v>
      </c>
      <c r="S70" s="22">
        <v>0.168</v>
      </c>
      <c r="T70" s="21">
        <v>1</v>
      </c>
      <c r="U70" s="21">
        <v>0</v>
      </c>
      <c r="V70" s="14">
        <f t="shared" si="31"/>
        <v>6189.96</v>
      </c>
      <c r="W70" s="21">
        <v>1</v>
      </c>
      <c r="X70" s="21">
        <v>0.79</v>
      </c>
      <c r="Y70" s="21">
        <v>1.79</v>
      </c>
      <c r="Z70" s="31">
        <f t="shared" si="32"/>
        <v>2.4141</v>
      </c>
      <c r="AA70" s="21">
        <v>0.9</v>
      </c>
      <c r="AB70" s="18">
        <v>0.5</v>
      </c>
      <c r="AC70" s="32">
        <f t="shared" si="33"/>
        <v>6724.4320962</v>
      </c>
      <c r="AD70" s="32"/>
      <c r="AE70" s="32"/>
      <c r="AF70" s="32"/>
      <c r="AG70" s="32"/>
    </row>
    <row r="71" customHeight="1" spans="1:33">
      <c r="A71" s="21">
        <v>36845</v>
      </c>
      <c r="B71" s="22">
        <v>0.168</v>
      </c>
      <c r="C71" s="21">
        <v>1</v>
      </c>
      <c r="D71" s="21">
        <v>0</v>
      </c>
      <c r="E71" s="14">
        <f t="shared" si="28"/>
        <v>6189.96</v>
      </c>
      <c r="F71" s="21">
        <v>1</v>
      </c>
      <c r="G71" s="21">
        <v>0.79</v>
      </c>
      <c r="H71" s="21">
        <v>1.39</v>
      </c>
      <c r="I71" s="31">
        <f t="shared" si="29"/>
        <v>2.0981</v>
      </c>
      <c r="J71" s="21">
        <v>0.9</v>
      </c>
      <c r="K71" s="18">
        <v>0.5</v>
      </c>
      <c r="L71" s="32">
        <f t="shared" si="30"/>
        <v>5844.2197842</v>
      </c>
      <c r="M71" s="32"/>
      <c r="N71" s="32"/>
      <c r="O71" s="32"/>
      <c r="P71" s="32"/>
      <c r="R71" s="21">
        <v>36845</v>
      </c>
      <c r="S71" s="22">
        <v>0.168</v>
      </c>
      <c r="T71" s="21">
        <v>1</v>
      </c>
      <c r="U71" s="21">
        <v>0</v>
      </c>
      <c r="V71" s="14">
        <f t="shared" si="31"/>
        <v>6189.96</v>
      </c>
      <c r="W71" s="21">
        <v>1</v>
      </c>
      <c r="X71" s="21">
        <v>0.79</v>
      </c>
      <c r="Y71" s="21">
        <v>1.79</v>
      </c>
      <c r="Z71" s="31">
        <f t="shared" si="32"/>
        <v>2.4141</v>
      </c>
      <c r="AA71" s="21">
        <v>0.9</v>
      </c>
      <c r="AB71" s="18">
        <v>0.5</v>
      </c>
      <c r="AC71" s="32">
        <f t="shared" si="33"/>
        <v>6724.4320962</v>
      </c>
      <c r="AD71" s="32"/>
      <c r="AE71" s="32"/>
      <c r="AF71" s="32"/>
      <c r="AG71" s="32"/>
    </row>
    <row r="72" customHeight="1" spans="1:33">
      <c r="A72" s="21">
        <v>36845</v>
      </c>
      <c r="B72" s="22">
        <v>0.168</v>
      </c>
      <c r="C72" s="21">
        <v>1</v>
      </c>
      <c r="D72" s="21">
        <v>0</v>
      </c>
      <c r="E72" s="14">
        <f t="shared" si="28"/>
        <v>6189.96</v>
      </c>
      <c r="F72" s="21">
        <v>1</v>
      </c>
      <c r="G72" s="21">
        <v>0.79</v>
      </c>
      <c r="H72" s="21">
        <v>1.39</v>
      </c>
      <c r="I72" s="31">
        <f t="shared" si="29"/>
        <v>2.0981</v>
      </c>
      <c r="J72" s="21">
        <v>0.9</v>
      </c>
      <c r="K72" s="18">
        <v>0.5</v>
      </c>
      <c r="L72" s="32">
        <f t="shared" si="30"/>
        <v>5844.2197842</v>
      </c>
      <c r="M72" s="32"/>
      <c r="N72" s="32"/>
      <c r="O72" s="32"/>
      <c r="P72" s="32"/>
      <c r="R72" s="21">
        <v>36845</v>
      </c>
      <c r="S72" s="22">
        <v>0.168</v>
      </c>
      <c r="T72" s="21">
        <v>1</v>
      </c>
      <c r="U72" s="21">
        <v>0</v>
      </c>
      <c r="V72" s="14">
        <f t="shared" si="31"/>
        <v>6189.96</v>
      </c>
      <c r="W72" s="21">
        <v>1</v>
      </c>
      <c r="X72" s="21">
        <v>0.79</v>
      </c>
      <c r="Y72" s="21">
        <v>1.79</v>
      </c>
      <c r="Z72" s="31">
        <f t="shared" si="32"/>
        <v>2.4141</v>
      </c>
      <c r="AA72" s="21">
        <v>0.9</v>
      </c>
      <c r="AB72" s="18">
        <v>0.5</v>
      </c>
      <c r="AC72" s="32">
        <f t="shared" si="33"/>
        <v>6724.4320962</v>
      </c>
      <c r="AD72" s="32"/>
      <c r="AE72" s="32"/>
      <c r="AF72" s="32"/>
      <c r="AG72" s="32"/>
    </row>
    <row r="73" customHeight="1" spans="1:33">
      <c r="A73" s="21">
        <v>36845</v>
      </c>
      <c r="B73" s="22">
        <v>0.168</v>
      </c>
      <c r="C73" s="21">
        <v>1</v>
      </c>
      <c r="D73" s="21">
        <v>0</v>
      </c>
      <c r="E73" s="14">
        <f t="shared" si="28"/>
        <v>6189.96</v>
      </c>
      <c r="F73" s="21">
        <v>1</v>
      </c>
      <c r="G73" s="21">
        <v>0.79</v>
      </c>
      <c r="H73" s="21">
        <v>1.39</v>
      </c>
      <c r="I73" s="31">
        <f t="shared" si="29"/>
        <v>2.0981</v>
      </c>
      <c r="J73" s="21">
        <v>0.9</v>
      </c>
      <c r="K73" s="18">
        <v>0.5</v>
      </c>
      <c r="L73" s="32">
        <f t="shared" si="30"/>
        <v>5844.2197842</v>
      </c>
      <c r="M73" s="32"/>
      <c r="N73" s="32"/>
      <c r="O73" s="32"/>
      <c r="P73" s="32"/>
      <c r="R73" s="21">
        <v>36845</v>
      </c>
      <c r="S73" s="22">
        <v>0.168</v>
      </c>
      <c r="T73" s="21">
        <v>1</v>
      </c>
      <c r="U73" s="21">
        <v>0</v>
      </c>
      <c r="V73" s="14">
        <f t="shared" si="31"/>
        <v>6189.96</v>
      </c>
      <c r="W73" s="21">
        <v>1</v>
      </c>
      <c r="X73" s="21">
        <v>0.79</v>
      </c>
      <c r="Y73" s="21">
        <v>1.79</v>
      </c>
      <c r="Z73" s="31">
        <f t="shared" si="32"/>
        <v>2.4141</v>
      </c>
      <c r="AA73" s="21">
        <v>0.9</v>
      </c>
      <c r="AB73" s="18">
        <v>0.5</v>
      </c>
      <c r="AC73" s="32">
        <f t="shared" si="33"/>
        <v>6724.4320962</v>
      </c>
      <c r="AD73" s="32"/>
      <c r="AE73" s="32"/>
      <c r="AF73" s="32"/>
      <c r="AG73" s="32"/>
    </row>
    <row r="74" customHeight="1" spans="1:33">
      <c r="A74" s="21">
        <v>36845</v>
      </c>
      <c r="B74" s="22">
        <v>0.3</v>
      </c>
      <c r="C74" s="21">
        <v>1</v>
      </c>
      <c r="D74" s="21">
        <v>0</v>
      </c>
      <c r="E74" s="14">
        <f t="shared" si="28"/>
        <v>11053.5</v>
      </c>
      <c r="F74" s="21">
        <v>1</v>
      </c>
      <c r="G74" s="21">
        <v>0.79</v>
      </c>
      <c r="H74" s="21">
        <v>1.39</v>
      </c>
      <c r="I74" s="31">
        <f t="shared" si="29"/>
        <v>2.0981</v>
      </c>
      <c r="J74" s="21">
        <v>0.9</v>
      </c>
      <c r="K74" s="18">
        <v>0.5</v>
      </c>
      <c r="L74" s="32">
        <f t="shared" si="30"/>
        <v>10436.1067575</v>
      </c>
      <c r="M74" s="32"/>
      <c r="N74" s="32"/>
      <c r="O74" s="32"/>
      <c r="P74" s="32"/>
      <c r="R74" s="21">
        <v>36845</v>
      </c>
      <c r="S74" s="22">
        <v>0.3</v>
      </c>
      <c r="T74" s="21">
        <v>1</v>
      </c>
      <c r="U74" s="21">
        <v>0</v>
      </c>
      <c r="V74" s="14">
        <f t="shared" si="31"/>
        <v>11053.5</v>
      </c>
      <c r="W74" s="21">
        <v>1</v>
      </c>
      <c r="X74" s="21">
        <v>0.79</v>
      </c>
      <c r="Y74" s="21">
        <v>1.79</v>
      </c>
      <c r="Z74" s="31">
        <f t="shared" si="32"/>
        <v>2.4141</v>
      </c>
      <c r="AA74" s="21">
        <v>0.9</v>
      </c>
      <c r="AB74" s="18">
        <v>0.5</v>
      </c>
      <c r="AC74" s="32">
        <f t="shared" si="33"/>
        <v>12007.9144575</v>
      </c>
      <c r="AD74" s="32"/>
      <c r="AE74" s="32"/>
      <c r="AF74" s="32"/>
      <c r="AG74" s="32"/>
    </row>
    <row r="75" customHeight="1" spans="1:33">
      <c r="A75" s="21">
        <v>36845</v>
      </c>
      <c r="B75" s="22">
        <v>0.58</v>
      </c>
      <c r="C75" s="21">
        <v>1</v>
      </c>
      <c r="D75" s="21">
        <v>0</v>
      </c>
      <c r="E75" s="14">
        <f t="shared" si="28"/>
        <v>21370.1</v>
      </c>
      <c r="F75" s="21">
        <v>1</v>
      </c>
      <c r="G75" s="21">
        <v>0.79</v>
      </c>
      <c r="H75" s="21">
        <v>1.39</v>
      </c>
      <c r="I75" s="31">
        <f t="shared" si="29"/>
        <v>2.0981</v>
      </c>
      <c r="J75" s="21">
        <v>0.9</v>
      </c>
      <c r="K75" s="18">
        <v>0.5</v>
      </c>
      <c r="L75" s="32">
        <f t="shared" si="30"/>
        <v>20176.4730645</v>
      </c>
      <c r="M75" s="32"/>
      <c r="N75" s="32"/>
      <c r="O75" s="32"/>
      <c r="P75" s="32"/>
      <c r="R75" s="21">
        <v>36845</v>
      </c>
      <c r="S75" s="22">
        <v>0.58</v>
      </c>
      <c r="T75" s="21">
        <v>1</v>
      </c>
      <c r="U75" s="21">
        <v>0</v>
      </c>
      <c r="V75" s="14">
        <f t="shared" si="31"/>
        <v>21370.1</v>
      </c>
      <c r="W75" s="21">
        <v>1</v>
      </c>
      <c r="X75" s="21">
        <v>0.79</v>
      </c>
      <c r="Y75" s="21">
        <v>1.79</v>
      </c>
      <c r="Z75" s="31">
        <f t="shared" si="32"/>
        <v>2.4141</v>
      </c>
      <c r="AA75" s="21">
        <v>0.9</v>
      </c>
      <c r="AB75" s="18">
        <v>0.5</v>
      </c>
      <c r="AC75" s="32">
        <f t="shared" si="33"/>
        <v>23215.3012845</v>
      </c>
      <c r="AD75" s="32"/>
      <c r="AE75" s="32"/>
      <c r="AF75" s="32"/>
      <c r="AG75" s="32"/>
    </row>
    <row r="76" customHeight="1" spans="1:33">
      <c r="A76" s="46">
        <f>SUM(L66:L75)</f>
        <v>77366.3380956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8"/>
      <c r="R76" s="46">
        <f>SUM(AC66:AC75)</f>
        <v>89018.6725116</v>
      </c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8"/>
    </row>
    <row r="77" customHeight="1" spans="1:33">
      <c r="A77" s="4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1"/>
      <c r="R77" s="49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1"/>
    </row>
    <row r="78" customHeight="1" spans="1:33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4"/>
      <c r="R78" s="52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4"/>
    </row>
    <row r="79" customHeight="1" spans="1:33">
      <c r="A79" s="13" t="s">
        <v>41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R79" s="13" t="s">
        <v>41</v>
      </c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</row>
    <row r="80" customHeight="1" spans="1:33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customHeight="1" spans="1:33">
      <c r="A81" s="21" t="s">
        <v>42</v>
      </c>
      <c r="B81" s="14" t="s">
        <v>11</v>
      </c>
      <c r="C81" s="14"/>
      <c r="D81" s="14"/>
      <c r="E81" s="14"/>
      <c r="F81" s="16" t="s">
        <v>25</v>
      </c>
      <c r="G81" s="16"/>
      <c r="H81" s="16"/>
      <c r="I81" s="55" t="s">
        <v>43</v>
      </c>
      <c r="J81" s="17" t="s">
        <v>15</v>
      </c>
      <c r="K81" s="17"/>
      <c r="L81" s="17"/>
      <c r="M81" s="56" t="s">
        <v>18</v>
      </c>
      <c r="N81" s="57"/>
      <c r="O81" s="19" t="s">
        <v>17</v>
      </c>
      <c r="P81" s="21" t="s">
        <v>44</v>
      </c>
      <c r="R81" s="21" t="s">
        <v>42</v>
      </c>
      <c r="S81" s="14" t="s">
        <v>11</v>
      </c>
      <c r="T81" s="14"/>
      <c r="U81" s="14"/>
      <c r="V81" s="14"/>
      <c r="W81" s="16" t="s">
        <v>25</v>
      </c>
      <c r="X81" s="16"/>
      <c r="Y81" s="16"/>
      <c r="Z81" s="55" t="s">
        <v>43</v>
      </c>
      <c r="AA81" s="17" t="s">
        <v>15</v>
      </c>
      <c r="AB81" s="17"/>
      <c r="AC81" s="17"/>
      <c r="AD81" s="56" t="s">
        <v>18</v>
      </c>
      <c r="AE81" s="57"/>
      <c r="AF81" s="19" t="s">
        <v>17</v>
      </c>
      <c r="AG81" s="21" t="s">
        <v>44</v>
      </c>
    </row>
    <row r="82" customHeight="1" spans="1:33">
      <c r="A82" s="21"/>
      <c r="B82" s="21" t="s">
        <v>45</v>
      </c>
      <c r="C82" s="21" t="s">
        <v>46</v>
      </c>
      <c r="D82" s="21" t="s">
        <v>47</v>
      </c>
      <c r="E82" s="14" t="s">
        <v>11</v>
      </c>
      <c r="F82" s="21" t="s">
        <v>23</v>
      </c>
      <c r="G82" s="21" t="s">
        <v>24</v>
      </c>
      <c r="H82" s="16" t="s">
        <v>25</v>
      </c>
      <c r="I82" s="58"/>
      <c r="J82" s="21" t="s">
        <v>26</v>
      </c>
      <c r="K82" s="21" t="s">
        <v>27</v>
      </c>
      <c r="L82" s="17" t="s">
        <v>28</v>
      </c>
      <c r="M82" s="59"/>
      <c r="N82" s="60"/>
      <c r="O82" s="19"/>
      <c r="P82" s="21"/>
      <c r="R82" s="21"/>
      <c r="S82" s="21" t="s">
        <v>45</v>
      </c>
      <c r="T82" s="21" t="s">
        <v>46</v>
      </c>
      <c r="U82" s="21" t="s">
        <v>47</v>
      </c>
      <c r="V82" s="14" t="s">
        <v>11</v>
      </c>
      <c r="W82" s="21" t="s">
        <v>23</v>
      </c>
      <c r="X82" s="21" t="s">
        <v>24</v>
      </c>
      <c r="Y82" s="16" t="s">
        <v>25</v>
      </c>
      <c r="Z82" s="58"/>
      <c r="AA82" s="21" t="s">
        <v>26</v>
      </c>
      <c r="AB82" s="21" t="s">
        <v>27</v>
      </c>
      <c r="AC82" s="17" t="s">
        <v>28</v>
      </c>
      <c r="AD82" s="59"/>
      <c r="AE82" s="60"/>
      <c r="AF82" s="19"/>
      <c r="AG82" s="21"/>
    </row>
    <row r="83" customHeight="1" spans="1:33">
      <c r="A83" s="21">
        <f>_xlfn.RANK.EQ(M83,M83:N86,0)</f>
        <v>1</v>
      </c>
      <c r="B83" s="21">
        <v>1446.85</v>
      </c>
      <c r="C83" s="21">
        <v>0.96</v>
      </c>
      <c r="D83" s="22">
        <v>1.35</v>
      </c>
      <c r="E83" s="14">
        <f t="shared" ref="E83:E86" si="34">B83*C83*D83</f>
        <v>1875.1176</v>
      </c>
      <c r="F83" s="21">
        <v>484</v>
      </c>
      <c r="G83" s="21">
        <v>1.74</v>
      </c>
      <c r="H83" s="61">
        <f t="shared" ref="H83:H86" si="35">1+6*F83/(F83+2000)+G83</f>
        <v>3.90908212560386</v>
      </c>
      <c r="I83" s="21">
        <v>1</v>
      </c>
      <c r="J83" s="21">
        <v>0.99</v>
      </c>
      <c r="K83" s="21">
        <v>2.73</v>
      </c>
      <c r="L83" s="17">
        <f t="shared" ref="L83:L86" si="36">1+J83*K83</f>
        <v>3.7027</v>
      </c>
      <c r="M83" s="62">
        <f>(E83*H83*L83+J87)*O83*I83</f>
        <v>27140.7491356639</v>
      </c>
      <c r="N83" s="63"/>
      <c r="O83" s="26">
        <v>1</v>
      </c>
      <c r="P83" s="21">
        <f t="shared" ref="P83:P86" si="37">IF(A83=1,1,(IF(A83=2,2,12)))</f>
        <v>1</v>
      </c>
      <c r="R83" s="21">
        <f>_xlfn.RANK.EQ(AD83,AD83:AE86,0)</f>
        <v>1</v>
      </c>
      <c r="S83" s="21">
        <v>1446.85</v>
      </c>
      <c r="T83" s="21">
        <v>0.96</v>
      </c>
      <c r="U83" s="22">
        <v>1.35</v>
      </c>
      <c r="V83" s="14">
        <f t="shared" ref="V83:V86" si="38">S83*T83*U83</f>
        <v>1875.1176</v>
      </c>
      <c r="W83" s="21">
        <v>484</v>
      </c>
      <c r="X83" s="21">
        <v>1.74</v>
      </c>
      <c r="Y83" s="61">
        <f t="shared" ref="Y83:Y86" si="39">1+6*W83/(W83+2000)+X83</f>
        <v>3.90908212560386</v>
      </c>
      <c r="Z83" s="21">
        <v>1</v>
      </c>
      <c r="AA83" s="21">
        <v>0.99</v>
      </c>
      <c r="AB83" s="21">
        <v>3.13</v>
      </c>
      <c r="AC83" s="17">
        <f t="shared" ref="AC83:AC86" si="40">1+AA83*AB83</f>
        <v>4.0987</v>
      </c>
      <c r="AD83" s="62">
        <f>(V83*Y83*AC83+AA87)*AF83*Z83</f>
        <v>32232.4246583158</v>
      </c>
      <c r="AE83" s="63"/>
      <c r="AF83" s="26">
        <v>1</v>
      </c>
      <c r="AG83" s="21">
        <f t="shared" ref="AG83:AG86" si="41">IF(R83=1,1,(IF(R83=2,2,12)))</f>
        <v>1</v>
      </c>
    </row>
    <row r="84" customHeight="1" spans="1:33">
      <c r="A84" s="21">
        <f>_xlfn.RANK.EQ(M84,M83:N86,0)</f>
        <v>4</v>
      </c>
      <c r="B84" s="21">
        <v>1446.85</v>
      </c>
      <c r="C84" s="21">
        <v>0.96</v>
      </c>
      <c r="D84" s="22">
        <v>1.35</v>
      </c>
      <c r="E84" s="14">
        <f t="shared" si="34"/>
        <v>1875.1176</v>
      </c>
      <c r="F84" s="21">
        <v>426</v>
      </c>
      <c r="G84" s="21">
        <v>1</v>
      </c>
      <c r="H84" s="61">
        <f t="shared" si="35"/>
        <v>3.05358615004122</v>
      </c>
      <c r="I84" s="21">
        <v>0</v>
      </c>
      <c r="J84" s="21">
        <v>0.98</v>
      </c>
      <c r="K84" s="21">
        <v>2.28</v>
      </c>
      <c r="L84" s="17">
        <f t="shared" si="36"/>
        <v>3.2344</v>
      </c>
      <c r="M84" s="62">
        <f>(E84*H84*L84+J87)*O84*I84</f>
        <v>0</v>
      </c>
      <c r="N84" s="63"/>
      <c r="O84" s="26">
        <v>1</v>
      </c>
      <c r="P84" s="21">
        <f t="shared" si="37"/>
        <v>12</v>
      </c>
      <c r="R84" s="21">
        <f>_xlfn.RANK.EQ(AD84,AD83:AE86,0)</f>
        <v>4</v>
      </c>
      <c r="S84" s="21">
        <v>1446.85</v>
      </c>
      <c r="T84" s="21">
        <v>0.96</v>
      </c>
      <c r="U84" s="22">
        <v>1.35</v>
      </c>
      <c r="V84" s="14">
        <f t="shared" si="38"/>
        <v>1875.1176</v>
      </c>
      <c r="W84" s="21">
        <v>426</v>
      </c>
      <c r="X84" s="21">
        <v>1</v>
      </c>
      <c r="Y84" s="61">
        <f t="shared" si="39"/>
        <v>3.05358615004122</v>
      </c>
      <c r="Z84" s="21">
        <v>0</v>
      </c>
      <c r="AA84" s="21">
        <v>0.98</v>
      </c>
      <c r="AB84" s="21">
        <v>2.68</v>
      </c>
      <c r="AC84" s="17">
        <f t="shared" si="40"/>
        <v>3.6264</v>
      </c>
      <c r="AD84" s="62">
        <f>(V84*Y84*AC84+AA87)*AF84*Z84</f>
        <v>0</v>
      </c>
      <c r="AE84" s="63"/>
      <c r="AF84" s="26">
        <v>1</v>
      </c>
      <c r="AG84" s="21">
        <f t="shared" si="41"/>
        <v>12</v>
      </c>
    </row>
    <row r="85" customHeight="1" spans="1:33">
      <c r="A85" s="21">
        <f>_xlfn.RANK.EQ(M85,M83:N86,0)</f>
        <v>2</v>
      </c>
      <c r="B85" s="21">
        <v>1446.85</v>
      </c>
      <c r="C85" s="21">
        <v>0.96</v>
      </c>
      <c r="D85" s="22">
        <v>1.35</v>
      </c>
      <c r="E85" s="14">
        <f t="shared" si="34"/>
        <v>1875.1176</v>
      </c>
      <c r="F85" s="21">
        <v>280</v>
      </c>
      <c r="G85" s="21">
        <v>1.4</v>
      </c>
      <c r="H85" s="61">
        <f t="shared" si="35"/>
        <v>3.13684210526316</v>
      </c>
      <c r="I85" s="21">
        <v>1</v>
      </c>
      <c r="J85" s="21">
        <v>0.79</v>
      </c>
      <c r="K85" s="21">
        <v>1.39</v>
      </c>
      <c r="L85" s="17">
        <f t="shared" si="36"/>
        <v>2.0981</v>
      </c>
      <c r="M85" s="62">
        <f>(E85*H85*L85+J87)*O85*I85</f>
        <v>12340.914763104</v>
      </c>
      <c r="N85" s="63"/>
      <c r="O85" s="26">
        <v>1</v>
      </c>
      <c r="P85" s="21">
        <f t="shared" si="37"/>
        <v>2</v>
      </c>
      <c r="R85" s="21">
        <f>_xlfn.RANK.EQ(AD85,AD83:AE86,0)</f>
        <v>2</v>
      </c>
      <c r="S85" s="21">
        <v>1446.85</v>
      </c>
      <c r="T85" s="21">
        <v>0.96</v>
      </c>
      <c r="U85" s="22">
        <v>1.35</v>
      </c>
      <c r="V85" s="14">
        <f t="shared" si="38"/>
        <v>1875.1176</v>
      </c>
      <c r="W85" s="21">
        <v>280</v>
      </c>
      <c r="X85" s="21">
        <v>1.4</v>
      </c>
      <c r="Y85" s="61">
        <f t="shared" si="39"/>
        <v>3.13684210526316</v>
      </c>
      <c r="Z85" s="21">
        <v>1</v>
      </c>
      <c r="AA85" s="21">
        <v>0.79</v>
      </c>
      <c r="AB85" s="21">
        <v>1.79</v>
      </c>
      <c r="AC85" s="17">
        <f t="shared" si="40"/>
        <v>2.4141</v>
      </c>
      <c r="AD85" s="62">
        <f>(V85*Y85*AC85+AA87)*AF85*Z85</f>
        <v>16388.610280544</v>
      </c>
      <c r="AE85" s="63"/>
      <c r="AF85" s="26">
        <v>1</v>
      </c>
      <c r="AG85" s="21">
        <f t="shared" si="41"/>
        <v>2</v>
      </c>
    </row>
    <row r="86" customHeight="1" spans="1:33">
      <c r="A86" s="21">
        <f>_xlfn.RANK.EQ(M86,M83:N86,0)</f>
        <v>3</v>
      </c>
      <c r="B86" s="21">
        <v>1446.85</v>
      </c>
      <c r="C86" s="21">
        <v>0.96</v>
      </c>
      <c r="D86" s="22">
        <v>1.35</v>
      </c>
      <c r="E86" s="14">
        <f t="shared" si="34"/>
        <v>1875.1176</v>
      </c>
      <c r="F86" s="21">
        <v>1000</v>
      </c>
      <c r="G86" s="21">
        <v>0.2</v>
      </c>
      <c r="H86" s="61">
        <f t="shared" si="35"/>
        <v>3.2</v>
      </c>
      <c r="I86" s="21">
        <v>1</v>
      </c>
      <c r="J86" s="21">
        <v>0.2</v>
      </c>
      <c r="K86" s="21">
        <v>1.3</v>
      </c>
      <c r="L86" s="17">
        <f t="shared" si="36"/>
        <v>1.26</v>
      </c>
      <c r="M86" s="62">
        <f>(E86*H86*L86+J87)*O86*I86</f>
        <v>7560.4741632</v>
      </c>
      <c r="N86" s="63"/>
      <c r="O86" s="26">
        <v>1</v>
      </c>
      <c r="P86" s="21">
        <f t="shared" si="37"/>
        <v>12</v>
      </c>
      <c r="R86" s="21">
        <f>_xlfn.RANK.EQ(AD86,AD83:AE86,0)</f>
        <v>3</v>
      </c>
      <c r="S86" s="21">
        <v>1446.85</v>
      </c>
      <c r="T86" s="21">
        <v>0.96</v>
      </c>
      <c r="U86" s="22">
        <v>1.35</v>
      </c>
      <c r="V86" s="14">
        <f t="shared" si="38"/>
        <v>1875.1176</v>
      </c>
      <c r="W86" s="21">
        <v>1000</v>
      </c>
      <c r="X86" s="21">
        <v>0.2</v>
      </c>
      <c r="Y86" s="61">
        <f t="shared" si="39"/>
        <v>3.2</v>
      </c>
      <c r="Z86" s="21">
        <v>1</v>
      </c>
      <c r="AA86" s="21">
        <v>0.2</v>
      </c>
      <c r="AB86" s="21">
        <v>1.7</v>
      </c>
      <c r="AC86" s="17">
        <f t="shared" si="40"/>
        <v>1.34</v>
      </c>
      <c r="AD86" s="62">
        <f>(V86*Y86*AC86+AA87)*AF86*Z86</f>
        <v>10229.5042688</v>
      </c>
      <c r="AE86" s="63"/>
      <c r="AF86" s="26">
        <v>1</v>
      </c>
      <c r="AG86" s="21">
        <f t="shared" si="41"/>
        <v>12</v>
      </c>
    </row>
    <row r="87" customHeight="1" spans="1:33">
      <c r="A87" s="64" t="s">
        <v>48</v>
      </c>
      <c r="B87" s="65">
        <f>LARGE(M83:N86,1)/1</f>
        <v>27140.7491356639</v>
      </c>
      <c r="C87" s="64" t="s">
        <v>49</v>
      </c>
      <c r="D87" s="65">
        <f>LARGE(M83:N86,2)/2</f>
        <v>6170.457381552</v>
      </c>
      <c r="E87" s="64" t="s">
        <v>50</v>
      </c>
      <c r="F87" s="65">
        <f>LARGE(M83:N86,3)/12</f>
        <v>630.0395136</v>
      </c>
      <c r="G87" s="64" t="s">
        <v>51</v>
      </c>
      <c r="H87" s="65">
        <f>LARGE(M83:N86,4)/12</f>
        <v>0</v>
      </c>
      <c r="I87" s="55" t="s">
        <v>52</v>
      </c>
      <c r="J87" s="55">
        <v>0</v>
      </c>
      <c r="K87" s="66" t="s">
        <v>37</v>
      </c>
      <c r="L87" s="66">
        <v>1.2</v>
      </c>
      <c r="M87" s="33" t="s">
        <v>53</v>
      </c>
      <c r="N87" s="67">
        <f>(B87+D87+F87+H87)*L87</f>
        <v>40729.4952369791</v>
      </c>
      <c r="O87" s="33" t="s">
        <v>54</v>
      </c>
      <c r="P87" s="67">
        <v>8</v>
      </c>
      <c r="R87" s="64" t="s">
        <v>48</v>
      </c>
      <c r="S87" s="65">
        <f>LARGE(AD83:AE86,1)/1</f>
        <v>32232.4246583158</v>
      </c>
      <c r="T87" s="64" t="s">
        <v>49</v>
      </c>
      <c r="U87" s="65">
        <f>LARGE(AD83:AE86,2)/2</f>
        <v>8194.305140272</v>
      </c>
      <c r="V87" s="64" t="s">
        <v>50</v>
      </c>
      <c r="W87" s="65">
        <f>LARGE(AD83:AE86,3)/12</f>
        <v>852.458689066667</v>
      </c>
      <c r="X87" s="64" t="s">
        <v>51</v>
      </c>
      <c r="Y87" s="65">
        <f>LARGE(AD83:AE86,4)/12</f>
        <v>0</v>
      </c>
      <c r="Z87" s="55" t="s">
        <v>52</v>
      </c>
      <c r="AA87" s="55">
        <v>2189</v>
      </c>
      <c r="AB87" s="66" t="s">
        <v>37</v>
      </c>
      <c r="AC87" s="66">
        <v>1.2</v>
      </c>
      <c r="AD87" s="33" t="s">
        <v>53</v>
      </c>
      <c r="AE87" s="67">
        <f>(S87+U87+W87+Y87)*AC87</f>
        <v>49535.0261851853</v>
      </c>
      <c r="AF87" s="33" t="s">
        <v>54</v>
      </c>
      <c r="AG87" s="67">
        <v>8</v>
      </c>
    </row>
    <row r="88" customHeight="1" spans="1:33">
      <c r="A88" s="64"/>
      <c r="B88" s="65"/>
      <c r="C88" s="64"/>
      <c r="D88" s="65"/>
      <c r="E88" s="64"/>
      <c r="F88" s="65"/>
      <c r="G88" s="64"/>
      <c r="H88" s="65"/>
      <c r="I88" s="58"/>
      <c r="J88" s="58"/>
      <c r="K88" s="68"/>
      <c r="L88" s="68"/>
      <c r="M88" s="33"/>
      <c r="N88" s="67"/>
      <c r="O88" s="33"/>
      <c r="P88" s="67"/>
      <c r="R88" s="64"/>
      <c r="S88" s="65"/>
      <c r="T88" s="64"/>
      <c r="U88" s="65"/>
      <c r="V88" s="64"/>
      <c r="W88" s="65"/>
      <c r="X88" s="64"/>
      <c r="Y88" s="65"/>
      <c r="Z88" s="58"/>
      <c r="AA88" s="58"/>
      <c r="AB88" s="68"/>
      <c r="AC88" s="68"/>
      <c r="AD88" s="33"/>
      <c r="AE88" s="67"/>
      <c r="AF88" s="33"/>
      <c r="AG88" s="67"/>
    </row>
    <row r="89" customHeight="1" spans="1:33">
      <c r="A89" s="28">
        <f>N87*P87</f>
        <v>325835.961895833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R89" s="28">
        <f>AE87*AG87</f>
        <v>396280.209481483</v>
      </c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</row>
    <row r="90" customHeight="1" spans="1:3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</row>
    <row r="91" customHeight="1" spans="1:3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</row>
    <row r="92" customHeight="1" spans="1:33">
      <c r="A92" s="13" t="s">
        <v>55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R92" s="13" t="s">
        <v>55</v>
      </c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customHeight="1" spans="1:3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</row>
    <row r="94" customHeight="1" spans="1:33">
      <c r="A94" s="21" t="s">
        <v>42</v>
      </c>
      <c r="B94" s="14" t="s">
        <v>11</v>
      </c>
      <c r="C94" s="14"/>
      <c r="D94" s="14"/>
      <c r="E94" s="14"/>
      <c r="F94" s="16" t="s">
        <v>25</v>
      </c>
      <c r="G94" s="16"/>
      <c r="H94" s="16"/>
      <c r="I94" s="55" t="s">
        <v>43</v>
      </c>
      <c r="J94" s="17" t="s">
        <v>15</v>
      </c>
      <c r="K94" s="17"/>
      <c r="L94" s="17"/>
      <c r="M94" s="56" t="s">
        <v>18</v>
      </c>
      <c r="N94" s="57"/>
      <c r="O94" s="19" t="s">
        <v>17</v>
      </c>
      <c r="P94" s="21" t="s">
        <v>44</v>
      </c>
      <c r="R94" s="21" t="s">
        <v>42</v>
      </c>
      <c r="S94" s="14" t="s">
        <v>11</v>
      </c>
      <c r="T94" s="14"/>
      <c r="U94" s="14"/>
      <c r="V94" s="14"/>
      <c r="W94" s="16" t="s">
        <v>25</v>
      </c>
      <c r="X94" s="16"/>
      <c r="Y94" s="16"/>
      <c r="Z94" s="55" t="s">
        <v>43</v>
      </c>
      <c r="AA94" s="17" t="s">
        <v>15</v>
      </c>
      <c r="AB94" s="17"/>
      <c r="AC94" s="17"/>
      <c r="AD94" s="56" t="s">
        <v>18</v>
      </c>
      <c r="AE94" s="57"/>
      <c r="AF94" s="19" t="s">
        <v>17</v>
      </c>
      <c r="AG94" s="21" t="s">
        <v>44</v>
      </c>
    </row>
    <row r="95" customHeight="1" spans="1:33">
      <c r="A95" s="21"/>
      <c r="B95" s="21" t="s">
        <v>45</v>
      </c>
      <c r="C95" s="21" t="s">
        <v>46</v>
      </c>
      <c r="D95" s="21" t="s">
        <v>47</v>
      </c>
      <c r="E95" s="14" t="s">
        <v>11</v>
      </c>
      <c r="F95" s="21" t="s">
        <v>23</v>
      </c>
      <c r="G95" s="21" t="s">
        <v>24</v>
      </c>
      <c r="H95" s="16" t="s">
        <v>25</v>
      </c>
      <c r="I95" s="58"/>
      <c r="J95" s="21" t="s">
        <v>26</v>
      </c>
      <c r="K95" s="21" t="s">
        <v>27</v>
      </c>
      <c r="L95" s="17" t="s">
        <v>28</v>
      </c>
      <c r="M95" s="59"/>
      <c r="N95" s="60"/>
      <c r="O95" s="19"/>
      <c r="P95" s="21"/>
      <c r="R95" s="21"/>
      <c r="S95" s="21" t="s">
        <v>45</v>
      </c>
      <c r="T95" s="21" t="s">
        <v>46</v>
      </c>
      <c r="U95" s="21" t="s">
        <v>47</v>
      </c>
      <c r="V95" s="14" t="s">
        <v>11</v>
      </c>
      <c r="W95" s="21" t="s">
        <v>23</v>
      </c>
      <c r="X95" s="21" t="s">
        <v>24</v>
      </c>
      <c r="Y95" s="16" t="s">
        <v>25</v>
      </c>
      <c r="Z95" s="58"/>
      <c r="AA95" s="21" t="s">
        <v>26</v>
      </c>
      <c r="AB95" s="21" t="s">
        <v>27</v>
      </c>
      <c r="AC95" s="17" t="s">
        <v>28</v>
      </c>
      <c r="AD95" s="59"/>
      <c r="AE95" s="60"/>
      <c r="AF95" s="19"/>
      <c r="AG95" s="21"/>
    </row>
    <row r="96" customHeight="1" spans="1:33">
      <c r="A96" s="21">
        <f>_xlfn.RANK.EQ(M96,M96:N99,0)</f>
        <v>1</v>
      </c>
      <c r="B96" s="21">
        <v>1446.85</v>
      </c>
      <c r="C96" s="21">
        <v>0.96</v>
      </c>
      <c r="D96" s="22">
        <v>1.35</v>
      </c>
      <c r="E96" s="14">
        <f t="shared" ref="E96:E99" si="42">B96*C96*D96</f>
        <v>1875.1176</v>
      </c>
      <c r="F96" s="21">
        <v>484</v>
      </c>
      <c r="G96" s="21">
        <v>1.74</v>
      </c>
      <c r="H96" s="61">
        <f t="shared" ref="H96:H99" si="43">1+6*F96/(F96+2000)+G96</f>
        <v>3.90908212560386</v>
      </c>
      <c r="I96" s="21">
        <v>1</v>
      </c>
      <c r="J96" s="21">
        <v>0.99</v>
      </c>
      <c r="K96" s="21">
        <v>2.73</v>
      </c>
      <c r="L96" s="17">
        <f t="shared" ref="L96:L99" si="44">1+J96*K96</f>
        <v>3.7027</v>
      </c>
      <c r="M96" s="62">
        <f>(E96*H96*L96+J100)*O96*I96</f>
        <v>27140.7491356639</v>
      </c>
      <c r="N96" s="63"/>
      <c r="O96" s="26">
        <v>1</v>
      </c>
      <c r="P96" s="21">
        <f t="shared" ref="P96:P99" si="45">IF(A96=1,1,(IF(A96=2,2,12)))</f>
        <v>1</v>
      </c>
      <c r="R96" s="21">
        <f>_xlfn.RANK.EQ(AD96,AD96:AE99,0)</f>
        <v>1</v>
      </c>
      <c r="S96" s="21">
        <v>1446.85</v>
      </c>
      <c r="T96" s="21">
        <v>0.96</v>
      </c>
      <c r="U96" s="22">
        <v>1.35</v>
      </c>
      <c r="V96" s="14">
        <f t="shared" ref="V96:V99" si="46">S96*T96*U96</f>
        <v>1875.1176</v>
      </c>
      <c r="W96" s="21">
        <v>484</v>
      </c>
      <c r="X96" s="21">
        <v>1.74</v>
      </c>
      <c r="Y96" s="61">
        <f t="shared" ref="Y96:Y99" si="47">1+6*W96/(W96+2000)+X96</f>
        <v>3.90908212560386</v>
      </c>
      <c r="Z96" s="21">
        <v>1</v>
      </c>
      <c r="AA96" s="21">
        <v>0.99</v>
      </c>
      <c r="AB96" s="21">
        <v>3.13</v>
      </c>
      <c r="AC96" s="17">
        <f t="shared" ref="AC96:AC99" si="48">1+AA96*AB96</f>
        <v>4.0987</v>
      </c>
      <c r="AD96" s="62">
        <f>(V96*Y96*AC96+AA100)*AF96*Z96</f>
        <v>32232.4246583158</v>
      </c>
      <c r="AE96" s="63"/>
      <c r="AF96" s="26">
        <v>1</v>
      </c>
      <c r="AG96" s="21">
        <f t="shared" ref="AG96:AG99" si="49">IF(R96=1,1,(IF(R96=2,2,12)))</f>
        <v>1</v>
      </c>
    </row>
    <row r="97" customHeight="1" spans="1:33">
      <c r="A97" s="21">
        <f>_xlfn.RANK.EQ(M97,M96:N99,0)</f>
        <v>2</v>
      </c>
      <c r="B97" s="21">
        <v>1446.85</v>
      </c>
      <c r="C97" s="21">
        <v>0.96</v>
      </c>
      <c r="D97" s="22">
        <v>1.35</v>
      </c>
      <c r="E97" s="14">
        <f t="shared" si="42"/>
        <v>1875.1176</v>
      </c>
      <c r="F97" s="21">
        <v>426</v>
      </c>
      <c r="G97" s="21">
        <v>1</v>
      </c>
      <c r="H97" s="61">
        <f t="shared" si="43"/>
        <v>3.05358615004122</v>
      </c>
      <c r="I97" s="21">
        <v>1</v>
      </c>
      <c r="J97" s="21">
        <v>0.98</v>
      </c>
      <c r="K97" s="21">
        <v>2.28</v>
      </c>
      <c r="L97" s="17">
        <f t="shared" si="44"/>
        <v>3.2344</v>
      </c>
      <c r="M97" s="62">
        <f>(E97*H97*L97+J100)*O97*I97</f>
        <v>18519.6346855645</v>
      </c>
      <c r="N97" s="63"/>
      <c r="O97" s="26">
        <v>1</v>
      </c>
      <c r="P97" s="21">
        <f t="shared" si="45"/>
        <v>2</v>
      </c>
      <c r="R97" s="21">
        <f>_xlfn.RANK.EQ(AD97,AD96:AE99,0)</f>
        <v>2</v>
      </c>
      <c r="S97" s="21">
        <v>1446.85</v>
      </c>
      <c r="T97" s="21">
        <v>0.96</v>
      </c>
      <c r="U97" s="22">
        <v>1.35</v>
      </c>
      <c r="V97" s="14">
        <f t="shared" si="46"/>
        <v>1875.1176</v>
      </c>
      <c r="W97" s="21">
        <v>426</v>
      </c>
      <c r="X97" s="21">
        <v>1</v>
      </c>
      <c r="Y97" s="61">
        <f t="shared" si="47"/>
        <v>3.05358615004122</v>
      </c>
      <c r="Z97" s="21">
        <v>1</v>
      </c>
      <c r="AA97" s="21">
        <v>0.98</v>
      </c>
      <c r="AB97" s="21">
        <v>2.68</v>
      </c>
      <c r="AC97" s="17">
        <f t="shared" si="48"/>
        <v>3.6264</v>
      </c>
      <c r="AD97" s="62">
        <f>(V97*Y97*AC97+AA100)*AF97*Z97</f>
        <v>22953.1612737235</v>
      </c>
      <c r="AE97" s="63"/>
      <c r="AF97" s="26">
        <v>1</v>
      </c>
      <c r="AG97" s="21">
        <f t="shared" si="49"/>
        <v>2</v>
      </c>
    </row>
    <row r="98" customHeight="1" spans="1:33">
      <c r="A98" s="21">
        <f>_xlfn.RANK.EQ(M98,M96:N99,0)</f>
        <v>3</v>
      </c>
      <c r="B98" s="21">
        <v>1446.85</v>
      </c>
      <c r="C98" s="21">
        <v>0.96</v>
      </c>
      <c r="D98" s="22">
        <v>1.35</v>
      </c>
      <c r="E98" s="14">
        <f t="shared" si="42"/>
        <v>1875.1176</v>
      </c>
      <c r="F98" s="21">
        <v>280</v>
      </c>
      <c r="G98" s="21">
        <v>1.4</v>
      </c>
      <c r="H98" s="61">
        <f t="shared" si="43"/>
        <v>3.13684210526316</v>
      </c>
      <c r="I98" s="21">
        <v>1</v>
      </c>
      <c r="J98" s="21">
        <v>0.79</v>
      </c>
      <c r="K98" s="21">
        <v>1.39</v>
      </c>
      <c r="L98" s="17">
        <f t="shared" si="44"/>
        <v>2.0981</v>
      </c>
      <c r="M98" s="62">
        <f>(E98*H98*L98+J100)*O98*I98</f>
        <v>12340.914763104</v>
      </c>
      <c r="N98" s="63"/>
      <c r="O98" s="26">
        <v>1</v>
      </c>
      <c r="P98" s="21">
        <f t="shared" si="45"/>
        <v>12</v>
      </c>
      <c r="R98" s="21">
        <f>_xlfn.RANK.EQ(AD98,AD96:AE99,0)</f>
        <v>3</v>
      </c>
      <c r="S98" s="21">
        <v>1446.85</v>
      </c>
      <c r="T98" s="21">
        <v>0.96</v>
      </c>
      <c r="U98" s="22">
        <v>1.35</v>
      </c>
      <c r="V98" s="14">
        <f t="shared" si="46"/>
        <v>1875.1176</v>
      </c>
      <c r="W98" s="21">
        <v>280</v>
      </c>
      <c r="X98" s="21">
        <v>1.4</v>
      </c>
      <c r="Y98" s="61">
        <f t="shared" si="47"/>
        <v>3.13684210526316</v>
      </c>
      <c r="Z98" s="21">
        <v>1</v>
      </c>
      <c r="AA98" s="21">
        <v>0.79</v>
      </c>
      <c r="AB98" s="21">
        <v>1.79</v>
      </c>
      <c r="AC98" s="17">
        <f t="shared" si="48"/>
        <v>2.4141</v>
      </c>
      <c r="AD98" s="62">
        <f>(V98*Y98*AC98+AA100)*AF98*Z98</f>
        <v>16388.610280544</v>
      </c>
      <c r="AE98" s="63"/>
      <c r="AF98" s="26">
        <v>1</v>
      </c>
      <c r="AG98" s="21">
        <f t="shared" si="49"/>
        <v>12</v>
      </c>
    </row>
    <row r="99" customHeight="1" spans="1:33">
      <c r="A99" s="21">
        <f>_xlfn.RANK.EQ(M99,M96:N99,0)</f>
        <v>4</v>
      </c>
      <c r="B99" s="21">
        <v>1446.85</v>
      </c>
      <c r="C99" s="21">
        <v>0.96</v>
      </c>
      <c r="D99" s="22">
        <v>1.35</v>
      </c>
      <c r="E99" s="14">
        <f t="shared" si="42"/>
        <v>1875.1176</v>
      </c>
      <c r="F99" s="21">
        <v>1000</v>
      </c>
      <c r="G99" s="21">
        <v>0.2</v>
      </c>
      <c r="H99" s="61">
        <f t="shared" si="43"/>
        <v>3.2</v>
      </c>
      <c r="I99" s="21">
        <v>1</v>
      </c>
      <c r="J99" s="21">
        <v>0.2</v>
      </c>
      <c r="K99" s="21">
        <v>1.3</v>
      </c>
      <c r="L99" s="17">
        <f t="shared" si="44"/>
        <v>1.26</v>
      </c>
      <c r="M99" s="62">
        <f>(E99*H99*L99+J100)*O99*I99</f>
        <v>7560.4741632</v>
      </c>
      <c r="N99" s="63"/>
      <c r="O99" s="26">
        <v>1</v>
      </c>
      <c r="P99" s="21">
        <f t="shared" si="45"/>
        <v>12</v>
      </c>
      <c r="R99" s="21">
        <f>_xlfn.RANK.EQ(AD99,AD96:AE99,0)</f>
        <v>4</v>
      </c>
      <c r="S99" s="21">
        <v>1446.85</v>
      </c>
      <c r="T99" s="21">
        <v>0.96</v>
      </c>
      <c r="U99" s="22">
        <v>1.35</v>
      </c>
      <c r="V99" s="14">
        <f t="shared" si="46"/>
        <v>1875.1176</v>
      </c>
      <c r="W99" s="21">
        <v>1000</v>
      </c>
      <c r="X99" s="21">
        <v>0.2</v>
      </c>
      <c r="Y99" s="61">
        <f t="shared" si="47"/>
        <v>3.2</v>
      </c>
      <c r="Z99" s="21">
        <v>1</v>
      </c>
      <c r="AA99" s="21">
        <v>0.2</v>
      </c>
      <c r="AB99" s="21">
        <v>1.7</v>
      </c>
      <c r="AC99" s="17">
        <f t="shared" si="48"/>
        <v>1.34</v>
      </c>
      <c r="AD99" s="62">
        <f>(V99*Y99*AC99+AA100)*AF99*Z99</f>
        <v>10229.5042688</v>
      </c>
      <c r="AE99" s="63"/>
      <c r="AF99" s="26">
        <v>1</v>
      </c>
      <c r="AG99" s="21">
        <f t="shared" si="49"/>
        <v>12</v>
      </c>
    </row>
    <row r="100" customHeight="1" spans="1:33">
      <c r="A100" s="64" t="s">
        <v>48</v>
      </c>
      <c r="B100" s="65">
        <f>LARGE(M96:N99,1)/1</f>
        <v>27140.7491356639</v>
      </c>
      <c r="C100" s="64" t="s">
        <v>49</v>
      </c>
      <c r="D100" s="65">
        <f>LARGE(M96:N99,2)/2</f>
        <v>9259.81734278226</v>
      </c>
      <c r="E100" s="64" t="s">
        <v>50</v>
      </c>
      <c r="F100" s="65">
        <f>LARGE(M96:N99,3)/12</f>
        <v>1028.409563592</v>
      </c>
      <c r="G100" s="64" t="s">
        <v>51</v>
      </c>
      <c r="H100" s="65">
        <f>LARGE(M96:N99,4)/12</f>
        <v>630.0395136</v>
      </c>
      <c r="I100" s="55" t="s">
        <v>52</v>
      </c>
      <c r="J100" s="55">
        <v>0</v>
      </c>
      <c r="K100" s="66" t="s">
        <v>37</v>
      </c>
      <c r="L100" s="66">
        <v>1.2</v>
      </c>
      <c r="M100" s="33" t="s">
        <v>53</v>
      </c>
      <c r="N100" s="67">
        <f>(B100+D100+F100+H100)*L100</f>
        <v>45670.8186667658</v>
      </c>
      <c r="O100" s="33" t="s">
        <v>54</v>
      </c>
      <c r="P100" s="67">
        <v>12</v>
      </c>
      <c r="R100" s="64" t="s">
        <v>48</v>
      </c>
      <c r="S100" s="65">
        <f>LARGE(AD96:AE99,1)/1</f>
        <v>32232.4246583158</v>
      </c>
      <c r="T100" s="64" t="s">
        <v>49</v>
      </c>
      <c r="U100" s="65">
        <f>LARGE(AD96:AE99,2)/2</f>
        <v>11476.5806368617</v>
      </c>
      <c r="V100" s="64" t="s">
        <v>50</v>
      </c>
      <c r="W100" s="65">
        <f>LARGE(AD96:AE99,3)/12</f>
        <v>1365.71752337867</v>
      </c>
      <c r="X100" s="64" t="s">
        <v>51</v>
      </c>
      <c r="Y100" s="65">
        <f>LARGE(AD96:AE99,4)/12</f>
        <v>852.458689066667</v>
      </c>
      <c r="Z100" s="55" t="s">
        <v>52</v>
      </c>
      <c r="AA100" s="55">
        <v>2189</v>
      </c>
      <c r="AB100" s="66" t="s">
        <v>37</v>
      </c>
      <c r="AC100" s="66">
        <v>1.2</v>
      </c>
      <c r="AD100" s="33" t="s">
        <v>53</v>
      </c>
      <c r="AE100" s="67">
        <f>(S100+U100+W100+Y100)*AC100</f>
        <v>55112.6178091474</v>
      </c>
      <c r="AF100" s="33" t="s">
        <v>54</v>
      </c>
      <c r="AG100" s="67">
        <v>16</v>
      </c>
    </row>
    <row r="101" customHeight="1" spans="1:33">
      <c r="A101" s="64"/>
      <c r="B101" s="65"/>
      <c r="C101" s="64"/>
      <c r="D101" s="65"/>
      <c r="E101" s="64"/>
      <c r="F101" s="65"/>
      <c r="G101" s="64"/>
      <c r="H101" s="65"/>
      <c r="I101" s="58"/>
      <c r="J101" s="58"/>
      <c r="K101" s="68"/>
      <c r="L101" s="68"/>
      <c r="M101" s="33"/>
      <c r="N101" s="67"/>
      <c r="O101" s="33"/>
      <c r="P101" s="67"/>
      <c r="R101" s="64"/>
      <c r="S101" s="65"/>
      <c r="T101" s="64"/>
      <c r="U101" s="65"/>
      <c r="V101" s="64"/>
      <c r="W101" s="65"/>
      <c r="X101" s="64"/>
      <c r="Y101" s="65"/>
      <c r="Z101" s="58"/>
      <c r="AA101" s="58"/>
      <c r="AB101" s="68"/>
      <c r="AC101" s="68"/>
      <c r="AD101" s="33"/>
      <c r="AE101" s="67"/>
      <c r="AF101" s="33"/>
      <c r="AG101" s="67"/>
    </row>
    <row r="102" customHeight="1" spans="1:33">
      <c r="A102" s="28">
        <f>N100*P100</f>
        <v>548049.82400119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R102" s="28">
        <f>AE100*AG100</f>
        <v>881801.884946358</v>
      </c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</row>
    <row r="103" customHeight="1" spans="1:3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</row>
    <row r="104" customHeight="1" spans="1:33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</row>
    <row r="105" customHeight="1" spans="1:33">
      <c r="A105" s="13" t="s">
        <v>56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R105" s="13" t="s">
        <v>56</v>
      </c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</row>
    <row r="106" customHeight="1" spans="1:33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</row>
    <row r="107" customHeight="1" spans="1:33">
      <c r="A107" s="14" t="s">
        <v>11</v>
      </c>
      <c r="B107" s="14"/>
      <c r="C107" s="14"/>
      <c r="D107" s="15"/>
      <c r="E107" s="16" t="s">
        <v>12</v>
      </c>
      <c r="F107" s="16"/>
      <c r="G107" s="16"/>
      <c r="H107" s="16"/>
      <c r="I107" s="14" t="s">
        <v>13</v>
      </c>
      <c r="J107" s="14" t="s">
        <v>14</v>
      </c>
      <c r="K107" s="17" t="s">
        <v>15</v>
      </c>
      <c r="L107" s="17"/>
      <c r="M107" s="17"/>
      <c r="N107" s="18" t="s">
        <v>16</v>
      </c>
      <c r="O107" s="19" t="s">
        <v>17</v>
      </c>
      <c r="P107" s="20" t="s">
        <v>18</v>
      </c>
      <c r="R107" s="14" t="s">
        <v>11</v>
      </c>
      <c r="S107" s="14"/>
      <c r="T107" s="14"/>
      <c r="U107" s="15"/>
      <c r="V107" s="16" t="s">
        <v>12</v>
      </c>
      <c r="W107" s="16"/>
      <c r="X107" s="16"/>
      <c r="Y107" s="16"/>
      <c r="Z107" s="14" t="s">
        <v>13</v>
      </c>
      <c r="AA107" s="14" t="s">
        <v>14</v>
      </c>
      <c r="AB107" s="17" t="s">
        <v>15</v>
      </c>
      <c r="AC107" s="17"/>
      <c r="AD107" s="17"/>
      <c r="AE107" s="18" t="s">
        <v>16</v>
      </c>
      <c r="AF107" s="19" t="s">
        <v>17</v>
      </c>
      <c r="AG107" s="20" t="s">
        <v>18</v>
      </c>
    </row>
    <row r="108" customHeight="1" spans="1:33">
      <c r="A108" s="21" t="s">
        <v>19</v>
      </c>
      <c r="B108" s="21" t="s">
        <v>20</v>
      </c>
      <c r="C108" s="22" t="s">
        <v>21</v>
      </c>
      <c r="D108" s="15" t="s">
        <v>11</v>
      </c>
      <c r="E108" s="21" t="s">
        <v>22</v>
      </c>
      <c r="F108" s="21" t="s">
        <v>23</v>
      </c>
      <c r="G108" s="21" t="s">
        <v>24</v>
      </c>
      <c r="H108" s="16" t="s">
        <v>25</v>
      </c>
      <c r="I108" s="14"/>
      <c r="J108" s="14"/>
      <c r="K108" s="21" t="s">
        <v>26</v>
      </c>
      <c r="L108" s="21" t="s">
        <v>27</v>
      </c>
      <c r="M108" s="17" t="s">
        <v>28</v>
      </c>
      <c r="N108" s="18" t="s">
        <v>29</v>
      </c>
      <c r="O108" s="19"/>
      <c r="P108" s="20"/>
      <c r="R108" s="21" t="s">
        <v>19</v>
      </c>
      <c r="S108" s="21" t="s">
        <v>20</v>
      </c>
      <c r="T108" s="22" t="s">
        <v>21</v>
      </c>
      <c r="U108" s="15" t="s">
        <v>11</v>
      </c>
      <c r="V108" s="21" t="s">
        <v>22</v>
      </c>
      <c r="W108" s="21" t="s">
        <v>23</v>
      </c>
      <c r="X108" s="21" t="s">
        <v>24</v>
      </c>
      <c r="Y108" s="16" t="s">
        <v>25</v>
      </c>
      <c r="Z108" s="14"/>
      <c r="AA108" s="14"/>
      <c r="AB108" s="21" t="s">
        <v>26</v>
      </c>
      <c r="AC108" s="21" t="s">
        <v>27</v>
      </c>
      <c r="AD108" s="17" t="s">
        <v>28</v>
      </c>
      <c r="AE108" s="18" t="s">
        <v>29</v>
      </c>
      <c r="AF108" s="19"/>
      <c r="AG108" s="20"/>
    </row>
    <row r="109" customHeight="1" spans="1:33">
      <c r="A109" s="21">
        <v>2919</v>
      </c>
      <c r="B109" s="23">
        <v>7.2</v>
      </c>
      <c r="C109" s="22">
        <v>1.35</v>
      </c>
      <c r="D109" s="15">
        <f>A109*B109*C109</f>
        <v>28372.68</v>
      </c>
      <c r="E109" s="21">
        <v>1.6</v>
      </c>
      <c r="F109" s="21">
        <v>426</v>
      </c>
      <c r="G109" s="21">
        <v>1</v>
      </c>
      <c r="H109" s="24">
        <f>1+6*F109/(F109+2000)+G109</f>
        <v>3.05358615004122</v>
      </c>
      <c r="I109" s="25">
        <f>1000*(1.6+4.8)</f>
        <v>6400</v>
      </c>
      <c r="J109" s="25">
        <v>0</v>
      </c>
      <c r="K109" s="21">
        <v>0.98</v>
      </c>
      <c r="L109" s="21">
        <v>2.28</v>
      </c>
      <c r="M109" s="17">
        <f>1+K109*L109</f>
        <v>3.2344</v>
      </c>
      <c r="N109" s="18">
        <v>1.2</v>
      </c>
      <c r="O109" s="26">
        <v>1</v>
      </c>
      <c r="P109" s="27">
        <f>((D109*E109*H109)+I109+J109)*M109*N109*O109</f>
        <v>562868.955533984</v>
      </c>
      <c r="R109" s="21">
        <v>2919</v>
      </c>
      <c r="S109" s="23">
        <v>7.2</v>
      </c>
      <c r="T109" s="22">
        <v>1.35</v>
      </c>
      <c r="U109" s="15">
        <f>R109*S109*T109</f>
        <v>28372.68</v>
      </c>
      <c r="V109" s="21">
        <v>1.6</v>
      </c>
      <c r="W109" s="21">
        <v>426</v>
      </c>
      <c r="X109" s="21">
        <v>1</v>
      </c>
      <c r="Y109" s="24">
        <f>1+6*W109/(W109+2000)+X109</f>
        <v>3.05358615004122</v>
      </c>
      <c r="Z109" s="25">
        <f>1000*(1.6+4.8)+R109*1.5*5</f>
        <v>28292.5</v>
      </c>
      <c r="AA109" s="25">
        <v>0</v>
      </c>
      <c r="AB109" s="21">
        <v>0.98</v>
      </c>
      <c r="AC109" s="21">
        <f>2.28+1.9</f>
        <v>4.18</v>
      </c>
      <c r="AD109" s="17">
        <f>1+AB109*AC109</f>
        <v>5.0964</v>
      </c>
      <c r="AE109" s="18">
        <v>1.2</v>
      </c>
      <c r="AF109" s="26">
        <v>1</v>
      </c>
      <c r="AG109" s="27">
        <f>((U109*V109*Y109)+Z109+AA109)*AD109*AE109*AF109</f>
        <v>1020792.46657889</v>
      </c>
    </row>
    <row r="110" customHeight="1" spans="1:33">
      <c r="A110" s="28">
        <f>SUM(P109:P109)</f>
        <v>562868.955533984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R110" s="28">
        <f>SUM(AG109:AG109)</f>
        <v>1020792.46657889</v>
      </c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</row>
    <row r="111" customHeight="1" spans="1:33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</row>
    <row r="112" customHeight="1" spans="1:33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</row>
    <row r="113" customHeight="1" spans="1:33">
      <c r="A113" s="29" t="s">
        <v>57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R113" s="29" t="s">
        <v>57</v>
      </c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</row>
    <row r="114" customHeight="1" spans="1:3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</row>
    <row r="115" customHeight="1" spans="1:33">
      <c r="A115" s="14" t="s">
        <v>11</v>
      </c>
      <c r="B115" s="14"/>
      <c r="C115" s="14"/>
      <c r="D115" s="14"/>
      <c r="E115" s="14"/>
      <c r="F115" s="17" t="s">
        <v>31</v>
      </c>
      <c r="G115" s="17"/>
      <c r="H115" s="17"/>
      <c r="I115" s="17"/>
      <c r="J115" s="18" t="s">
        <v>32</v>
      </c>
      <c r="K115" s="18"/>
      <c r="L115" s="30" t="s">
        <v>18</v>
      </c>
      <c r="M115" s="30"/>
      <c r="N115" s="30"/>
      <c r="O115" s="30"/>
      <c r="P115" s="30"/>
      <c r="R115" s="14" t="s">
        <v>11</v>
      </c>
      <c r="S115" s="14"/>
      <c r="T115" s="14"/>
      <c r="U115" s="14"/>
      <c r="V115" s="14"/>
      <c r="W115" s="17" t="s">
        <v>31</v>
      </c>
      <c r="X115" s="17"/>
      <c r="Y115" s="17"/>
      <c r="Z115" s="17"/>
      <c r="AA115" s="18" t="s">
        <v>32</v>
      </c>
      <c r="AB115" s="18"/>
      <c r="AC115" s="30" t="s">
        <v>18</v>
      </c>
      <c r="AD115" s="30"/>
      <c r="AE115" s="30"/>
      <c r="AF115" s="30"/>
      <c r="AG115" s="30"/>
    </row>
    <row r="116" customHeight="1" spans="1:33">
      <c r="A116" s="14" t="s">
        <v>19</v>
      </c>
      <c r="B116" s="14" t="s">
        <v>33</v>
      </c>
      <c r="C116" s="14" t="s">
        <v>34</v>
      </c>
      <c r="D116" s="14" t="s">
        <v>35</v>
      </c>
      <c r="E116" s="14" t="s">
        <v>11</v>
      </c>
      <c r="F116" s="17" t="s">
        <v>36</v>
      </c>
      <c r="G116" s="17" t="s">
        <v>26</v>
      </c>
      <c r="H116" s="17" t="s">
        <v>27</v>
      </c>
      <c r="I116" s="31" t="s">
        <v>28</v>
      </c>
      <c r="J116" s="18" t="s">
        <v>37</v>
      </c>
      <c r="K116" s="18" t="s">
        <v>38</v>
      </c>
      <c r="L116" s="30"/>
      <c r="M116" s="30"/>
      <c r="N116" s="30"/>
      <c r="O116" s="30"/>
      <c r="P116" s="30"/>
      <c r="R116" s="14" t="s">
        <v>19</v>
      </c>
      <c r="S116" s="14" t="s">
        <v>33</v>
      </c>
      <c r="T116" s="14" t="s">
        <v>34</v>
      </c>
      <c r="U116" s="14" t="s">
        <v>35</v>
      </c>
      <c r="V116" s="14" t="s">
        <v>11</v>
      </c>
      <c r="W116" s="17" t="s">
        <v>36</v>
      </c>
      <c r="X116" s="17" t="s">
        <v>26</v>
      </c>
      <c r="Y116" s="17" t="s">
        <v>27</v>
      </c>
      <c r="Z116" s="31" t="s">
        <v>28</v>
      </c>
      <c r="AA116" s="18" t="s">
        <v>37</v>
      </c>
      <c r="AB116" s="18" t="s">
        <v>38</v>
      </c>
      <c r="AC116" s="30"/>
      <c r="AD116" s="30"/>
      <c r="AE116" s="30"/>
      <c r="AF116" s="30"/>
      <c r="AG116" s="30"/>
    </row>
    <row r="117" customHeight="1" spans="1:33">
      <c r="A117" s="21">
        <v>2919</v>
      </c>
      <c r="B117" s="19">
        <v>1.728</v>
      </c>
      <c r="C117" s="21">
        <v>1</v>
      </c>
      <c r="D117" s="21">
        <v>0</v>
      </c>
      <c r="E117" s="14">
        <f t="shared" ref="E117:E132" si="50">A117*B117*C117+D117</f>
        <v>5044.032</v>
      </c>
      <c r="F117" s="21">
        <v>1.4</v>
      </c>
      <c r="G117" s="21">
        <v>0.98</v>
      </c>
      <c r="H117" s="21">
        <v>2.28</v>
      </c>
      <c r="I117" s="31">
        <f t="shared" ref="I117:I132" si="51">G117*H117+1</f>
        <v>3.2344</v>
      </c>
      <c r="J117" s="21">
        <v>1.2</v>
      </c>
      <c r="K117" s="18">
        <v>0.5</v>
      </c>
      <c r="L117" s="32">
        <f t="shared" ref="L117:L132" si="52">E117*F117*I117*J117*K117</f>
        <v>13704.110364672</v>
      </c>
      <c r="M117" s="32"/>
      <c r="N117" s="32"/>
      <c r="O117" s="32"/>
      <c r="P117" s="32"/>
      <c r="R117" s="21">
        <v>2919</v>
      </c>
      <c r="S117" s="19">
        <v>1.728</v>
      </c>
      <c r="T117" s="21">
        <v>1</v>
      </c>
      <c r="U117" s="21">
        <v>0</v>
      </c>
      <c r="V117" s="14">
        <f t="shared" ref="V117:V124" si="53">R117*S117*T117+U117</f>
        <v>5044.032</v>
      </c>
      <c r="W117" s="21">
        <v>1.4</v>
      </c>
      <c r="X117" s="21">
        <v>0.98</v>
      </c>
      <c r="Y117" s="21">
        <v>2.68</v>
      </c>
      <c r="Z117" s="31">
        <f t="shared" ref="Z117:Z124" si="54">X117*Y117+1</f>
        <v>3.6264</v>
      </c>
      <c r="AA117" s="21">
        <v>1.2</v>
      </c>
      <c r="AB117" s="18">
        <v>0.5</v>
      </c>
      <c r="AC117" s="32">
        <f t="shared" ref="AC117:AC124" si="55">V117*W117*Z117*AA117*AB117</f>
        <v>15365.009221632</v>
      </c>
      <c r="AD117" s="32"/>
      <c r="AE117" s="32"/>
      <c r="AF117" s="32"/>
      <c r="AG117" s="32"/>
    </row>
    <row r="118" customHeight="1" spans="1:33">
      <c r="A118" s="21">
        <v>2919</v>
      </c>
      <c r="B118" s="19">
        <v>1.728</v>
      </c>
      <c r="C118" s="21">
        <v>1</v>
      </c>
      <c r="D118" s="21">
        <v>0</v>
      </c>
      <c r="E118" s="14">
        <f t="shared" si="50"/>
        <v>5044.032</v>
      </c>
      <c r="F118" s="21">
        <v>1.4</v>
      </c>
      <c r="G118" s="21">
        <v>0.98</v>
      </c>
      <c r="H118" s="21">
        <v>2.28</v>
      </c>
      <c r="I118" s="31">
        <f t="shared" si="51"/>
        <v>3.2344</v>
      </c>
      <c r="J118" s="21">
        <v>1.2</v>
      </c>
      <c r="K118" s="18">
        <v>0.5</v>
      </c>
      <c r="L118" s="32">
        <f t="shared" si="52"/>
        <v>13704.110364672</v>
      </c>
      <c r="M118" s="32"/>
      <c r="N118" s="32"/>
      <c r="O118" s="32"/>
      <c r="P118" s="32"/>
      <c r="R118" s="21">
        <v>2919</v>
      </c>
      <c r="S118" s="19">
        <v>1.728</v>
      </c>
      <c r="T118" s="21">
        <v>1</v>
      </c>
      <c r="U118" s="21">
        <v>0</v>
      </c>
      <c r="V118" s="14">
        <f t="shared" si="53"/>
        <v>5044.032</v>
      </c>
      <c r="W118" s="21">
        <v>1.4</v>
      </c>
      <c r="X118" s="21">
        <v>0.98</v>
      </c>
      <c r="Y118" s="21">
        <v>2.68</v>
      </c>
      <c r="Z118" s="31">
        <f t="shared" si="54"/>
        <v>3.6264</v>
      </c>
      <c r="AA118" s="21">
        <v>1.2</v>
      </c>
      <c r="AB118" s="18">
        <v>0.5</v>
      </c>
      <c r="AC118" s="32">
        <f t="shared" si="55"/>
        <v>15365.009221632</v>
      </c>
      <c r="AD118" s="32"/>
      <c r="AE118" s="32"/>
      <c r="AF118" s="32"/>
      <c r="AG118" s="32"/>
    </row>
    <row r="119" customHeight="1" spans="1:33">
      <c r="A119" s="21">
        <v>2919</v>
      </c>
      <c r="B119" s="19">
        <v>1.728</v>
      </c>
      <c r="C119" s="21">
        <v>1</v>
      </c>
      <c r="D119" s="21">
        <v>0</v>
      </c>
      <c r="E119" s="14">
        <f t="shared" si="50"/>
        <v>5044.032</v>
      </c>
      <c r="F119" s="21">
        <v>1.4</v>
      </c>
      <c r="G119" s="21">
        <v>0.98</v>
      </c>
      <c r="H119" s="21">
        <v>2.28</v>
      </c>
      <c r="I119" s="31">
        <f t="shared" si="51"/>
        <v>3.2344</v>
      </c>
      <c r="J119" s="21">
        <v>1.2</v>
      </c>
      <c r="K119" s="18">
        <v>0.5</v>
      </c>
      <c r="L119" s="32">
        <f t="shared" si="52"/>
        <v>13704.110364672</v>
      </c>
      <c r="M119" s="32"/>
      <c r="N119" s="32"/>
      <c r="O119" s="32"/>
      <c r="P119" s="32"/>
      <c r="R119" s="21">
        <v>2919</v>
      </c>
      <c r="S119" s="19">
        <v>1.728</v>
      </c>
      <c r="T119" s="21">
        <v>1</v>
      </c>
      <c r="U119" s="21">
        <v>0</v>
      </c>
      <c r="V119" s="14">
        <f t="shared" si="53"/>
        <v>5044.032</v>
      </c>
      <c r="W119" s="21">
        <v>1.4</v>
      </c>
      <c r="X119" s="21">
        <v>0.98</v>
      </c>
      <c r="Y119" s="21">
        <v>2.68</v>
      </c>
      <c r="Z119" s="31">
        <f t="shared" si="54"/>
        <v>3.6264</v>
      </c>
      <c r="AA119" s="21">
        <v>1.2</v>
      </c>
      <c r="AB119" s="18">
        <v>0.5</v>
      </c>
      <c r="AC119" s="32">
        <f t="shared" si="55"/>
        <v>15365.009221632</v>
      </c>
      <c r="AD119" s="32"/>
      <c r="AE119" s="32"/>
      <c r="AF119" s="32"/>
      <c r="AG119" s="32"/>
    </row>
    <row r="120" customHeight="1" spans="1:33">
      <c r="A120" s="21">
        <v>2919</v>
      </c>
      <c r="B120" s="19">
        <v>1.728</v>
      </c>
      <c r="C120" s="21">
        <v>1</v>
      </c>
      <c r="D120" s="21">
        <v>0</v>
      </c>
      <c r="E120" s="14">
        <f t="shared" si="50"/>
        <v>5044.032</v>
      </c>
      <c r="F120" s="21">
        <v>1.4</v>
      </c>
      <c r="G120" s="21">
        <v>0.98</v>
      </c>
      <c r="H120" s="21">
        <v>2.28</v>
      </c>
      <c r="I120" s="31">
        <f t="shared" si="51"/>
        <v>3.2344</v>
      </c>
      <c r="J120" s="21">
        <v>1.2</v>
      </c>
      <c r="K120" s="18">
        <v>0.5</v>
      </c>
      <c r="L120" s="32">
        <f t="shared" si="52"/>
        <v>13704.110364672</v>
      </c>
      <c r="M120" s="32"/>
      <c r="N120" s="32"/>
      <c r="O120" s="32"/>
      <c r="P120" s="32"/>
      <c r="R120" s="21">
        <v>2919</v>
      </c>
      <c r="S120" s="19">
        <v>1.728</v>
      </c>
      <c r="T120" s="21">
        <v>1</v>
      </c>
      <c r="U120" s="21">
        <v>0</v>
      </c>
      <c r="V120" s="14">
        <f t="shared" si="53"/>
        <v>5044.032</v>
      </c>
      <c r="W120" s="21">
        <v>1.4</v>
      </c>
      <c r="X120" s="21">
        <v>0.98</v>
      </c>
      <c r="Y120" s="21">
        <v>2.68</v>
      </c>
      <c r="Z120" s="31">
        <f t="shared" si="54"/>
        <v>3.6264</v>
      </c>
      <c r="AA120" s="21">
        <v>1.2</v>
      </c>
      <c r="AB120" s="18">
        <v>0.5</v>
      </c>
      <c r="AC120" s="32">
        <f t="shared" si="55"/>
        <v>15365.009221632</v>
      </c>
      <c r="AD120" s="32"/>
      <c r="AE120" s="32"/>
      <c r="AF120" s="32"/>
      <c r="AG120" s="32"/>
    </row>
    <row r="121" customHeight="1" spans="1:33">
      <c r="A121" s="21">
        <v>2919</v>
      </c>
      <c r="B121" s="19">
        <v>1.728</v>
      </c>
      <c r="C121" s="21">
        <v>1</v>
      </c>
      <c r="D121" s="21">
        <v>0</v>
      </c>
      <c r="E121" s="14">
        <f t="shared" si="50"/>
        <v>5044.032</v>
      </c>
      <c r="F121" s="21">
        <v>1.4</v>
      </c>
      <c r="G121" s="21">
        <v>0.98</v>
      </c>
      <c r="H121" s="21">
        <v>2.28</v>
      </c>
      <c r="I121" s="31">
        <f t="shared" si="51"/>
        <v>3.2344</v>
      </c>
      <c r="J121" s="21">
        <v>1.2</v>
      </c>
      <c r="K121" s="18">
        <v>0.5</v>
      </c>
      <c r="L121" s="32">
        <f t="shared" si="52"/>
        <v>13704.110364672</v>
      </c>
      <c r="M121" s="32"/>
      <c r="N121" s="32"/>
      <c r="O121" s="32"/>
      <c r="P121" s="32"/>
      <c r="R121" s="21">
        <v>2919</v>
      </c>
      <c r="S121" s="19">
        <v>1.728</v>
      </c>
      <c r="T121" s="21">
        <v>1</v>
      </c>
      <c r="U121" s="21">
        <v>0</v>
      </c>
      <c r="V121" s="14">
        <f t="shared" si="53"/>
        <v>5044.032</v>
      </c>
      <c r="W121" s="21">
        <v>1.4</v>
      </c>
      <c r="X121" s="21">
        <v>0.98</v>
      </c>
      <c r="Y121" s="21">
        <v>2.68</v>
      </c>
      <c r="Z121" s="31">
        <f t="shared" si="54"/>
        <v>3.6264</v>
      </c>
      <c r="AA121" s="21">
        <v>1.2</v>
      </c>
      <c r="AB121" s="18">
        <v>0.5</v>
      </c>
      <c r="AC121" s="32">
        <f t="shared" si="55"/>
        <v>15365.009221632</v>
      </c>
      <c r="AD121" s="32"/>
      <c r="AE121" s="32"/>
      <c r="AF121" s="32"/>
      <c r="AG121" s="32"/>
    </row>
    <row r="122" customHeight="1" spans="1:33">
      <c r="A122" s="21">
        <v>2919</v>
      </c>
      <c r="B122" s="19">
        <v>1.728</v>
      </c>
      <c r="C122" s="21">
        <v>1</v>
      </c>
      <c r="D122" s="21">
        <v>0</v>
      </c>
      <c r="E122" s="14">
        <f t="shared" si="50"/>
        <v>5044.032</v>
      </c>
      <c r="F122" s="21">
        <v>1.4</v>
      </c>
      <c r="G122" s="21">
        <v>0.98</v>
      </c>
      <c r="H122" s="21">
        <v>2.28</v>
      </c>
      <c r="I122" s="31">
        <f t="shared" si="51"/>
        <v>3.2344</v>
      </c>
      <c r="J122" s="21">
        <v>1.2</v>
      </c>
      <c r="K122" s="18">
        <v>0.5</v>
      </c>
      <c r="L122" s="32">
        <f t="shared" si="52"/>
        <v>13704.110364672</v>
      </c>
      <c r="M122" s="32"/>
      <c r="N122" s="32"/>
      <c r="O122" s="32"/>
      <c r="P122" s="32"/>
      <c r="R122" s="21">
        <v>2919</v>
      </c>
      <c r="S122" s="19">
        <v>1.728</v>
      </c>
      <c r="T122" s="21">
        <v>1</v>
      </c>
      <c r="U122" s="21">
        <v>0</v>
      </c>
      <c r="V122" s="14">
        <f t="shared" si="53"/>
        <v>5044.032</v>
      </c>
      <c r="W122" s="21">
        <v>1.4</v>
      </c>
      <c r="X122" s="21">
        <v>0.98</v>
      </c>
      <c r="Y122" s="21">
        <v>2.68</v>
      </c>
      <c r="Z122" s="31">
        <f t="shared" si="54"/>
        <v>3.6264</v>
      </c>
      <c r="AA122" s="21">
        <v>1.2</v>
      </c>
      <c r="AB122" s="18">
        <v>0.5</v>
      </c>
      <c r="AC122" s="32">
        <f t="shared" si="55"/>
        <v>15365.009221632</v>
      </c>
      <c r="AD122" s="32"/>
      <c r="AE122" s="32"/>
      <c r="AF122" s="32"/>
      <c r="AG122" s="32"/>
    </row>
    <row r="123" customHeight="1" spans="1:33">
      <c r="A123" s="21">
        <v>2919</v>
      </c>
      <c r="B123" s="19">
        <v>1.728</v>
      </c>
      <c r="C123" s="21">
        <v>1</v>
      </c>
      <c r="D123" s="21">
        <v>0</v>
      </c>
      <c r="E123" s="14">
        <f t="shared" si="50"/>
        <v>5044.032</v>
      </c>
      <c r="F123" s="21">
        <v>1.4</v>
      </c>
      <c r="G123" s="21">
        <v>0.98</v>
      </c>
      <c r="H123" s="21">
        <v>2.28</v>
      </c>
      <c r="I123" s="31">
        <f t="shared" si="51"/>
        <v>3.2344</v>
      </c>
      <c r="J123" s="21">
        <v>1.2</v>
      </c>
      <c r="K123" s="18">
        <v>0.5</v>
      </c>
      <c r="L123" s="32">
        <f t="shared" si="52"/>
        <v>13704.110364672</v>
      </c>
      <c r="M123" s="32"/>
      <c r="N123" s="32"/>
      <c r="O123" s="32"/>
      <c r="P123" s="32"/>
      <c r="R123" s="21">
        <v>2919</v>
      </c>
      <c r="S123" s="19">
        <v>1.728</v>
      </c>
      <c r="T123" s="21">
        <v>1</v>
      </c>
      <c r="U123" s="21">
        <v>0</v>
      </c>
      <c r="V123" s="14">
        <f t="shared" si="53"/>
        <v>5044.032</v>
      </c>
      <c r="W123" s="21">
        <v>1.4</v>
      </c>
      <c r="X123" s="21">
        <v>0.98</v>
      </c>
      <c r="Y123" s="21">
        <v>2.68</v>
      </c>
      <c r="Z123" s="31">
        <f t="shared" si="54"/>
        <v>3.6264</v>
      </c>
      <c r="AA123" s="21">
        <v>1.2</v>
      </c>
      <c r="AB123" s="18">
        <v>0.5</v>
      </c>
      <c r="AC123" s="32">
        <f t="shared" si="55"/>
        <v>15365.009221632</v>
      </c>
      <c r="AD123" s="32"/>
      <c r="AE123" s="32"/>
      <c r="AF123" s="32"/>
      <c r="AG123" s="32"/>
    </row>
    <row r="124" customHeight="1" spans="1:33">
      <c r="A124" s="21">
        <v>2919</v>
      </c>
      <c r="B124" s="19">
        <v>1.728</v>
      </c>
      <c r="C124" s="21">
        <v>1</v>
      </c>
      <c r="D124" s="21">
        <v>0</v>
      </c>
      <c r="E124" s="14">
        <f t="shared" si="50"/>
        <v>5044.032</v>
      </c>
      <c r="F124" s="21">
        <v>1.4</v>
      </c>
      <c r="G124" s="21">
        <v>0.98</v>
      </c>
      <c r="H124" s="21">
        <v>2.28</v>
      </c>
      <c r="I124" s="31">
        <f t="shared" si="51"/>
        <v>3.2344</v>
      </c>
      <c r="J124" s="21">
        <v>1.2</v>
      </c>
      <c r="K124" s="18">
        <v>0.5</v>
      </c>
      <c r="L124" s="32">
        <f t="shared" si="52"/>
        <v>13704.110364672</v>
      </c>
      <c r="M124" s="32"/>
      <c r="N124" s="32"/>
      <c r="O124" s="32"/>
      <c r="P124" s="32"/>
      <c r="R124" s="21">
        <v>2919</v>
      </c>
      <c r="S124" s="19">
        <v>1.728</v>
      </c>
      <c r="T124" s="21">
        <v>1</v>
      </c>
      <c r="U124" s="21">
        <v>0</v>
      </c>
      <c r="V124" s="14">
        <f t="shared" si="53"/>
        <v>5044.032</v>
      </c>
      <c r="W124" s="21">
        <v>1.4</v>
      </c>
      <c r="X124" s="21">
        <v>0.98</v>
      </c>
      <c r="Y124" s="21">
        <v>2.68</v>
      </c>
      <c r="Z124" s="31">
        <f t="shared" si="54"/>
        <v>3.6264</v>
      </c>
      <c r="AA124" s="21">
        <v>1.2</v>
      </c>
      <c r="AB124" s="18">
        <v>0.5</v>
      </c>
      <c r="AC124" s="32">
        <f t="shared" si="55"/>
        <v>15365.009221632</v>
      </c>
      <c r="AD124" s="32"/>
      <c r="AE124" s="32"/>
      <c r="AF124" s="32"/>
      <c r="AG124" s="32"/>
    </row>
    <row r="125" customHeight="1" spans="1:33">
      <c r="A125" s="34">
        <f>SUM(L117:L124)</f>
        <v>109632.882917376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6"/>
      <c r="R125" s="34">
        <f>SUM(AC117:AC124)</f>
        <v>122920.073773056</v>
      </c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6"/>
    </row>
    <row r="126" customHeight="1" spans="1:33">
      <c r="A126" s="37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9"/>
      <c r="R126" s="37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9"/>
    </row>
    <row r="127" customHeight="1" spans="1:33">
      <c r="A127" s="4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2"/>
      <c r="R127" s="40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2"/>
    </row>
    <row r="130" customHeight="1" spans="1:33">
      <c r="A130" s="2" t="s">
        <v>58</v>
      </c>
      <c r="B130" s="2"/>
      <c r="C130" s="2"/>
      <c r="D130" s="2"/>
      <c r="E130" s="2"/>
      <c r="F130" s="2"/>
      <c r="G130" s="2"/>
      <c r="H130" s="3" t="s">
        <v>61</v>
      </c>
      <c r="I130" s="3"/>
      <c r="J130" s="3"/>
      <c r="K130" s="3"/>
      <c r="L130" s="3"/>
      <c r="M130" s="3"/>
      <c r="N130" s="3"/>
      <c r="O130" s="3"/>
      <c r="P130" s="3"/>
      <c r="R130" s="2" t="s">
        <v>58</v>
      </c>
      <c r="S130" s="2"/>
      <c r="T130" s="2"/>
      <c r="U130" s="2"/>
      <c r="V130" s="2"/>
      <c r="W130" s="2"/>
      <c r="X130" s="2"/>
      <c r="Y130" s="3" t="s">
        <v>62</v>
      </c>
      <c r="Z130" s="3"/>
      <c r="AA130" s="3"/>
      <c r="AB130" s="3"/>
      <c r="AC130" s="3"/>
      <c r="AD130" s="3"/>
      <c r="AE130" s="3"/>
      <c r="AF130" s="3"/>
      <c r="AG130" s="3"/>
    </row>
    <row r="131" customHeight="1" spans="1:33">
      <c r="A131" s="2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</row>
    <row r="132" customHeight="1" spans="1:33">
      <c r="A132" s="2"/>
      <c r="B132" s="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</row>
    <row r="133" customHeight="1" spans="1:33">
      <c r="A133" s="4" t="s">
        <v>3</v>
      </c>
      <c r="B133" s="4"/>
      <c r="C133" s="5">
        <f>K133+K135+K137+K139</f>
        <v>5159501.22632552</v>
      </c>
      <c r="D133" s="5"/>
      <c r="E133" s="5"/>
      <c r="F133" s="5"/>
      <c r="G133" s="5"/>
      <c r="H133" s="6" t="s">
        <v>4</v>
      </c>
      <c r="I133" s="6"/>
      <c r="J133" s="6"/>
      <c r="K133" s="7">
        <f>A153+A176</f>
        <v>3165907.38334322</v>
      </c>
      <c r="L133" s="7"/>
      <c r="M133" s="8">
        <f>K133/C133</f>
        <v>0.613607254745806</v>
      </c>
      <c r="N133" s="8"/>
      <c r="O133" s="9" t="s">
        <v>5</v>
      </c>
      <c r="P133" s="9"/>
      <c r="R133" s="4" t="s">
        <v>3</v>
      </c>
      <c r="S133" s="4"/>
      <c r="T133" s="5">
        <f>AB133+AB135+AB137+AB139</f>
        <v>6539673.28936377</v>
      </c>
      <c r="U133" s="5"/>
      <c r="V133" s="5"/>
      <c r="W133" s="5"/>
      <c r="X133" s="5"/>
      <c r="Y133" s="6" t="s">
        <v>4</v>
      </c>
      <c r="Z133" s="6"/>
      <c r="AA133" s="6"/>
      <c r="AB133" s="7">
        <f>R153+R176</f>
        <v>3582602.78601623</v>
      </c>
      <c r="AC133" s="7"/>
      <c r="AD133" s="8">
        <f>AB133/T133</f>
        <v>0.547825958193208</v>
      </c>
      <c r="AE133" s="8"/>
      <c r="AF133" s="9" t="s">
        <v>5</v>
      </c>
      <c r="AG133" s="9"/>
    </row>
    <row r="134" customHeight="1" spans="1:33">
      <c r="A134" s="4"/>
      <c r="B134" s="4"/>
      <c r="C134" s="5"/>
      <c r="D134" s="5"/>
      <c r="E134" s="5"/>
      <c r="F134" s="5"/>
      <c r="G134" s="5"/>
      <c r="H134" s="6"/>
      <c r="I134" s="6"/>
      <c r="J134" s="6"/>
      <c r="K134" s="7"/>
      <c r="L134" s="7"/>
      <c r="M134" s="8"/>
      <c r="N134" s="8"/>
      <c r="O134" s="9"/>
      <c r="P134" s="9"/>
      <c r="R134" s="4"/>
      <c r="S134" s="4"/>
      <c r="T134" s="5"/>
      <c r="U134" s="5"/>
      <c r="V134" s="5"/>
      <c r="W134" s="5"/>
      <c r="X134" s="5"/>
      <c r="Y134" s="6"/>
      <c r="Z134" s="6"/>
      <c r="AA134" s="6"/>
      <c r="AB134" s="7"/>
      <c r="AC134" s="7"/>
      <c r="AD134" s="8"/>
      <c r="AE134" s="8"/>
      <c r="AF134" s="9"/>
      <c r="AG134" s="9"/>
    </row>
    <row r="135" customHeight="1" spans="1:33">
      <c r="A135" s="4"/>
      <c r="B135" s="4"/>
      <c r="C135" s="5"/>
      <c r="D135" s="5"/>
      <c r="E135" s="5"/>
      <c r="F135" s="5"/>
      <c r="G135" s="5"/>
      <c r="H135" s="6" t="s">
        <v>6</v>
      </c>
      <c r="I135" s="6"/>
      <c r="J135" s="6"/>
      <c r="K135" s="7">
        <f>A188+A205</f>
        <v>395893.99839496</v>
      </c>
      <c r="L135" s="7"/>
      <c r="M135" s="8">
        <f>K135/C133</f>
        <v>0.0767310600441327</v>
      </c>
      <c r="N135" s="8"/>
      <c r="O135" s="10">
        <v>18.5</v>
      </c>
      <c r="P135" s="10"/>
      <c r="R135" s="4"/>
      <c r="S135" s="4"/>
      <c r="T135" s="5"/>
      <c r="U135" s="5"/>
      <c r="V135" s="5"/>
      <c r="W135" s="5"/>
      <c r="X135" s="5"/>
      <c r="Y135" s="6" t="s">
        <v>6</v>
      </c>
      <c r="Z135" s="6"/>
      <c r="AA135" s="6"/>
      <c r="AB135" s="7">
        <f>R188+R205</f>
        <v>472771.725553564</v>
      </c>
      <c r="AC135" s="7"/>
      <c r="AD135" s="8">
        <f>AB135/T133</f>
        <v>0.0722928661164905</v>
      </c>
      <c r="AE135" s="8"/>
      <c r="AF135" s="10">
        <v>18.5</v>
      </c>
      <c r="AG135" s="10"/>
    </row>
    <row r="136" customHeight="1" spans="1:33">
      <c r="A136" s="4"/>
      <c r="B136" s="4"/>
      <c r="C136" s="5"/>
      <c r="D136" s="5"/>
      <c r="E136" s="5"/>
      <c r="F136" s="5"/>
      <c r="G136" s="5"/>
      <c r="H136" s="6"/>
      <c r="I136" s="6"/>
      <c r="J136" s="6"/>
      <c r="K136" s="7"/>
      <c r="L136" s="7"/>
      <c r="M136" s="8"/>
      <c r="N136" s="8"/>
      <c r="O136" s="10"/>
      <c r="P136" s="10"/>
      <c r="R136" s="4"/>
      <c r="S136" s="4"/>
      <c r="T136" s="5"/>
      <c r="U136" s="5"/>
      <c r="V136" s="5"/>
      <c r="W136" s="5"/>
      <c r="X136" s="5"/>
      <c r="Y136" s="6"/>
      <c r="Z136" s="6"/>
      <c r="AA136" s="6"/>
      <c r="AB136" s="7"/>
      <c r="AC136" s="7"/>
      <c r="AD136" s="8"/>
      <c r="AE136" s="8"/>
      <c r="AF136" s="10"/>
      <c r="AG136" s="10"/>
    </row>
    <row r="137" customHeight="1" spans="1:33">
      <c r="A137" s="11" t="s">
        <v>7</v>
      </c>
      <c r="B137" s="11"/>
      <c r="C137" s="12">
        <f>C133/O135</f>
        <v>278891.958179758</v>
      </c>
      <c r="D137" s="12"/>
      <c r="E137" s="12"/>
      <c r="F137" s="12"/>
      <c r="G137" s="12"/>
      <c r="H137" s="6" t="s">
        <v>8</v>
      </c>
      <c r="I137" s="6"/>
      <c r="J137" s="6"/>
      <c r="K137" s="7">
        <f>A239+A254</f>
        <v>703430.151660437</v>
      </c>
      <c r="L137" s="7"/>
      <c r="M137" s="8">
        <f>K137/C133</f>
        <v>0.136336851335803</v>
      </c>
      <c r="N137" s="8"/>
      <c r="O137" s="10"/>
      <c r="P137" s="10"/>
      <c r="R137" s="11" t="s">
        <v>7</v>
      </c>
      <c r="S137" s="11"/>
      <c r="T137" s="12">
        <f>T133/AF135</f>
        <v>353495.853479123</v>
      </c>
      <c r="U137" s="12"/>
      <c r="V137" s="12"/>
      <c r="W137" s="12"/>
      <c r="X137" s="12"/>
      <c r="Y137" s="6" t="s">
        <v>8</v>
      </c>
      <c r="Z137" s="6"/>
      <c r="AA137" s="6"/>
      <c r="AB137" s="7">
        <f>R239+R254</f>
        <v>1184612.88082357</v>
      </c>
      <c r="AC137" s="7"/>
      <c r="AD137" s="8">
        <f>AB137/T133</f>
        <v>0.181142517127001</v>
      </c>
      <c r="AE137" s="8"/>
      <c r="AF137" s="10"/>
      <c r="AG137" s="10"/>
    </row>
    <row r="138" customHeight="1" spans="1:33">
      <c r="A138" s="11"/>
      <c r="B138" s="11"/>
      <c r="C138" s="12"/>
      <c r="D138" s="12"/>
      <c r="E138" s="12"/>
      <c r="F138" s="12"/>
      <c r="G138" s="12"/>
      <c r="H138" s="6"/>
      <c r="I138" s="6"/>
      <c r="J138" s="6"/>
      <c r="K138" s="7"/>
      <c r="L138" s="7"/>
      <c r="M138" s="8"/>
      <c r="N138" s="8"/>
      <c r="O138" s="10"/>
      <c r="P138" s="10"/>
      <c r="R138" s="11"/>
      <c r="S138" s="11"/>
      <c r="T138" s="12"/>
      <c r="U138" s="12"/>
      <c r="V138" s="12"/>
      <c r="W138" s="12"/>
      <c r="X138" s="12"/>
      <c r="Y138" s="6"/>
      <c r="Z138" s="6"/>
      <c r="AA138" s="6"/>
      <c r="AB138" s="7"/>
      <c r="AC138" s="7"/>
      <c r="AD138" s="8"/>
      <c r="AE138" s="8"/>
      <c r="AF138" s="10"/>
      <c r="AG138" s="10"/>
    </row>
    <row r="139" customHeight="1" spans="1:33">
      <c r="A139" s="11"/>
      <c r="B139" s="11"/>
      <c r="C139" s="12"/>
      <c r="D139" s="12"/>
      <c r="E139" s="12"/>
      <c r="F139" s="12"/>
      <c r="G139" s="12"/>
      <c r="H139" s="6" t="s">
        <v>9</v>
      </c>
      <c r="I139" s="6"/>
      <c r="J139" s="6"/>
      <c r="K139" s="7">
        <f>A218+A231</f>
        <v>894269.692926901</v>
      </c>
      <c r="L139" s="7"/>
      <c r="M139" s="8">
        <f>K139/C133</f>
        <v>0.173324833874258</v>
      </c>
      <c r="N139" s="8"/>
      <c r="O139" s="10"/>
      <c r="P139" s="10"/>
      <c r="R139" s="11"/>
      <c r="S139" s="11"/>
      <c r="T139" s="12"/>
      <c r="U139" s="12"/>
      <c r="V139" s="12"/>
      <c r="W139" s="12"/>
      <c r="X139" s="12"/>
      <c r="Y139" s="6" t="s">
        <v>9</v>
      </c>
      <c r="Z139" s="6"/>
      <c r="AA139" s="6"/>
      <c r="AB139" s="7">
        <f>R218+R231</f>
        <v>1299685.8969704</v>
      </c>
      <c r="AC139" s="7"/>
      <c r="AD139" s="8">
        <f>AB139/T133</f>
        <v>0.198738658563301</v>
      </c>
      <c r="AE139" s="8"/>
      <c r="AF139" s="10"/>
      <c r="AG139" s="10"/>
    </row>
    <row r="140" customHeight="1" spans="1:33">
      <c r="A140" s="11"/>
      <c r="B140" s="11"/>
      <c r="C140" s="12"/>
      <c r="D140" s="12"/>
      <c r="E140" s="12"/>
      <c r="F140" s="12"/>
      <c r="G140" s="12"/>
      <c r="H140" s="6"/>
      <c r="I140" s="6"/>
      <c r="J140" s="6"/>
      <c r="K140" s="7"/>
      <c r="L140" s="7"/>
      <c r="M140" s="8"/>
      <c r="N140" s="8"/>
      <c r="O140" s="10"/>
      <c r="P140" s="10"/>
      <c r="R140" s="11"/>
      <c r="S140" s="11"/>
      <c r="T140" s="12"/>
      <c r="U140" s="12"/>
      <c r="V140" s="12"/>
      <c r="W140" s="12"/>
      <c r="X140" s="12"/>
      <c r="Y140" s="6"/>
      <c r="Z140" s="6"/>
      <c r="AA140" s="6"/>
      <c r="AB140" s="7"/>
      <c r="AC140" s="7"/>
      <c r="AD140" s="8"/>
      <c r="AE140" s="8"/>
      <c r="AF140" s="10"/>
      <c r="AG140" s="10"/>
    </row>
    <row r="141" customHeight="1" spans="1:33">
      <c r="A141" s="13" t="s">
        <v>10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R141" s="13" t="s">
        <v>10</v>
      </c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</row>
    <row r="142" customHeight="1" spans="1:33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</row>
    <row r="143" customHeight="1" spans="1:33">
      <c r="A143" s="14" t="s">
        <v>11</v>
      </c>
      <c r="B143" s="14"/>
      <c r="C143" s="14"/>
      <c r="D143" s="15"/>
      <c r="E143" s="16" t="s">
        <v>12</v>
      </c>
      <c r="F143" s="16"/>
      <c r="G143" s="16"/>
      <c r="H143" s="16"/>
      <c r="I143" s="14" t="s">
        <v>13</v>
      </c>
      <c r="J143" s="14" t="s">
        <v>14</v>
      </c>
      <c r="K143" s="17" t="s">
        <v>15</v>
      </c>
      <c r="L143" s="17"/>
      <c r="M143" s="17"/>
      <c r="N143" s="18" t="s">
        <v>16</v>
      </c>
      <c r="O143" s="19" t="s">
        <v>17</v>
      </c>
      <c r="P143" s="20" t="s">
        <v>18</v>
      </c>
      <c r="R143" s="14" t="s">
        <v>11</v>
      </c>
      <c r="S143" s="14"/>
      <c r="T143" s="14"/>
      <c r="U143" s="15"/>
      <c r="V143" s="16" t="s">
        <v>12</v>
      </c>
      <c r="W143" s="16"/>
      <c r="X143" s="16"/>
      <c r="Y143" s="16"/>
      <c r="Z143" s="14" t="s">
        <v>13</v>
      </c>
      <c r="AA143" s="14" t="s">
        <v>14</v>
      </c>
      <c r="AB143" s="17" t="s">
        <v>15</v>
      </c>
      <c r="AC143" s="17"/>
      <c r="AD143" s="17"/>
      <c r="AE143" s="18" t="s">
        <v>16</v>
      </c>
      <c r="AF143" s="19" t="s">
        <v>17</v>
      </c>
      <c r="AG143" s="20" t="s">
        <v>18</v>
      </c>
    </row>
    <row r="144" customHeight="1" spans="1:33">
      <c r="A144" s="21" t="s">
        <v>19</v>
      </c>
      <c r="B144" s="21" t="s">
        <v>20</v>
      </c>
      <c r="C144" s="22" t="s">
        <v>21</v>
      </c>
      <c r="D144" s="15" t="s">
        <v>11</v>
      </c>
      <c r="E144" s="21" t="s">
        <v>22</v>
      </c>
      <c r="F144" s="21" t="s">
        <v>23</v>
      </c>
      <c r="G144" s="21" t="s">
        <v>24</v>
      </c>
      <c r="H144" s="16" t="s">
        <v>25</v>
      </c>
      <c r="I144" s="14"/>
      <c r="J144" s="14"/>
      <c r="K144" s="21" t="s">
        <v>26</v>
      </c>
      <c r="L144" s="21" t="s">
        <v>27</v>
      </c>
      <c r="M144" s="17" t="s">
        <v>28</v>
      </c>
      <c r="N144" s="18" t="s">
        <v>29</v>
      </c>
      <c r="O144" s="19"/>
      <c r="P144" s="20"/>
      <c r="R144" s="21" t="s">
        <v>19</v>
      </c>
      <c r="S144" s="21" t="s">
        <v>20</v>
      </c>
      <c r="T144" s="22" t="s">
        <v>21</v>
      </c>
      <c r="U144" s="15" t="s">
        <v>11</v>
      </c>
      <c r="V144" s="21" t="s">
        <v>22</v>
      </c>
      <c r="W144" s="21" t="s">
        <v>23</v>
      </c>
      <c r="X144" s="21" t="s">
        <v>24</v>
      </c>
      <c r="Y144" s="16" t="s">
        <v>25</v>
      </c>
      <c r="Z144" s="14"/>
      <c r="AA144" s="14"/>
      <c r="AB144" s="21" t="s">
        <v>26</v>
      </c>
      <c r="AC144" s="21" t="s">
        <v>27</v>
      </c>
      <c r="AD144" s="17" t="s">
        <v>28</v>
      </c>
      <c r="AE144" s="18" t="s">
        <v>29</v>
      </c>
      <c r="AF144" s="19"/>
      <c r="AG144" s="20"/>
    </row>
    <row r="145" customHeight="1" spans="1:33">
      <c r="A145" s="21">
        <v>3226</v>
      </c>
      <c r="B145" s="23">
        <v>2.54</v>
      </c>
      <c r="C145" s="22">
        <v>1.35</v>
      </c>
      <c r="D145" s="15">
        <f t="shared" ref="D145:D152" si="56">A145*B145*C145</f>
        <v>11061.954</v>
      </c>
      <c r="E145" s="21">
        <v>1.6</v>
      </c>
      <c r="F145" s="21">
        <v>470</v>
      </c>
      <c r="G145" s="21">
        <v>3.94</v>
      </c>
      <c r="H145" s="24">
        <f t="shared" ref="H145:H152" si="57">1+6*F145/(F145+2000)+G145</f>
        <v>6.0817004048583</v>
      </c>
      <c r="I145" s="25">
        <f t="shared" ref="I145:I152" si="58">1000*(1.6+4.8)</f>
        <v>6400</v>
      </c>
      <c r="J145" s="25">
        <f t="shared" ref="J145:J149" si="59">A145*6.1</f>
        <v>19678.6</v>
      </c>
      <c r="K145" s="21">
        <v>0.99</v>
      </c>
      <c r="L145" s="21">
        <v>2.73</v>
      </c>
      <c r="M145" s="17">
        <f t="shared" ref="M145:M152" si="60">1+K145*L145</f>
        <v>3.7027</v>
      </c>
      <c r="N145" s="18">
        <v>1.2</v>
      </c>
      <c r="O145" s="26">
        <v>1</v>
      </c>
      <c r="P145" s="27">
        <f t="shared" ref="P145:P152" si="61">((D145*E145*H145)+I145+J145)*M145*N145*O145</f>
        <v>594147.316619565</v>
      </c>
      <c r="R145" s="21">
        <v>3226</v>
      </c>
      <c r="S145" s="23">
        <v>2.54</v>
      </c>
      <c r="T145" s="22">
        <v>1.35</v>
      </c>
      <c r="U145" s="15">
        <f t="shared" ref="U145:U152" si="62">R145*S145*T145</f>
        <v>11061.954</v>
      </c>
      <c r="V145" s="21">
        <v>1.6</v>
      </c>
      <c r="W145" s="21">
        <v>470</v>
      </c>
      <c r="X145" s="21">
        <v>3.94</v>
      </c>
      <c r="Y145" s="24">
        <f t="shared" ref="Y145:Y152" si="63">1+6*W145/(W145+2000)+X145</f>
        <v>6.0817004048583</v>
      </c>
      <c r="Z145" s="25">
        <f>1000*(1.6+4.8)+1985</f>
        <v>8385</v>
      </c>
      <c r="AA145" s="25">
        <f t="shared" ref="AA145:AA149" si="64">R145*6.1</f>
        <v>19678.6</v>
      </c>
      <c r="AB145" s="21">
        <v>0.99</v>
      </c>
      <c r="AC145" s="21">
        <v>3.13</v>
      </c>
      <c r="AD145" s="17">
        <f t="shared" ref="AD145:AD152" si="65">1+AB145*AC145</f>
        <v>4.0987</v>
      </c>
      <c r="AE145" s="18">
        <v>1.2</v>
      </c>
      <c r="AF145" s="26">
        <v>1</v>
      </c>
      <c r="AG145" s="27">
        <f t="shared" ref="AG145:AG152" si="66">((U145*V145*Y145)+Z145+AA145)*AD145*AE145*AF145</f>
        <v>667453.871387849</v>
      </c>
    </row>
    <row r="146" customHeight="1" spans="1:33">
      <c r="A146" s="21">
        <v>3226</v>
      </c>
      <c r="B146" s="23">
        <v>2.54</v>
      </c>
      <c r="C146" s="22">
        <v>1.35</v>
      </c>
      <c r="D146" s="15">
        <f t="shared" si="56"/>
        <v>11061.954</v>
      </c>
      <c r="E146" s="21">
        <v>1.6</v>
      </c>
      <c r="F146" s="21">
        <v>470</v>
      </c>
      <c r="G146" s="21">
        <v>1.74</v>
      </c>
      <c r="H146" s="24">
        <f t="shared" si="57"/>
        <v>3.8817004048583</v>
      </c>
      <c r="I146" s="25">
        <f t="shared" si="58"/>
        <v>6400</v>
      </c>
      <c r="J146" s="25">
        <f t="shared" si="59"/>
        <v>19678.6</v>
      </c>
      <c r="K146" s="21">
        <v>0.99</v>
      </c>
      <c r="L146" s="21">
        <v>2.73</v>
      </c>
      <c r="M146" s="17">
        <f t="shared" si="60"/>
        <v>3.7027</v>
      </c>
      <c r="N146" s="18">
        <v>1.2</v>
      </c>
      <c r="O146" s="26">
        <v>1</v>
      </c>
      <c r="P146" s="27">
        <f t="shared" si="61"/>
        <v>421136.090571386</v>
      </c>
      <c r="R146" s="21">
        <v>3226</v>
      </c>
      <c r="S146" s="23">
        <v>2.54</v>
      </c>
      <c r="T146" s="22">
        <v>1.35</v>
      </c>
      <c r="U146" s="15">
        <f t="shared" si="62"/>
        <v>11061.954</v>
      </c>
      <c r="V146" s="21">
        <v>1.6</v>
      </c>
      <c r="W146" s="21">
        <v>470</v>
      </c>
      <c r="X146" s="21">
        <v>1.74</v>
      </c>
      <c r="Y146" s="24">
        <f t="shared" si="63"/>
        <v>3.8817004048583</v>
      </c>
      <c r="Z146" s="25">
        <f t="shared" ref="Z146:Z152" si="67">1000*(1.6+4.8)+1985</f>
        <v>8385</v>
      </c>
      <c r="AA146" s="25">
        <f t="shared" si="64"/>
        <v>19678.6</v>
      </c>
      <c r="AB146" s="21">
        <v>0.99</v>
      </c>
      <c r="AC146" s="21">
        <v>3.13</v>
      </c>
      <c r="AD146" s="17">
        <f t="shared" si="65"/>
        <v>4.0987</v>
      </c>
      <c r="AE146" s="18">
        <v>1.2</v>
      </c>
      <c r="AF146" s="26">
        <v>1</v>
      </c>
      <c r="AG146" s="27">
        <f t="shared" si="66"/>
        <v>475939.270636054</v>
      </c>
    </row>
    <row r="147" customHeight="1" spans="1:33">
      <c r="A147" s="21">
        <v>3226</v>
      </c>
      <c r="B147" s="23">
        <v>2.54</v>
      </c>
      <c r="C147" s="22">
        <v>1.35</v>
      </c>
      <c r="D147" s="15">
        <f t="shared" si="56"/>
        <v>11061.954</v>
      </c>
      <c r="E147" s="21">
        <v>1.6</v>
      </c>
      <c r="F147" s="21">
        <v>470</v>
      </c>
      <c r="G147" s="21">
        <v>1.74</v>
      </c>
      <c r="H147" s="24">
        <f t="shared" si="57"/>
        <v>3.8817004048583</v>
      </c>
      <c r="I147" s="25">
        <f t="shared" si="58"/>
        <v>6400</v>
      </c>
      <c r="J147" s="25">
        <f t="shared" si="59"/>
        <v>19678.6</v>
      </c>
      <c r="K147" s="21">
        <v>0.99</v>
      </c>
      <c r="L147" s="21">
        <v>2.73</v>
      </c>
      <c r="M147" s="17">
        <f t="shared" si="60"/>
        <v>3.7027</v>
      </c>
      <c r="N147" s="18">
        <v>1.2</v>
      </c>
      <c r="O147" s="26">
        <v>1</v>
      </c>
      <c r="P147" s="27">
        <f t="shared" si="61"/>
        <v>421136.090571386</v>
      </c>
      <c r="R147" s="21">
        <v>3226</v>
      </c>
      <c r="S147" s="23">
        <v>2.54</v>
      </c>
      <c r="T147" s="22">
        <v>1.35</v>
      </c>
      <c r="U147" s="15">
        <f t="shared" si="62"/>
        <v>11061.954</v>
      </c>
      <c r="V147" s="21">
        <v>1.6</v>
      </c>
      <c r="W147" s="21">
        <v>470</v>
      </c>
      <c r="X147" s="21">
        <v>1.74</v>
      </c>
      <c r="Y147" s="24">
        <f t="shared" si="63"/>
        <v>3.8817004048583</v>
      </c>
      <c r="Z147" s="25">
        <f t="shared" si="67"/>
        <v>8385</v>
      </c>
      <c r="AA147" s="25">
        <f t="shared" si="64"/>
        <v>19678.6</v>
      </c>
      <c r="AB147" s="21">
        <v>0.99</v>
      </c>
      <c r="AC147" s="21">
        <v>3.13</v>
      </c>
      <c r="AD147" s="17">
        <f t="shared" si="65"/>
        <v>4.0987</v>
      </c>
      <c r="AE147" s="18">
        <v>1.2</v>
      </c>
      <c r="AF147" s="26">
        <v>1</v>
      </c>
      <c r="AG147" s="27">
        <f t="shared" si="66"/>
        <v>475939.270636054</v>
      </c>
    </row>
    <row r="148" customHeight="1" spans="1:33">
      <c r="A148" s="21">
        <v>3226</v>
      </c>
      <c r="B148" s="23">
        <v>2.54</v>
      </c>
      <c r="C148" s="22">
        <v>1.35</v>
      </c>
      <c r="D148" s="15">
        <f t="shared" si="56"/>
        <v>11061.954</v>
      </c>
      <c r="E148" s="21">
        <v>1.6</v>
      </c>
      <c r="F148" s="21">
        <v>470</v>
      </c>
      <c r="G148" s="21">
        <v>1.74</v>
      </c>
      <c r="H148" s="24">
        <f t="shared" si="57"/>
        <v>3.8817004048583</v>
      </c>
      <c r="I148" s="25">
        <f t="shared" si="58"/>
        <v>6400</v>
      </c>
      <c r="J148" s="25">
        <f t="shared" si="59"/>
        <v>19678.6</v>
      </c>
      <c r="K148" s="21">
        <v>0.99</v>
      </c>
      <c r="L148" s="21">
        <v>2.73</v>
      </c>
      <c r="M148" s="17">
        <f t="shared" si="60"/>
        <v>3.7027</v>
      </c>
      <c r="N148" s="18">
        <v>1.2</v>
      </c>
      <c r="O148" s="26">
        <v>1</v>
      </c>
      <c r="P148" s="27">
        <f t="shared" si="61"/>
        <v>421136.090571386</v>
      </c>
      <c r="R148" s="21">
        <v>3226</v>
      </c>
      <c r="S148" s="23">
        <v>2.54</v>
      </c>
      <c r="T148" s="22">
        <v>1.35</v>
      </c>
      <c r="U148" s="15">
        <f t="shared" si="62"/>
        <v>11061.954</v>
      </c>
      <c r="V148" s="21">
        <v>1.6</v>
      </c>
      <c r="W148" s="21">
        <v>470</v>
      </c>
      <c r="X148" s="21">
        <v>1.74</v>
      </c>
      <c r="Y148" s="24">
        <f t="shared" si="63"/>
        <v>3.8817004048583</v>
      </c>
      <c r="Z148" s="25">
        <f t="shared" si="67"/>
        <v>8385</v>
      </c>
      <c r="AA148" s="25">
        <f t="shared" si="64"/>
        <v>19678.6</v>
      </c>
      <c r="AB148" s="21">
        <v>0.99</v>
      </c>
      <c r="AC148" s="21">
        <v>3.13</v>
      </c>
      <c r="AD148" s="17">
        <f t="shared" si="65"/>
        <v>4.0987</v>
      </c>
      <c r="AE148" s="18">
        <v>1.2</v>
      </c>
      <c r="AF148" s="26">
        <v>1</v>
      </c>
      <c r="AG148" s="27">
        <f t="shared" si="66"/>
        <v>475939.270636054</v>
      </c>
    </row>
    <row r="149" customHeight="1" spans="1:33">
      <c r="A149" s="21">
        <v>3226</v>
      </c>
      <c r="B149" s="23">
        <v>2.54</v>
      </c>
      <c r="C149" s="22">
        <v>1.35</v>
      </c>
      <c r="D149" s="15">
        <f t="shared" si="56"/>
        <v>11061.954</v>
      </c>
      <c r="E149" s="21">
        <v>1.6</v>
      </c>
      <c r="F149" s="21">
        <v>470</v>
      </c>
      <c r="G149" s="21">
        <v>1.74</v>
      </c>
      <c r="H149" s="24">
        <f t="shared" si="57"/>
        <v>3.8817004048583</v>
      </c>
      <c r="I149" s="25">
        <f t="shared" si="58"/>
        <v>6400</v>
      </c>
      <c r="J149" s="25">
        <f t="shared" si="59"/>
        <v>19678.6</v>
      </c>
      <c r="K149" s="21">
        <v>0.99</v>
      </c>
      <c r="L149" s="21">
        <v>2.73</v>
      </c>
      <c r="M149" s="17">
        <f t="shared" si="60"/>
        <v>3.7027</v>
      </c>
      <c r="N149" s="18">
        <v>1.2</v>
      </c>
      <c r="O149" s="26">
        <v>1</v>
      </c>
      <c r="P149" s="27">
        <f t="shared" si="61"/>
        <v>421136.090571386</v>
      </c>
      <c r="R149" s="21">
        <v>3226</v>
      </c>
      <c r="S149" s="23">
        <v>2.54</v>
      </c>
      <c r="T149" s="22">
        <v>1.35</v>
      </c>
      <c r="U149" s="15">
        <f t="shared" si="62"/>
        <v>11061.954</v>
      </c>
      <c r="V149" s="21">
        <v>1.6</v>
      </c>
      <c r="W149" s="21">
        <v>470</v>
      </c>
      <c r="X149" s="21">
        <v>1.74</v>
      </c>
      <c r="Y149" s="24">
        <f t="shared" si="63"/>
        <v>3.8817004048583</v>
      </c>
      <c r="Z149" s="25">
        <f t="shared" si="67"/>
        <v>8385</v>
      </c>
      <c r="AA149" s="25">
        <f t="shared" si="64"/>
        <v>19678.6</v>
      </c>
      <c r="AB149" s="21">
        <v>0.99</v>
      </c>
      <c r="AC149" s="21">
        <v>3.13</v>
      </c>
      <c r="AD149" s="17">
        <f t="shared" si="65"/>
        <v>4.0987</v>
      </c>
      <c r="AE149" s="18">
        <v>1.2</v>
      </c>
      <c r="AF149" s="26">
        <v>1</v>
      </c>
      <c r="AG149" s="27">
        <f t="shared" si="66"/>
        <v>475939.270636054</v>
      </c>
    </row>
    <row r="150" customHeight="1" spans="1:33">
      <c r="A150" s="21">
        <v>3226</v>
      </c>
      <c r="B150" s="16">
        <v>0.53</v>
      </c>
      <c r="C150" s="22">
        <v>1.35</v>
      </c>
      <c r="D150" s="15">
        <f t="shared" si="56"/>
        <v>2308.203</v>
      </c>
      <c r="E150" s="21">
        <v>1.6</v>
      </c>
      <c r="F150" s="21">
        <v>470</v>
      </c>
      <c r="G150" s="21">
        <v>1.74</v>
      </c>
      <c r="H150" s="24">
        <f t="shared" si="57"/>
        <v>3.8817004048583</v>
      </c>
      <c r="I150" s="25">
        <f t="shared" si="58"/>
        <v>6400</v>
      </c>
      <c r="J150" s="25">
        <v>0</v>
      </c>
      <c r="K150" s="21">
        <v>0.99</v>
      </c>
      <c r="L150" s="21">
        <v>2.73</v>
      </c>
      <c r="M150" s="17">
        <f t="shared" si="60"/>
        <v>3.7027</v>
      </c>
      <c r="N150" s="18">
        <v>1.2</v>
      </c>
      <c r="O150" s="26">
        <v>1</v>
      </c>
      <c r="P150" s="27">
        <f t="shared" si="61"/>
        <v>92133.2652562655</v>
      </c>
      <c r="R150" s="21">
        <v>3226</v>
      </c>
      <c r="S150" s="16">
        <v>0.53</v>
      </c>
      <c r="T150" s="22">
        <v>1.35</v>
      </c>
      <c r="U150" s="15">
        <f t="shared" si="62"/>
        <v>2308.203</v>
      </c>
      <c r="V150" s="21">
        <v>1.6</v>
      </c>
      <c r="W150" s="21">
        <v>470</v>
      </c>
      <c r="X150" s="21">
        <v>1.74</v>
      </c>
      <c r="Y150" s="24">
        <f t="shared" si="63"/>
        <v>3.8817004048583</v>
      </c>
      <c r="Z150" s="25">
        <f t="shared" si="67"/>
        <v>8385</v>
      </c>
      <c r="AA150" s="25">
        <v>0</v>
      </c>
      <c r="AB150" s="21">
        <v>0.99</v>
      </c>
      <c r="AC150" s="21">
        <v>3.13</v>
      </c>
      <c r="AD150" s="17">
        <f t="shared" si="65"/>
        <v>4.0987</v>
      </c>
      <c r="AE150" s="18">
        <v>1.2</v>
      </c>
      <c r="AF150" s="26">
        <v>1</v>
      </c>
      <c r="AG150" s="27">
        <f t="shared" si="66"/>
        <v>111749.927691964</v>
      </c>
    </row>
    <row r="151" customHeight="1" spans="1:33">
      <c r="A151" s="21">
        <v>3226</v>
      </c>
      <c r="B151" s="16">
        <v>0.53</v>
      </c>
      <c r="C151" s="22">
        <v>1.35</v>
      </c>
      <c r="D151" s="15">
        <f t="shared" si="56"/>
        <v>2308.203</v>
      </c>
      <c r="E151" s="21">
        <v>1.6</v>
      </c>
      <c r="F151" s="21">
        <v>470</v>
      </c>
      <c r="G151" s="21">
        <v>1.74</v>
      </c>
      <c r="H151" s="24">
        <f t="shared" si="57"/>
        <v>3.8817004048583</v>
      </c>
      <c r="I151" s="25">
        <f t="shared" si="58"/>
        <v>6400</v>
      </c>
      <c r="J151" s="25">
        <v>0</v>
      </c>
      <c r="K151" s="21">
        <v>0.99</v>
      </c>
      <c r="L151" s="21">
        <v>2.73</v>
      </c>
      <c r="M151" s="17">
        <f t="shared" si="60"/>
        <v>3.7027</v>
      </c>
      <c r="N151" s="18">
        <v>1.2</v>
      </c>
      <c r="O151" s="26">
        <v>1</v>
      </c>
      <c r="P151" s="27">
        <f t="shared" si="61"/>
        <v>92133.2652562655</v>
      </c>
      <c r="R151" s="21">
        <v>3226</v>
      </c>
      <c r="S151" s="16">
        <v>0.53</v>
      </c>
      <c r="T151" s="22">
        <v>1.35</v>
      </c>
      <c r="U151" s="15">
        <f t="shared" si="62"/>
        <v>2308.203</v>
      </c>
      <c r="V151" s="21">
        <v>1.6</v>
      </c>
      <c r="W151" s="21">
        <v>470</v>
      </c>
      <c r="X151" s="21">
        <v>1.74</v>
      </c>
      <c r="Y151" s="24">
        <f t="shared" si="63"/>
        <v>3.8817004048583</v>
      </c>
      <c r="Z151" s="25">
        <f t="shared" si="67"/>
        <v>8385</v>
      </c>
      <c r="AA151" s="25">
        <v>0</v>
      </c>
      <c r="AB151" s="21">
        <v>0.99</v>
      </c>
      <c r="AC151" s="21">
        <v>3.13</v>
      </c>
      <c r="AD151" s="17">
        <f t="shared" si="65"/>
        <v>4.0987</v>
      </c>
      <c r="AE151" s="18">
        <v>1.2</v>
      </c>
      <c r="AF151" s="26">
        <v>1</v>
      </c>
      <c r="AG151" s="27">
        <f t="shared" si="66"/>
        <v>111749.927691964</v>
      </c>
    </row>
    <row r="152" customHeight="1" spans="1:33">
      <c r="A152" s="21">
        <v>3226</v>
      </c>
      <c r="B152" s="14">
        <v>3.2</v>
      </c>
      <c r="C152" s="22">
        <v>1.35</v>
      </c>
      <c r="D152" s="15">
        <f t="shared" si="56"/>
        <v>13936.32</v>
      </c>
      <c r="E152" s="21">
        <v>1.6</v>
      </c>
      <c r="F152" s="21">
        <v>470</v>
      </c>
      <c r="G152" s="21">
        <v>1.74</v>
      </c>
      <c r="H152" s="24">
        <f t="shared" si="57"/>
        <v>3.8817004048583</v>
      </c>
      <c r="I152" s="25">
        <f t="shared" si="58"/>
        <v>6400</v>
      </c>
      <c r="J152" s="25">
        <v>0</v>
      </c>
      <c r="K152" s="21">
        <v>0.99</v>
      </c>
      <c r="L152" s="21">
        <v>2.73</v>
      </c>
      <c r="M152" s="17">
        <f t="shared" si="60"/>
        <v>3.7027</v>
      </c>
      <c r="N152" s="18">
        <v>1.2</v>
      </c>
      <c r="O152" s="26">
        <v>1</v>
      </c>
      <c r="P152" s="27">
        <f t="shared" si="61"/>
        <v>413019.554151037</v>
      </c>
      <c r="R152" s="21">
        <v>3226</v>
      </c>
      <c r="S152" s="14">
        <v>3.2</v>
      </c>
      <c r="T152" s="22">
        <v>1.35</v>
      </c>
      <c r="U152" s="15">
        <f t="shared" si="62"/>
        <v>13936.32</v>
      </c>
      <c r="V152" s="21">
        <v>1.6</v>
      </c>
      <c r="W152" s="21">
        <v>470</v>
      </c>
      <c r="X152" s="21">
        <v>1.74</v>
      </c>
      <c r="Y152" s="24">
        <f t="shared" si="63"/>
        <v>3.8817004048583</v>
      </c>
      <c r="Z152" s="25">
        <f t="shared" si="67"/>
        <v>8385</v>
      </c>
      <c r="AA152" s="25">
        <v>0</v>
      </c>
      <c r="AB152" s="21">
        <v>0.99</v>
      </c>
      <c r="AC152" s="21">
        <v>3.13</v>
      </c>
      <c r="AD152" s="17">
        <f t="shared" si="65"/>
        <v>4.0987</v>
      </c>
      <c r="AE152" s="18">
        <v>1.2</v>
      </c>
      <c r="AF152" s="26">
        <v>1</v>
      </c>
      <c r="AG152" s="27">
        <f t="shared" si="66"/>
        <v>466954.678898651</v>
      </c>
    </row>
    <row r="153" customHeight="1" spans="1:33">
      <c r="A153" s="28">
        <f>SUM(P145:P152)</f>
        <v>2875977.76356868</v>
      </c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R153" s="28">
        <f>SUM(AG145:AG152)</f>
        <v>3261665.48821465</v>
      </c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</row>
    <row r="154" customHeight="1" spans="1:33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</row>
    <row r="155" customHeight="1" spans="1:33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</row>
    <row r="156" customHeight="1" spans="1:33">
      <c r="A156" s="29" t="s">
        <v>30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R156" s="29" t="s">
        <v>30</v>
      </c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</row>
    <row r="157" customHeight="1" spans="1:33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</row>
    <row r="158" customHeight="1" spans="1:33">
      <c r="A158" s="14" t="s">
        <v>11</v>
      </c>
      <c r="B158" s="14"/>
      <c r="C158" s="14"/>
      <c r="D158" s="14"/>
      <c r="E158" s="14"/>
      <c r="F158" s="17" t="s">
        <v>31</v>
      </c>
      <c r="G158" s="17"/>
      <c r="H158" s="17"/>
      <c r="I158" s="17"/>
      <c r="J158" s="18" t="s">
        <v>32</v>
      </c>
      <c r="K158" s="18"/>
      <c r="L158" s="30" t="s">
        <v>18</v>
      </c>
      <c r="M158" s="30"/>
      <c r="N158" s="30"/>
      <c r="O158" s="30"/>
      <c r="P158" s="30"/>
      <c r="R158" s="14" t="s">
        <v>11</v>
      </c>
      <c r="S158" s="14"/>
      <c r="T158" s="14"/>
      <c r="U158" s="14"/>
      <c r="V158" s="14"/>
      <c r="W158" s="17" t="s">
        <v>31</v>
      </c>
      <c r="X158" s="17"/>
      <c r="Y158" s="17"/>
      <c r="Z158" s="17"/>
      <c r="AA158" s="18" t="s">
        <v>32</v>
      </c>
      <c r="AB158" s="18"/>
      <c r="AC158" s="30" t="s">
        <v>18</v>
      </c>
      <c r="AD158" s="30"/>
      <c r="AE158" s="30"/>
      <c r="AF158" s="30"/>
      <c r="AG158" s="30"/>
    </row>
    <row r="159" customHeight="1" spans="1:33">
      <c r="A159" s="14" t="s">
        <v>19</v>
      </c>
      <c r="B159" s="14" t="s">
        <v>33</v>
      </c>
      <c r="C159" s="14" t="s">
        <v>34</v>
      </c>
      <c r="D159" s="14" t="s">
        <v>35</v>
      </c>
      <c r="E159" s="14" t="s">
        <v>11</v>
      </c>
      <c r="F159" s="17" t="s">
        <v>36</v>
      </c>
      <c r="G159" s="17" t="s">
        <v>26</v>
      </c>
      <c r="H159" s="17" t="s">
        <v>27</v>
      </c>
      <c r="I159" s="31" t="s">
        <v>28</v>
      </c>
      <c r="J159" s="18" t="s">
        <v>37</v>
      </c>
      <c r="K159" s="18" t="s">
        <v>38</v>
      </c>
      <c r="L159" s="30"/>
      <c r="M159" s="30"/>
      <c r="N159" s="30"/>
      <c r="O159" s="30"/>
      <c r="P159" s="30"/>
      <c r="R159" s="14" t="s">
        <v>19</v>
      </c>
      <c r="S159" s="14" t="s">
        <v>33</v>
      </c>
      <c r="T159" s="14" t="s">
        <v>34</v>
      </c>
      <c r="U159" s="14" t="s">
        <v>35</v>
      </c>
      <c r="V159" s="14" t="s">
        <v>11</v>
      </c>
      <c r="W159" s="17" t="s">
        <v>36</v>
      </c>
      <c r="X159" s="17" t="s">
        <v>26</v>
      </c>
      <c r="Y159" s="17" t="s">
        <v>27</v>
      </c>
      <c r="Z159" s="31" t="s">
        <v>28</v>
      </c>
      <c r="AA159" s="18" t="s">
        <v>37</v>
      </c>
      <c r="AB159" s="18" t="s">
        <v>38</v>
      </c>
      <c r="AC159" s="30"/>
      <c r="AD159" s="30"/>
      <c r="AE159" s="30"/>
      <c r="AF159" s="30"/>
      <c r="AG159" s="30"/>
    </row>
    <row r="160" customHeight="1" spans="1:33">
      <c r="A160" s="21">
        <v>3226</v>
      </c>
      <c r="B160" s="17">
        <v>1.02</v>
      </c>
      <c r="C160" s="21">
        <v>1</v>
      </c>
      <c r="D160" s="21">
        <f t="shared" ref="D160:D175" si="68">(0.71+0.24)*1000</f>
        <v>950</v>
      </c>
      <c r="E160" s="14">
        <f t="shared" ref="E160:E175" si="69">A160*B160*C160+D160</f>
        <v>4240.52</v>
      </c>
      <c r="F160" s="21">
        <v>1.35</v>
      </c>
      <c r="G160" s="21">
        <v>0.99</v>
      </c>
      <c r="H160" s="21">
        <v>2.73</v>
      </c>
      <c r="I160" s="31">
        <f t="shared" ref="I160:I175" si="70">G160*H160+1</f>
        <v>3.7027</v>
      </c>
      <c r="J160" s="21">
        <v>1.2</v>
      </c>
      <c r="K160" s="18">
        <v>0.5</v>
      </c>
      <c r="L160" s="32">
        <f t="shared" ref="L160:L175" si="71">E160*F160*I160*J160*K160</f>
        <v>12718.11245724</v>
      </c>
      <c r="M160" s="32"/>
      <c r="N160" s="32"/>
      <c r="O160" s="32"/>
      <c r="P160" s="32"/>
      <c r="R160" s="21">
        <v>3226</v>
      </c>
      <c r="S160" s="17">
        <v>1.02</v>
      </c>
      <c r="T160" s="21">
        <v>1</v>
      </c>
      <c r="U160" s="21">
        <f t="shared" ref="U160:U175" si="72">(0.71+0.24)*1000</f>
        <v>950</v>
      </c>
      <c r="V160" s="14">
        <f t="shared" ref="V160:V175" si="73">R160*S160*T160+U160</f>
        <v>4240.52</v>
      </c>
      <c r="W160" s="21">
        <v>1.35</v>
      </c>
      <c r="X160" s="21">
        <v>0.99</v>
      </c>
      <c r="Y160" s="21">
        <v>3.13</v>
      </c>
      <c r="Z160" s="31">
        <f t="shared" ref="Z160:Z175" si="74">X160*Y160+1</f>
        <v>4.0987</v>
      </c>
      <c r="AA160" s="21">
        <v>1.2</v>
      </c>
      <c r="AB160" s="18">
        <v>0.5</v>
      </c>
      <c r="AC160" s="32">
        <f t="shared" ref="AC160:AC175" si="75">V160*W160*Z160*AA160*AB160</f>
        <v>14078.30165244</v>
      </c>
      <c r="AD160" s="32"/>
      <c r="AE160" s="32"/>
      <c r="AF160" s="32"/>
      <c r="AG160" s="32"/>
    </row>
    <row r="161" customHeight="1" spans="1:33">
      <c r="A161" s="21">
        <v>3226</v>
      </c>
      <c r="B161" s="17">
        <v>0.93</v>
      </c>
      <c r="C161" s="21">
        <v>1</v>
      </c>
      <c r="D161" s="21">
        <f t="shared" si="68"/>
        <v>950</v>
      </c>
      <c r="E161" s="14">
        <f t="shared" si="69"/>
        <v>3950.18</v>
      </c>
      <c r="F161" s="21">
        <v>1.35</v>
      </c>
      <c r="G161" s="21">
        <v>0.99</v>
      </c>
      <c r="H161" s="21">
        <v>2.73</v>
      </c>
      <c r="I161" s="31">
        <f t="shared" si="70"/>
        <v>3.7027</v>
      </c>
      <c r="J161" s="21">
        <v>1.2</v>
      </c>
      <c r="K161" s="18">
        <v>0.5</v>
      </c>
      <c r="L161" s="32">
        <f t="shared" si="71"/>
        <v>11847.32850366</v>
      </c>
      <c r="M161" s="32"/>
      <c r="N161" s="32"/>
      <c r="O161" s="32"/>
      <c r="P161" s="32"/>
      <c r="R161" s="21">
        <v>3226</v>
      </c>
      <c r="S161" s="17">
        <v>0.93</v>
      </c>
      <c r="T161" s="21">
        <v>1</v>
      </c>
      <c r="U161" s="21">
        <f t="shared" si="72"/>
        <v>950</v>
      </c>
      <c r="V161" s="14">
        <f t="shared" si="73"/>
        <v>3950.18</v>
      </c>
      <c r="W161" s="21">
        <v>1.35</v>
      </c>
      <c r="X161" s="21">
        <v>0.99</v>
      </c>
      <c r="Y161" s="21">
        <v>3.13</v>
      </c>
      <c r="Z161" s="31">
        <f t="shared" si="74"/>
        <v>4.0987</v>
      </c>
      <c r="AA161" s="21">
        <v>1.2</v>
      </c>
      <c r="AB161" s="18">
        <v>0.5</v>
      </c>
      <c r="AC161" s="32">
        <f t="shared" si="75"/>
        <v>13114.38824046</v>
      </c>
      <c r="AD161" s="32"/>
      <c r="AE161" s="32"/>
      <c r="AF161" s="32"/>
      <c r="AG161" s="32"/>
    </row>
    <row r="162" customHeight="1" spans="1:33">
      <c r="A162" s="21">
        <v>3226</v>
      </c>
      <c r="B162" s="17">
        <v>0.62</v>
      </c>
      <c r="C162" s="21">
        <v>1</v>
      </c>
      <c r="D162" s="21">
        <f t="shared" si="68"/>
        <v>950</v>
      </c>
      <c r="E162" s="14">
        <f t="shared" si="69"/>
        <v>2950.12</v>
      </c>
      <c r="F162" s="21">
        <v>1.35</v>
      </c>
      <c r="G162" s="21">
        <v>0.99</v>
      </c>
      <c r="H162" s="21">
        <v>2.73</v>
      </c>
      <c r="I162" s="31">
        <f t="shared" si="70"/>
        <v>3.7027</v>
      </c>
      <c r="J162" s="21">
        <v>1.2</v>
      </c>
      <c r="K162" s="18">
        <v>0.5</v>
      </c>
      <c r="L162" s="32">
        <f t="shared" si="71"/>
        <v>8847.96155244</v>
      </c>
      <c r="M162" s="32"/>
      <c r="N162" s="32"/>
      <c r="O162" s="32"/>
      <c r="P162" s="32"/>
      <c r="R162" s="21">
        <v>3226</v>
      </c>
      <c r="S162" s="17">
        <v>0.62</v>
      </c>
      <c r="T162" s="21">
        <v>1</v>
      </c>
      <c r="U162" s="21">
        <f t="shared" si="72"/>
        <v>950</v>
      </c>
      <c r="V162" s="14">
        <f t="shared" si="73"/>
        <v>2950.12</v>
      </c>
      <c r="W162" s="21">
        <v>1.35</v>
      </c>
      <c r="X162" s="21">
        <v>0.99</v>
      </c>
      <c r="Y162" s="21">
        <v>3.13</v>
      </c>
      <c r="Z162" s="31">
        <f t="shared" si="74"/>
        <v>4.0987</v>
      </c>
      <c r="AA162" s="21">
        <v>1.2</v>
      </c>
      <c r="AB162" s="18">
        <v>0.5</v>
      </c>
      <c r="AC162" s="32">
        <f t="shared" si="75"/>
        <v>9794.24204364</v>
      </c>
      <c r="AD162" s="32"/>
      <c r="AE162" s="32"/>
      <c r="AF162" s="32"/>
      <c r="AG162" s="32"/>
    </row>
    <row r="163" customHeight="1" spans="1:33">
      <c r="A163" s="21">
        <v>3226</v>
      </c>
      <c r="B163" s="17">
        <v>0.62</v>
      </c>
      <c r="C163" s="21">
        <v>1</v>
      </c>
      <c r="D163" s="21">
        <f t="shared" si="68"/>
        <v>950</v>
      </c>
      <c r="E163" s="14">
        <f t="shared" si="69"/>
        <v>2950.12</v>
      </c>
      <c r="F163" s="21">
        <v>1.35</v>
      </c>
      <c r="G163" s="21">
        <v>0.99</v>
      </c>
      <c r="H163" s="21">
        <v>2.73</v>
      </c>
      <c r="I163" s="31">
        <f t="shared" si="70"/>
        <v>3.7027</v>
      </c>
      <c r="J163" s="21">
        <v>1.2</v>
      </c>
      <c r="K163" s="18">
        <v>0.5</v>
      </c>
      <c r="L163" s="32">
        <f t="shared" si="71"/>
        <v>8847.96155244</v>
      </c>
      <c r="M163" s="32"/>
      <c r="N163" s="32"/>
      <c r="O163" s="32"/>
      <c r="P163" s="32"/>
      <c r="R163" s="21">
        <v>3226</v>
      </c>
      <c r="S163" s="17">
        <v>0.62</v>
      </c>
      <c r="T163" s="21">
        <v>1</v>
      </c>
      <c r="U163" s="21">
        <f t="shared" si="72"/>
        <v>950</v>
      </c>
      <c r="V163" s="14">
        <f t="shared" si="73"/>
        <v>2950.12</v>
      </c>
      <c r="W163" s="21">
        <v>1.35</v>
      </c>
      <c r="X163" s="21">
        <v>0.99</v>
      </c>
      <c r="Y163" s="21">
        <v>3.13</v>
      </c>
      <c r="Z163" s="31">
        <f t="shared" si="74"/>
        <v>4.0987</v>
      </c>
      <c r="AA163" s="21">
        <v>1.2</v>
      </c>
      <c r="AB163" s="18">
        <v>0.5</v>
      </c>
      <c r="AC163" s="32">
        <f t="shared" si="75"/>
        <v>9794.24204364</v>
      </c>
      <c r="AD163" s="32"/>
      <c r="AE163" s="32"/>
      <c r="AF163" s="32"/>
      <c r="AG163" s="32"/>
    </row>
    <row r="164" customHeight="1" spans="1:33">
      <c r="A164" s="21">
        <v>3226</v>
      </c>
      <c r="B164" s="17">
        <v>1.57</v>
      </c>
      <c r="C164" s="21">
        <v>1</v>
      </c>
      <c r="D164" s="21">
        <f t="shared" si="68"/>
        <v>950</v>
      </c>
      <c r="E164" s="14">
        <f t="shared" si="69"/>
        <v>6014.82</v>
      </c>
      <c r="F164" s="21">
        <v>1.35</v>
      </c>
      <c r="G164" s="21">
        <v>0.99</v>
      </c>
      <c r="H164" s="21">
        <v>2.73</v>
      </c>
      <c r="I164" s="31">
        <f t="shared" si="70"/>
        <v>3.7027</v>
      </c>
      <c r="J164" s="21">
        <v>1.2</v>
      </c>
      <c r="K164" s="18">
        <v>0.5</v>
      </c>
      <c r="L164" s="32">
        <f t="shared" si="71"/>
        <v>18039.56995134</v>
      </c>
      <c r="M164" s="32"/>
      <c r="N164" s="32"/>
      <c r="O164" s="32"/>
      <c r="P164" s="32"/>
      <c r="R164" s="21">
        <v>3226</v>
      </c>
      <c r="S164" s="17">
        <v>1.57</v>
      </c>
      <c r="T164" s="21">
        <v>1</v>
      </c>
      <c r="U164" s="21">
        <f t="shared" si="72"/>
        <v>950</v>
      </c>
      <c r="V164" s="14">
        <f t="shared" si="73"/>
        <v>6014.82</v>
      </c>
      <c r="W164" s="21">
        <v>1.35</v>
      </c>
      <c r="X164" s="21">
        <v>0.99</v>
      </c>
      <c r="Y164" s="21">
        <v>3.13</v>
      </c>
      <c r="Z164" s="31">
        <f t="shared" si="74"/>
        <v>4.0987</v>
      </c>
      <c r="AA164" s="21">
        <v>1.2</v>
      </c>
      <c r="AB164" s="18">
        <v>0.5</v>
      </c>
      <c r="AC164" s="32">
        <f t="shared" si="75"/>
        <v>19968.88361454</v>
      </c>
      <c r="AD164" s="32"/>
      <c r="AE164" s="32"/>
      <c r="AF164" s="32"/>
      <c r="AG164" s="32"/>
    </row>
    <row r="165" customHeight="1" spans="1:33">
      <c r="A165" s="21">
        <v>3226</v>
      </c>
      <c r="B165" s="16">
        <v>1.02</v>
      </c>
      <c r="C165" s="21">
        <v>1</v>
      </c>
      <c r="D165" s="21">
        <f t="shared" si="68"/>
        <v>950</v>
      </c>
      <c r="E165" s="14">
        <f t="shared" si="69"/>
        <v>4240.52</v>
      </c>
      <c r="F165" s="21">
        <v>1.35</v>
      </c>
      <c r="G165" s="21">
        <v>0.99</v>
      </c>
      <c r="H165" s="21">
        <v>2.73</v>
      </c>
      <c r="I165" s="31">
        <f t="shared" si="70"/>
        <v>3.7027</v>
      </c>
      <c r="J165" s="21">
        <v>1.2</v>
      </c>
      <c r="K165" s="18">
        <v>0.5</v>
      </c>
      <c r="L165" s="32">
        <f t="shared" si="71"/>
        <v>12718.11245724</v>
      </c>
      <c r="M165" s="32"/>
      <c r="N165" s="32"/>
      <c r="O165" s="32"/>
      <c r="P165" s="32"/>
      <c r="R165" s="21">
        <v>3226</v>
      </c>
      <c r="S165" s="16">
        <v>1.02</v>
      </c>
      <c r="T165" s="21">
        <v>1</v>
      </c>
      <c r="U165" s="21">
        <f t="shared" si="72"/>
        <v>950</v>
      </c>
      <c r="V165" s="14">
        <f t="shared" si="73"/>
        <v>4240.52</v>
      </c>
      <c r="W165" s="21">
        <v>1.35</v>
      </c>
      <c r="X165" s="21">
        <v>0.99</v>
      </c>
      <c r="Y165" s="21">
        <v>3.13</v>
      </c>
      <c r="Z165" s="31">
        <f t="shared" si="74"/>
        <v>4.0987</v>
      </c>
      <c r="AA165" s="21">
        <v>1.2</v>
      </c>
      <c r="AB165" s="18">
        <v>0.5</v>
      </c>
      <c r="AC165" s="32">
        <f t="shared" si="75"/>
        <v>14078.30165244</v>
      </c>
      <c r="AD165" s="32"/>
      <c r="AE165" s="32"/>
      <c r="AF165" s="32"/>
      <c r="AG165" s="32"/>
    </row>
    <row r="166" customHeight="1" spans="1:33">
      <c r="A166" s="21">
        <v>3226</v>
      </c>
      <c r="B166" s="16">
        <v>0.93</v>
      </c>
      <c r="C166" s="21">
        <v>1</v>
      </c>
      <c r="D166" s="21">
        <f t="shared" si="68"/>
        <v>950</v>
      </c>
      <c r="E166" s="14">
        <f t="shared" si="69"/>
        <v>3950.18</v>
      </c>
      <c r="F166" s="21">
        <v>1.35</v>
      </c>
      <c r="G166" s="21">
        <v>0.99</v>
      </c>
      <c r="H166" s="21">
        <v>2.73</v>
      </c>
      <c r="I166" s="31">
        <f t="shared" si="70"/>
        <v>3.7027</v>
      </c>
      <c r="J166" s="21">
        <v>1.2</v>
      </c>
      <c r="K166" s="18">
        <v>0.5</v>
      </c>
      <c r="L166" s="32">
        <f t="shared" si="71"/>
        <v>11847.32850366</v>
      </c>
      <c r="M166" s="32"/>
      <c r="N166" s="32"/>
      <c r="O166" s="32"/>
      <c r="P166" s="32"/>
      <c r="R166" s="21">
        <v>3226</v>
      </c>
      <c r="S166" s="16">
        <v>0.93</v>
      </c>
      <c r="T166" s="21">
        <v>1</v>
      </c>
      <c r="U166" s="21">
        <f t="shared" si="72"/>
        <v>950</v>
      </c>
      <c r="V166" s="14">
        <f t="shared" si="73"/>
        <v>3950.18</v>
      </c>
      <c r="W166" s="21">
        <v>1.35</v>
      </c>
      <c r="X166" s="21">
        <v>0.99</v>
      </c>
      <c r="Y166" s="21">
        <v>3.13</v>
      </c>
      <c r="Z166" s="31">
        <f t="shared" si="74"/>
        <v>4.0987</v>
      </c>
      <c r="AA166" s="21">
        <v>1.2</v>
      </c>
      <c r="AB166" s="18">
        <v>0.5</v>
      </c>
      <c r="AC166" s="32">
        <f t="shared" si="75"/>
        <v>13114.38824046</v>
      </c>
      <c r="AD166" s="32"/>
      <c r="AE166" s="32"/>
      <c r="AF166" s="32"/>
      <c r="AG166" s="32"/>
    </row>
    <row r="167" customHeight="1" spans="1:33">
      <c r="A167" s="21">
        <v>3226</v>
      </c>
      <c r="B167" s="16">
        <v>0.62</v>
      </c>
      <c r="C167" s="21">
        <v>1</v>
      </c>
      <c r="D167" s="21">
        <f t="shared" si="68"/>
        <v>950</v>
      </c>
      <c r="E167" s="14">
        <f t="shared" si="69"/>
        <v>2950.12</v>
      </c>
      <c r="F167" s="21">
        <v>1.35</v>
      </c>
      <c r="G167" s="21">
        <v>0.99</v>
      </c>
      <c r="H167" s="21">
        <v>2.73</v>
      </c>
      <c r="I167" s="31">
        <f t="shared" si="70"/>
        <v>3.7027</v>
      </c>
      <c r="J167" s="21">
        <v>1.2</v>
      </c>
      <c r="K167" s="18">
        <v>0.5</v>
      </c>
      <c r="L167" s="32">
        <f t="shared" si="71"/>
        <v>8847.96155244</v>
      </c>
      <c r="M167" s="32"/>
      <c r="N167" s="32"/>
      <c r="O167" s="32"/>
      <c r="P167" s="32"/>
      <c r="R167" s="21">
        <v>3226</v>
      </c>
      <c r="S167" s="16">
        <v>0.62</v>
      </c>
      <c r="T167" s="21">
        <v>1</v>
      </c>
      <c r="U167" s="21">
        <f t="shared" si="72"/>
        <v>950</v>
      </c>
      <c r="V167" s="14">
        <f t="shared" si="73"/>
        <v>2950.12</v>
      </c>
      <c r="W167" s="21">
        <v>1.35</v>
      </c>
      <c r="X167" s="21">
        <v>0.99</v>
      </c>
      <c r="Y167" s="21">
        <v>3.13</v>
      </c>
      <c r="Z167" s="31">
        <f t="shared" si="74"/>
        <v>4.0987</v>
      </c>
      <c r="AA167" s="21">
        <v>1.2</v>
      </c>
      <c r="AB167" s="18">
        <v>0.5</v>
      </c>
      <c r="AC167" s="32">
        <f t="shared" si="75"/>
        <v>9794.24204364</v>
      </c>
      <c r="AD167" s="32"/>
      <c r="AE167" s="32"/>
      <c r="AF167" s="32"/>
      <c r="AG167" s="32"/>
    </row>
    <row r="168" customHeight="1" spans="1:33">
      <c r="A168" s="21">
        <v>3226</v>
      </c>
      <c r="B168" s="16">
        <v>0.62</v>
      </c>
      <c r="C168" s="21">
        <v>1</v>
      </c>
      <c r="D168" s="21">
        <f t="shared" si="68"/>
        <v>950</v>
      </c>
      <c r="E168" s="14">
        <f t="shared" si="69"/>
        <v>2950.12</v>
      </c>
      <c r="F168" s="21">
        <v>1.35</v>
      </c>
      <c r="G168" s="21">
        <v>0.99</v>
      </c>
      <c r="H168" s="21">
        <v>2.73</v>
      </c>
      <c r="I168" s="31">
        <f t="shared" si="70"/>
        <v>3.7027</v>
      </c>
      <c r="J168" s="21">
        <v>1.2</v>
      </c>
      <c r="K168" s="18">
        <v>0.5</v>
      </c>
      <c r="L168" s="32">
        <f t="shared" si="71"/>
        <v>8847.96155244</v>
      </c>
      <c r="M168" s="32"/>
      <c r="N168" s="32"/>
      <c r="O168" s="32"/>
      <c r="P168" s="32"/>
      <c r="R168" s="21">
        <v>3226</v>
      </c>
      <c r="S168" s="16">
        <v>0.62</v>
      </c>
      <c r="T168" s="21">
        <v>1</v>
      </c>
      <c r="U168" s="21">
        <f t="shared" si="72"/>
        <v>950</v>
      </c>
      <c r="V168" s="14">
        <f t="shared" si="73"/>
        <v>2950.12</v>
      </c>
      <c r="W168" s="21">
        <v>1.35</v>
      </c>
      <c r="X168" s="21">
        <v>0.99</v>
      </c>
      <c r="Y168" s="21">
        <v>3.13</v>
      </c>
      <c r="Z168" s="31">
        <f t="shared" si="74"/>
        <v>4.0987</v>
      </c>
      <c r="AA168" s="21">
        <v>1.2</v>
      </c>
      <c r="AB168" s="18">
        <v>0.5</v>
      </c>
      <c r="AC168" s="32">
        <f t="shared" si="75"/>
        <v>9794.24204364</v>
      </c>
      <c r="AD168" s="32"/>
      <c r="AE168" s="32"/>
      <c r="AF168" s="32"/>
      <c r="AG168" s="32"/>
    </row>
    <row r="169" customHeight="1" spans="1:33">
      <c r="A169" s="21">
        <v>3226</v>
      </c>
      <c r="B169" s="16">
        <v>1.57</v>
      </c>
      <c r="C169" s="21">
        <v>1</v>
      </c>
      <c r="D169" s="21">
        <f t="shared" si="68"/>
        <v>950</v>
      </c>
      <c r="E169" s="14">
        <f t="shared" si="69"/>
        <v>6014.82</v>
      </c>
      <c r="F169" s="21">
        <v>1.35</v>
      </c>
      <c r="G169" s="21">
        <v>0.99</v>
      </c>
      <c r="H169" s="21">
        <v>2.73</v>
      </c>
      <c r="I169" s="31">
        <f t="shared" si="70"/>
        <v>3.7027</v>
      </c>
      <c r="J169" s="21">
        <v>1.2</v>
      </c>
      <c r="K169" s="18">
        <v>0.5</v>
      </c>
      <c r="L169" s="32">
        <f t="shared" si="71"/>
        <v>18039.56995134</v>
      </c>
      <c r="M169" s="32"/>
      <c r="N169" s="32"/>
      <c r="O169" s="32"/>
      <c r="P169" s="32"/>
      <c r="R169" s="21">
        <v>3226</v>
      </c>
      <c r="S169" s="16">
        <v>1.57</v>
      </c>
      <c r="T169" s="21">
        <v>1</v>
      </c>
      <c r="U169" s="21">
        <f t="shared" si="72"/>
        <v>950</v>
      </c>
      <c r="V169" s="14">
        <f t="shared" si="73"/>
        <v>6014.82</v>
      </c>
      <c r="W169" s="21">
        <v>1.35</v>
      </c>
      <c r="X169" s="21">
        <v>0.99</v>
      </c>
      <c r="Y169" s="21">
        <v>3.13</v>
      </c>
      <c r="Z169" s="31">
        <f t="shared" si="74"/>
        <v>4.0987</v>
      </c>
      <c r="AA169" s="21">
        <v>1.2</v>
      </c>
      <c r="AB169" s="18">
        <v>0.5</v>
      </c>
      <c r="AC169" s="32">
        <f t="shared" si="75"/>
        <v>19968.88361454</v>
      </c>
      <c r="AD169" s="32"/>
      <c r="AE169" s="32"/>
      <c r="AF169" s="32"/>
      <c r="AG169" s="32"/>
    </row>
    <row r="170" customHeight="1" spans="1:33">
      <c r="A170" s="21">
        <v>3226</v>
      </c>
      <c r="B170" s="17">
        <v>1.02</v>
      </c>
      <c r="C170" s="21">
        <v>1</v>
      </c>
      <c r="D170" s="21">
        <f t="shared" si="68"/>
        <v>950</v>
      </c>
      <c r="E170" s="14">
        <f t="shared" si="69"/>
        <v>4240.52</v>
      </c>
      <c r="F170" s="21">
        <v>1.35</v>
      </c>
      <c r="G170" s="21">
        <v>0.99</v>
      </c>
      <c r="H170" s="21">
        <v>2.73</v>
      </c>
      <c r="I170" s="31">
        <f t="shared" si="70"/>
        <v>3.7027</v>
      </c>
      <c r="J170" s="21">
        <v>1.2</v>
      </c>
      <c r="K170" s="18">
        <v>0.5</v>
      </c>
      <c r="L170" s="32">
        <f t="shared" si="71"/>
        <v>12718.11245724</v>
      </c>
      <c r="M170" s="32"/>
      <c r="N170" s="32"/>
      <c r="O170" s="32"/>
      <c r="P170" s="32"/>
      <c r="R170" s="21">
        <v>3226</v>
      </c>
      <c r="S170" s="17">
        <v>1.02</v>
      </c>
      <c r="T170" s="21">
        <v>1</v>
      </c>
      <c r="U170" s="21">
        <f t="shared" si="72"/>
        <v>950</v>
      </c>
      <c r="V170" s="14">
        <f t="shared" si="73"/>
        <v>4240.52</v>
      </c>
      <c r="W170" s="21">
        <v>1.35</v>
      </c>
      <c r="X170" s="21">
        <v>0.99</v>
      </c>
      <c r="Y170" s="21">
        <v>3.13</v>
      </c>
      <c r="Z170" s="31">
        <f t="shared" si="74"/>
        <v>4.0987</v>
      </c>
      <c r="AA170" s="21">
        <v>1.2</v>
      </c>
      <c r="AB170" s="18">
        <v>0.5</v>
      </c>
      <c r="AC170" s="32">
        <f t="shared" si="75"/>
        <v>14078.30165244</v>
      </c>
      <c r="AD170" s="32"/>
      <c r="AE170" s="32"/>
      <c r="AF170" s="32"/>
      <c r="AG170" s="32"/>
    </row>
    <row r="171" customHeight="1" spans="1:33">
      <c r="A171" s="21">
        <v>3226</v>
      </c>
      <c r="B171" s="14">
        <v>3.106</v>
      </c>
      <c r="C171" s="21">
        <v>1</v>
      </c>
      <c r="D171" s="21">
        <f t="shared" si="68"/>
        <v>950</v>
      </c>
      <c r="E171" s="14">
        <f t="shared" si="69"/>
        <v>10969.956</v>
      </c>
      <c r="F171" s="21">
        <v>1.35</v>
      </c>
      <c r="G171" s="21">
        <v>0.99</v>
      </c>
      <c r="H171" s="21">
        <v>2.73</v>
      </c>
      <c r="I171" s="31">
        <f t="shared" si="70"/>
        <v>3.7027</v>
      </c>
      <c r="J171" s="21">
        <v>1.2</v>
      </c>
      <c r="K171" s="18">
        <v>0.5</v>
      </c>
      <c r="L171" s="32">
        <f t="shared" si="71"/>
        <v>32900.949425772</v>
      </c>
      <c r="M171" s="32"/>
      <c r="N171" s="32"/>
      <c r="O171" s="32"/>
      <c r="P171" s="32"/>
      <c r="R171" s="21">
        <v>3226</v>
      </c>
      <c r="S171" s="14">
        <v>3.106</v>
      </c>
      <c r="T171" s="21">
        <v>1</v>
      </c>
      <c r="U171" s="21">
        <f t="shared" si="72"/>
        <v>950</v>
      </c>
      <c r="V171" s="14">
        <f t="shared" si="73"/>
        <v>10969.956</v>
      </c>
      <c r="W171" s="21">
        <v>1.35</v>
      </c>
      <c r="X171" s="21">
        <v>0.99</v>
      </c>
      <c r="Y171" s="21">
        <v>3.13</v>
      </c>
      <c r="Z171" s="31">
        <f t="shared" si="74"/>
        <v>4.0987</v>
      </c>
      <c r="AA171" s="21">
        <v>1.2</v>
      </c>
      <c r="AB171" s="18">
        <v>0.5</v>
      </c>
      <c r="AC171" s="32">
        <f t="shared" si="75"/>
        <v>36419.672512332</v>
      </c>
      <c r="AD171" s="32"/>
      <c r="AE171" s="32"/>
      <c r="AF171" s="32"/>
      <c r="AG171" s="32"/>
    </row>
    <row r="172" customHeight="1" spans="1:33">
      <c r="A172" s="21">
        <v>3226</v>
      </c>
      <c r="B172" s="14">
        <v>3.106</v>
      </c>
      <c r="C172" s="21">
        <v>1</v>
      </c>
      <c r="D172" s="21">
        <f t="shared" si="68"/>
        <v>950</v>
      </c>
      <c r="E172" s="14">
        <f t="shared" si="69"/>
        <v>10969.956</v>
      </c>
      <c r="F172" s="21">
        <v>1.35</v>
      </c>
      <c r="G172" s="21">
        <v>0.99</v>
      </c>
      <c r="H172" s="21">
        <v>2.73</v>
      </c>
      <c r="I172" s="31">
        <f t="shared" si="70"/>
        <v>3.7027</v>
      </c>
      <c r="J172" s="21">
        <v>1.2</v>
      </c>
      <c r="K172" s="18">
        <v>0.5</v>
      </c>
      <c r="L172" s="32">
        <f t="shared" si="71"/>
        <v>32900.949425772</v>
      </c>
      <c r="M172" s="32"/>
      <c r="N172" s="32"/>
      <c r="O172" s="32"/>
      <c r="P172" s="32"/>
      <c r="R172" s="21">
        <v>3226</v>
      </c>
      <c r="S172" s="14">
        <v>3.106</v>
      </c>
      <c r="T172" s="21">
        <v>1</v>
      </c>
      <c r="U172" s="21">
        <f t="shared" si="72"/>
        <v>950</v>
      </c>
      <c r="V172" s="14">
        <f t="shared" si="73"/>
        <v>10969.956</v>
      </c>
      <c r="W172" s="21">
        <v>1.35</v>
      </c>
      <c r="X172" s="21">
        <v>0.99</v>
      </c>
      <c r="Y172" s="21">
        <v>3.13</v>
      </c>
      <c r="Z172" s="31">
        <f t="shared" si="74"/>
        <v>4.0987</v>
      </c>
      <c r="AA172" s="21">
        <v>1.2</v>
      </c>
      <c r="AB172" s="18">
        <v>0.5</v>
      </c>
      <c r="AC172" s="32">
        <f t="shared" si="75"/>
        <v>36419.672512332</v>
      </c>
      <c r="AD172" s="32"/>
      <c r="AE172" s="32"/>
      <c r="AF172" s="32"/>
      <c r="AG172" s="32"/>
    </row>
    <row r="173" customHeight="1" spans="1:33">
      <c r="A173" s="21">
        <v>3226</v>
      </c>
      <c r="B173" s="14">
        <v>3.106</v>
      </c>
      <c r="C173" s="21">
        <v>1</v>
      </c>
      <c r="D173" s="21">
        <f t="shared" si="68"/>
        <v>950</v>
      </c>
      <c r="E173" s="14">
        <f t="shared" si="69"/>
        <v>10969.956</v>
      </c>
      <c r="F173" s="21">
        <v>1.35</v>
      </c>
      <c r="G173" s="21">
        <v>0.99</v>
      </c>
      <c r="H173" s="21">
        <v>2.73</v>
      </c>
      <c r="I173" s="31">
        <f t="shared" si="70"/>
        <v>3.7027</v>
      </c>
      <c r="J173" s="21">
        <v>1.2</v>
      </c>
      <c r="K173" s="18">
        <v>0.5</v>
      </c>
      <c r="L173" s="32">
        <f t="shared" si="71"/>
        <v>32900.949425772</v>
      </c>
      <c r="M173" s="32"/>
      <c r="N173" s="32"/>
      <c r="O173" s="32"/>
      <c r="P173" s="32"/>
      <c r="R173" s="21">
        <v>3226</v>
      </c>
      <c r="S173" s="14">
        <v>3.106</v>
      </c>
      <c r="T173" s="21">
        <v>1</v>
      </c>
      <c r="U173" s="21">
        <f t="shared" si="72"/>
        <v>950</v>
      </c>
      <c r="V173" s="14">
        <f t="shared" si="73"/>
        <v>10969.956</v>
      </c>
      <c r="W173" s="21">
        <v>1.35</v>
      </c>
      <c r="X173" s="21">
        <v>0.99</v>
      </c>
      <c r="Y173" s="21">
        <v>3.13</v>
      </c>
      <c r="Z173" s="31">
        <f t="shared" si="74"/>
        <v>4.0987</v>
      </c>
      <c r="AA173" s="21">
        <v>1.2</v>
      </c>
      <c r="AB173" s="18">
        <v>0.5</v>
      </c>
      <c r="AC173" s="32">
        <f t="shared" si="75"/>
        <v>36419.672512332</v>
      </c>
      <c r="AD173" s="32"/>
      <c r="AE173" s="32"/>
      <c r="AF173" s="32"/>
      <c r="AG173" s="32"/>
    </row>
    <row r="174" customHeight="1" spans="1:33">
      <c r="A174" s="21">
        <v>3226</v>
      </c>
      <c r="B174" s="14">
        <v>3.106</v>
      </c>
      <c r="C174" s="21">
        <v>1</v>
      </c>
      <c r="D174" s="21">
        <f t="shared" si="68"/>
        <v>950</v>
      </c>
      <c r="E174" s="14">
        <f t="shared" si="69"/>
        <v>10969.956</v>
      </c>
      <c r="F174" s="21">
        <v>1.35</v>
      </c>
      <c r="G174" s="21">
        <v>0.99</v>
      </c>
      <c r="H174" s="21">
        <v>2.73</v>
      </c>
      <c r="I174" s="31">
        <f t="shared" si="70"/>
        <v>3.7027</v>
      </c>
      <c r="J174" s="21">
        <v>1.2</v>
      </c>
      <c r="K174" s="18">
        <v>0.5</v>
      </c>
      <c r="L174" s="32">
        <f t="shared" si="71"/>
        <v>32900.949425772</v>
      </c>
      <c r="M174" s="32"/>
      <c r="N174" s="32"/>
      <c r="O174" s="32"/>
      <c r="P174" s="32"/>
      <c r="R174" s="21">
        <v>3226</v>
      </c>
      <c r="S174" s="14">
        <v>3.106</v>
      </c>
      <c r="T174" s="21">
        <v>1</v>
      </c>
      <c r="U174" s="21">
        <f t="shared" si="72"/>
        <v>950</v>
      </c>
      <c r="V174" s="14">
        <f t="shared" si="73"/>
        <v>10969.956</v>
      </c>
      <c r="W174" s="21">
        <v>1.35</v>
      </c>
      <c r="X174" s="21">
        <v>0.99</v>
      </c>
      <c r="Y174" s="21">
        <v>3.13</v>
      </c>
      <c r="Z174" s="31">
        <f t="shared" si="74"/>
        <v>4.0987</v>
      </c>
      <c r="AA174" s="21">
        <v>1.2</v>
      </c>
      <c r="AB174" s="18">
        <v>0.5</v>
      </c>
      <c r="AC174" s="32">
        <f t="shared" si="75"/>
        <v>36419.672512332</v>
      </c>
      <c r="AD174" s="32"/>
      <c r="AE174" s="32"/>
      <c r="AF174" s="32"/>
      <c r="AG174" s="32"/>
    </row>
    <row r="175" customHeight="1" spans="1:33">
      <c r="A175" s="21">
        <v>3226</v>
      </c>
      <c r="B175" s="33">
        <v>2.29</v>
      </c>
      <c r="C175" s="21">
        <v>1</v>
      </c>
      <c r="D175" s="21">
        <f t="shared" si="68"/>
        <v>950</v>
      </c>
      <c r="E175" s="14">
        <f t="shared" si="69"/>
        <v>8337.54</v>
      </c>
      <c r="F175" s="21">
        <v>1.35</v>
      </c>
      <c r="G175" s="21">
        <v>0.99</v>
      </c>
      <c r="H175" s="21">
        <v>2.73</v>
      </c>
      <c r="I175" s="31">
        <f t="shared" si="70"/>
        <v>3.7027</v>
      </c>
      <c r="J175" s="21">
        <v>1.2</v>
      </c>
      <c r="K175" s="18">
        <v>0.5</v>
      </c>
      <c r="L175" s="32">
        <f t="shared" si="71"/>
        <v>25005.84157998</v>
      </c>
      <c r="M175" s="32"/>
      <c r="N175" s="32"/>
      <c r="O175" s="32"/>
      <c r="P175" s="32"/>
      <c r="R175" s="21">
        <v>3226</v>
      </c>
      <c r="S175" s="33">
        <v>2.29</v>
      </c>
      <c r="T175" s="21">
        <v>1</v>
      </c>
      <c r="U175" s="21">
        <f t="shared" si="72"/>
        <v>950</v>
      </c>
      <c r="V175" s="14">
        <f t="shared" si="73"/>
        <v>8337.54</v>
      </c>
      <c r="W175" s="21">
        <v>1.35</v>
      </c>
      <c r="X175" s="21">
        <v>0.99</v>
      </c>
      <c r="Y175" s="21">
        <v>3.13</v>
      </c>
      <c r="Z175" s="31">
        <f t="shared" si="74"/>
        <v>4.0987</v>
      </c>
      <c r="AA175" s="21">
        <v>1.2</v>
      </c>
      <c r="AB175" s="18">
        <v>0.5</v>
      </c>
      <c r="AC175" s="32">
        <f t="shared" si="75"/>
        <v>27680.19091038</v>
      </c>
      <c r="AD175" s="32"/>
      <c r="AE175" s="32"/>
      <c r="AF175" s="32"/>
      <c r="AG175" s="32"/>
    </row>
    <row r="176" customHeight="1" spans="1:33">
      <c r="A176" s="34">
        <f>SUM(L160:L175)</f>
        <v>289929.619774548</v>
      </c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6"/>
      <c r="R176" s="34">
        <f>SUM(AC160:AC175)</f>
        <v>320937.297801588</v>
      </c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6"/>
    </row>
    <row r="177" customHeight="1" spans="1:33">
      <c r="A177" s="37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9"/>
      <c r="R177" s="37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9"/>
    </row>
    <row r="178" customHeight="1" spans="1:33">
      <c r="A178" s="4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2"/>
      <c r="R178" s="40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2"/>
    </row>
    <row r="179" customHeight="1" spans="1:33">
      <c r="A179" s="43" t="s">
        <v>39</v>
      </c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R179" s="43" t="s">
        <v>39</v>
      </c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</row>
    <row r="180" customHeight="1" spans="1:33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</row>
    <row r="181" customHeight="1" spans="1:33">
      <c r="A181" s="14" t="s">
        <v>11</v>
      </c>
      <c r="B181" s="14"/>
      <c r="C181" s="14"/>
      <c r="D181" s="15"/>
      <c r="E181" s="16" t="s">
        <v>12</v>
      </c>
      <c r="F181" s="16"/>
      <c r="G181" s="16"/>
      <c r="H181" s="16"/>
      <c r="I181" s="14" t="s">
        <v>13</v>
      </c>
      <c r="J181" s="14" t="s">
        <v>14</v>
      </c>
      <c r="K181" s="17" t="s">
        <v>15</v>
      </c>
      <c r="L181" s="17"/>
      <c r="M181" s="17"/>
      <c r="N181" s="18" t="s">
        <v>16</v>
      </c>
      <c r="O181" s="19" t="s">
        <v>17</v>
      </c>
      <c r="P181" s="20" t="s">
        <v>18</v>
      </c>
      <c r="R181" s="14" t="s">
        <v>11</v>
      </c>
      <c r="S181" s="14"/>
      <c r="T181" s="14"/>
      <c r="U181" s="15"/>
      <c r="V181" s="16" t="s">
        <v>12</v>
      </c>
      <c r="W181" s="16"/>
      <c r="X181" s="16"/>
      <c r="Y181" s="16"/>
      <c r="Z181" s="14" t="s">
        <v>13</v>
      </c>
      <c r="AA181" s="14" t="s">
        <v>14</v>
      </c>
      <c r="AB181" s="17" t="s">
        <v>15</v>
      </c>
      <c r="AC181" s="17"/>
      <c r="AD181" s="17"/>
      <c r="AE181" s="18" t="s">
        <v>16</v>
      </c>
      <c r="AF181" s="19" t="s">
        <v>17</v>
      </c>
      <c r="AG181" s="20" t="s">
        <v>18</v>
      </c>
    </row>
    <row r="182" customHeight="1" spans="1:33">
      <c r="A182" s="21" t="s">
        <v>19</v>
      </c>
      <c r="B182" s="21" t="s">
        <v>20</v>
      </c>
      <c r="C182" s="22" t="s">
        <v>21</v>
      </c>
      <c r="D182" s="15" t="s">
        <v>11</v>
      </c>
      <c r="E182" s="21" t="s">
        <v>22</v>
      </c>
      <c r="F182" s="21" t="s">
        <v>23</v>
      </c>
      <c r="G182" s="21" t="s">
        <v>24</v>
      </c>
      <c r="H182" s="16" t="s">
        <v>25</v>
      </c>
      <c r="I182" s="14"/>
      <c r="J182" s="14"/>
      <c r="K182" s="21" t="s">
        <v>26</v>
      </c>
      <c r="L182" s="21" t="s">
        <v>27</v>
      </c>
      <c r="M182" s="17" t="s">
        <v>28</v>
      </c>
      <c r="N182" s="18" t="s">
        <v>29</v>
      </c>
      <c r="O182" s="19"/>
      <c r="P182" s="20"/>
      <c r="R182" s="21" t="s">
        <v>19</v>
      </c>
      <c r="S182" s="21" t="s">
        <v>20</v>
      </c>
      <c r="T182" s="22" t="s">
        <v>21</v>
      </c>
      <c r="U182" s="15" t="s">
        <v>11</v>
      </c>
      <c r="V182" s="21" t="s">
        <v>22</v>
      </c>
      <c r="W182" s="21" t="s">
        <v>23</v>
      </c>
      <c r="X182" s="21" t="s">
        <v>24</v>
      </c>
      <c r="Y182" s="16" t="s">
        <v>25</v>
      </c>
      <c r="Z182" s="14"/>
      <c r="AA182" s="14"/>
      <c r="AB182" s="21" t="s">
        <v>26</v>
      </c>
      <c r="AC182" s="21" t="s">
        <v>27</v>
      </c>
      <c r="AD182" s="17" t="s">
        <v>28</v>
      </c>
      <c r="AE182" s="18" t="s">
        <v>29</v>
      </c>
      <c r="AF182" s="19"/>
      <c r="AG182" s="20"/>
    </row>
    <row r="183" customHeight="1" spans="1:33">
      <c r="A183" s="21">
        <v>36845</v>
      </c>
      <c r="B183" s="23">
        <v>0.1588</v>
      </c>
      <c r="C183" s="22">
        <v>1.35</v>
      </c>
      <c r="D183" s="15">
        <f t="shared" ref="D183:D187" si="76">A183*B183*C183</f>
        <v>7898.8311</v>
      </c>
      <c r="E183" s="21">
        <v>1.6</v>
      </c>
      <c r="F183" s="21">
        <v>280</v>
      </c>
      <c r="G183" s="21">
        <v>1.7</v>
      </c>
      <c r="H183" s="24">
        <f t="shared" ref="H183:H187" si="77">1+6*F183/(F183+2000)+G183</f>
        <v>3.43684210526316</v>
      </c>
      <c r="I183" s="25">
        <v>0</v>
      </c>
      <c r="J183" s="25">
        <v>0</v>
      </c>
      <c r="K183" s="21">
        <v>0.79</v>
      </c>
      <c r="L183" s="21">
        <v>1.39</v>
      </c>
      <c r="M183" s="17">
        <f t="shared" ref="M183:M187" si="78">1+K183*L183</f>
        <v>2.0981</v>
      </c>
      <c r="N183" s="18">
        <v>1.2</v>
      </c>
      <c r="O183" s="26">
        <v>1</v>
      </c>
      <c r="P183" s="27">
        <f t="shared" ref="P183:P187" si="79">((D183*E183*H183)+I183+J183)*M183*N183*O183</f>
        <v>109357.813972388</v>
      </c>
      <c r="R183" s="21">
        <v>36845</v>
      </c>
      <c r="S183" s="23">
        <v>0.1588</v>
      </c>
      <c r="T183" s="22">
        <v>1.35</v>
      </c>
      <c r="U183" s="15">
        <f t="shared" ref="U183:U187" si="80">R183*S183*T183</f>
        <v>7898.8311</v>
      </c>
      <c r="V183" s="21">
        <v>1.6</v>
      </c>
      <c r="W183" s="21">
        <v>280</v>
      </c>
      <c r="X183" s="21">
        <v>1.7</v>
      </c>
      <c r="Y183" s="24">
        <f t="shared" ref="Y183:Y187" si="81">1+6*W183/(W183+2000)+X183</f>
        <v>3.43684210526316</v>
      </c>
      <c r="Z183" s="25">
        <v>1985</v>
      </c>
      <c r="AA183" s="25">
        <v>0</v>
      </c>
      <c r="AB183" s="21">
        <v>0.79</v>
      </c>
      <c r="AC183" s="21">
        <v>1.79</v>
      </c>
      <c r="AD183" s="17">
        <f t="shared" ref="AD183:AD187" si="82">1+AB183*AC183</f>
        <v>2.4141</v>
      </c>
      <c r="AE183" s="18">
        <v>1.2</v>
      </c>
      <c r="AF183" s="26">
        <v>1</v>
      </c>
      <c r="AG183" s="27">
        <f t="shared" ref="AG183:AG187" si="83">((U183*V183*Y183)+Z183+AA183)*AD183*AE183*AF183</f>
        <v>131578.849433755</v>
      </c>
    </row>
    <row r="184" customHeight="1" spans="1:33">
      <c r="A184" s="21">
        <v>36845</v>
      </c>
      <c r="B184" s="23">
        <v>0.1588</v>
      </c>
      <c r="C184" s="22">
        <v>1.35</v>
      </c>
      <c r="D184" s="15">
        <f t="shared" si="76"/>
        <v>7898.8311</v>
      </c>
      <c r="E184" s="21">
        <v>1.6</v>
      </c>
      <c r="F184" s="21">
        <v>280</v>
      </c>
      <c r="G184" s="21">
        <v>1.7</v>
      </c>
      <c r="H184" s="24">
        <f t="shared" si="77"/>
        <v>3.43684210526316</v>
      </c>
      <c r="I184" s="25">
        <v>0</v>
      </c>
      <c r="J184" s="25">
        <v>0</v>
      </c>
      <c r="K184" s="21">
        <v>0.79</v>
      </c>
      <c r="L184" s="21">
        <v>1.39</v>
      </c>
      <c r="M184" s="17">
        <f t="shared" si="78"/>
        <v>2.0981</v>
      </c>
      <c r="N184" s="18">
        <v>1.2</v>
      </c>
      <c r="O184" s="26">
        <v>1</v>
      </c>
      <c r="P184" s="27">
        <f t="shared" si="79"/>
        <v>109357.813972388</v>
      </c>
      <c r="R184" s="21">
        <v>36845</v>
      </c>
      <c r="S184" s="23">
        <v>0.1588</v>
      </c>
      <c r="T184" s="22">
        <v>1.35</v>
      </c>
      <c r="U184" s="15">
        <f t="shared" si="80"/>
        <v>7898.8311</v>
      </c>
      <c r="V184" s="21">
        <v>1.6</v>
      </c>
      <c r="W184" s="21">
        <v>280</v>
      </c>
      <c r="X184" s="21">
        <v>1.7</v>
      </c>
      <c r="Y184" s="24">
        <f t="shared" si="81"/>
        <v>3.43684210526316</v>
      </c>
      <c r="Z184" s="25">
        <v>1985</v>
      </c>
      <c r="AA184" s="25">
        <v>0</v>
      </c>
      <c r="AB184" s="21">
        <v>0.79</v>
      </c>
      <c r="AC184" s="21">
        <v>1.79</v>
      </c>
      <c r="AD184" s="17">
        <f t="shared" si="82"/>
        <v>2.4141</v>
      </c>
      <c r="AE184" s="18">
        <v>1.2</v>
      </c>
      <c r="AF184" s="26">
        <v>1</v>
      </c>
      <c r="AG184" s="27">
        <f t="shared" si="83"/>
        <v>131578.849433755</v>
      </c>
    </row>
    <row r="185" customHeight="1" spans="1:33">
      <c r="A185" s="21">
        <v>36845</v>
      </c>
      <c r="B185" s="23">
        <v>0.1588</v>
      </c>
      <c r="C185" s="22">
        <v>1.35</v>
      </c>
      <c r="D185" s="15">
        <f t="shared" si="76"/>
        <v>7898.8311</v>
      </c>
      <c r="E185" s="21">
        <v>1.6</v>
      </c>
      <c r="F185" s="21">
        <v>280</v>
      </c>
      <c r="G185" s="21">
        <v>1.4</v>
      </c>
      <c r="H185" s="24">
        <f t="shared" si="77"/>
        <v>3.13684210526316</v>
      </c>
      <c r="I185" s="25">
        <v>0</v>
      </c>
      <c r="J185" s="25">
        <v>0</v>
      </c>
      <c r="K185" s="21">
        <v>0.79</v>
      </c>
      <c r="L185" s="21">
        <v>1.39</v>
      </c>
      <c r="M185" s="17">
        <f t="shared" si="78"/>
        <v>2.0981</v>
      </c>
      <c r="N185" s="18">
        <v>1.2</v>
      </c>
      <c r="O185" s="26">
        <v>1</v>
      </c>
      <c r="P185" s="27">
        <f t="shared" si="79"/>
        <v>99812.0323545838</v>
      </c>
      <c r="R185" s="21">
        <v>36845</v>
      </c>
      <c r="S185" s="23">
        <v>0.1588</v>
      </c>
      <c r="T185" s="22">
        <v>1.35</v>
      </c>
      <c r="U185" s="15">
        <f t="shared" si="80"/>
        <v>7898.8311</v>
      </c>
      <c r="V185" s="21">
        <v>1.6</v>
      </c>
      <c r="W185" s="21">
        <v>280</v>
      </c>
      <c r="X185" s="21">
        <v>1.4</v>
      </c>
      <c r="Y185" s="24">
        <f t="shared" si="81"/>
        <v>3.13684210526316</v>
      </c>
      <c r="Z185" s="25">
        <v>1985</v>
      </c>
      <c r="AA185" s="25">
        <v>0</v>
      </c>
      <c r="AB185" s="21">
        <v>0.79</v>
      </c>
      <c r="AC185" s="21">
        <v>1.79</v>
      </c>
      <c r="AD185" s="17">
        <f t="shared" si="82"/>
        <v>2.4141</v>
      </c>
      <c r="AE185" s="18">
        <v>1.2</v>
      </c>
      <c r="AF185" s="26">
        <v>1</v>
      </c>
      <c r="AG185" s="27">
        <f t="shared" si="83"/>
        <v>120595.354174454</v>
      </c>
    </row>
    <row r="186" customHeight="1" spans="1:33">
      <c r="A186" s="21">
        <v>36845</v>
      </c>
      <c r="B186" s="23">
        <v>0</v>
      </c>
      <c r="C186" s="22">
        <v>1.35</v>
      </c>
      <c r="D186" s="15">
        <f t="shared" si="76"/>
        <v>0</v>
      </c>
      <c r="E186" s="21">
        <v>1.6</v>
      </c>
      <c r="F186" s="21">
        <v>280</v>
      </c>
      <c r="G186" s="21">
        <v>1.4</v>
      </c>
      <c r="H186" s="24">
        <f t="shared" si="77"/>
        <v>3.13684210526316</v>
      </c>
      <c r="I186" s="25">
        <v>0</v>
      </c>
      <c r="J186" s="25">
        <v>0</v>
      </c>
      <c r="K186" s="21">
        <v>0.79</v>
      </c>
      <c r="L186" s="21">
        <v>1.39</v>
      </c>
      <c r="M186" s="17">
        <f t="shared" si="78"/>
        <v>2.0981</v>
      </c>
      <c r="N186" s="18">
        <v>1.2</v>
      </c>
      <c r="O186" s="26">
        <v>1</v>
      </c>
      <c r="P186" s="27">
        <f t="shared" si="79"/>
        <v>0</v>
      </c>
      <c r="R186" s="21">
        <v>36845</v>
      </c>
      <c r="S186" s="23">
        <v>0</v>
      </c>
      <c r="T186" s="22">
        <v>1.35</v>
      </c>
      <c r="U186" s="15">
        <f t="shared" si="80"/>
        <v>0</v>
      </c>
      <c r="V186" s="21">
        <v>1.6</v>
      </c>
      <c r="W186" s="21">
        <v>280</v>
      </c>
      <c r="X186" s="21">
        <v>1.4</v>
      </c>
      <c r="Y186" s="24">
        <f t="shared" si="81"/>
        <v>3.13684210526316</v>
      </c>
      <c r="Z186" s="25">
        <v>0</v>
      </c>
      <c r="AA186" s="25">
        <v>0</v>
      </c>
      <c r="AB186" s="21">
        <v>0.79</v>
      </c>
      <c r="AC186" s="21">
        <v>1.79</v>
      </c>
      <c r="AD186" s="17">
        <f t="shared" si="82"/>
        <v>2.4141</v>
      </c>
      <c r="AE186" s="18">
        <v>1.2</v>
      </c>
      <c r="AF186" s="26">
        <v>1</v>
      </c>
      <c r="AG186" s="27">
        <f t="shared" si="83"/>
        <v>0</v>
      </c>
    </row>
    <row r="187" customHeight="1" spans="1:33">
      <c r="A187" s="21">
        <v>36845</v>
      </c>
      <c r="B187" s="23">
        <v>0</v>
      </c>
      <c r="C187" s="22">
        <v>1.35</v>
      </c>
      <c r="D187" s="15">
        <f t="shared" si="76"/>
        <v>0</v>
      </c>
      <c r="E187" s="21">
        <v>1.6</v>
      </c>
      <c r="F187" s="21">
        <v>280</v>
      </c>
      <c r="G187" s="21">
        <v>1.4</v>
      </c>
      <c r="H187" s="24">
        <f t="shared" si="77"/>
        <v>3.13684210526316</v>
      </c>
      <c r="I187" s="25">
        <v>0</v>
      </c>
      <c r="J187" s="25">
        <v>0</v>
      </c>
      <c r="K187" s="21">
        <v>0.79</v>
      </c>
      <c r="L187" s="21">
        <v>1.39</v>
      </c>
      <c r="M187" s="17">
        <f t="shared" si="78"/>
        <v>2.0981</v>
      </c>
      <c r="N187" s="18">
        <v>1.2</v>
      </c>
      <c r="O187" s="26">
        <v>1</v>
      </c>
      <c r="P187" s="27">
        <f t="shared" si="79"/>
        <v>0</v>
      </c>
      <c r="R187" s="21">
        <v>36845</v>
      </c>
      <c r="S187" s="23">
        <v>0</v>
      </c>
      <c r="T187" s="22">
        <v>1.35</v>
      </c>
      <c r="U187" s="15">
        <f t="shared" si="80"/>
        <v>0</v>
      </c>
      <c r="V187" s="21">
        <v>1.6</v>
      </c>
      <c r="W187" s="21">
        <v>280</v>
      </c>
      <c r="X187" s="21">
        <v>1.4</v>
      </c>
      <c r="Y187" s="24">
        <f t="shared" si="81"/>
        <v>3.13684210526316</v>
      </c>
      <c r="Z187" s="25">
        <v>0</v>
      </c>
      <c r="AA187" s="25">
        <v>0</v>
      </c>
      <c r="AB187" s="21">
        <v>0.79</v>
      </c>
      <c r="AC187" s="21">
        <v>1.79</v>
      </c>
      <c r="AD187" s="17">
        <f t="shared" si="82"/>
        <v>2.4141</v>
      </c>
      <c r="AE187" s="18">
        <v>1.2</v>
      </c>
      <c r="AF187" s="26">
        <v>1</v>
      </c>
      <c r="AG187" s="27">
        <f t="shared" si="83"/>
        <v>0</v>
      </c>
    </row>
    <row r="188" customHeight="1" spans="1:33">
      <c r="A188" s="44">
        <f>SUM(P183:P187)</f>
        <v>318527.66029936</v>
      </c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R188" s="44">
        <f>SUM(AG183:AG187)</f>
        <v>383753.053041964</v>
      </c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</row>
    <row r="189" customHeight="1" spans="1:33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</row>
    <row r="190" customHeight="1" spans="1:33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</row>
    <row r="191" customHeight="1" spans="1:33">
      <c r="A191" s="45" t="s">
        <v>40</v>
      </c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R191" s="45" t="s">
        <v>40</v>
      </c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</row>
    <row r="192" customHeight="1" spans="1:33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</row>
    <row r="193" customHeight="1" spans="1:33">
      <c r="A193" s="14" t="s">
        <v>11</v>
      </c>
      <c r="B193" s="14"/>
      <c r="C193" s="14"/>
      <c r="D193" s="14"/>
      <c r="E193" s="14"/>
      <c r="F193" s="17" t="s">
        <v>31</v>
      </c>
      <c r="G193" s="17"/>
      <c r="H193" s="17"/>
      <c r="I193" s="17"/>
      <c r="J193" s="18" t="s">
        <v>32</v>
      </c>
      <c r="K193" s="18"/>
      <c r="L193" s="30" t="s">
        <v>18</v>
      </c>
      <c r="M193" s="30"/>
      <c r="N193" s="30"/>
      <c r="O193" s="30"/>
      <c r="P193" s="30"/>
      <c r="R193" s="14" t="s">
        <v>11</v>
      </c>
      <c r="S193" s="14"/>
      <c r="T193" s="14"/>
      <c r="U193" s="14"/>
      <c r="V193" s="14"/>
      <c r="W193" s="17" t="s">
        <v>31</v>
      </c>
      <c r="X193" s="17"/>
      <c r="Y193" s="17"/>
      <c r="Z193" s="17"/>
      <c r="AA193" s="18" t="s">
        <v>32</v>
      </c>
      <c r="AB193" s="18"/>
      <c r="AC193" s="30" t="s">
        <v>18</v>
      </c>
      <c r="AD193" s="30"/>
      <c r="AE193" s="30"/>
      <c r="AF193" s="30"/>
      <c r="AG193" s="30"/>
    </row>
    <row r="194" customHeight="1" spans="1:33">
      <c r="A194" s="14" t="s">
        <v>19</v>
      </c>
      <c r="B194" s="14" t="s">
        <v>33</v>
      </c>
      <c r="C194" s="14" t="s">
        <v>34</v>
      </c>
      <c r="D194" s="14" t="s">
        <v>35</v>
      </c>
      <c r="E194" s="14" t="s">
        <v>11</v>
      </c>
      <c r="F194" s="17" t="s">
        <v>36</v>
      </c>
      <c r="G194" s="17" t="s">
        <v>26</v>
      </c>
      <c r="H194" s="17" t="s">
        <v>27</v>
      </c>
      <c r="I194" s="31" t="s">
        <v>28</v>
      </c>
      <c r="J194" s="18" t="s">
        <v>37</v>
      </c>
      <c r="K194" s="18" t="s">
        <v>38</v>
      </c>
      <c r="L194" s="30"/>
      <c r="M194" s="30"/>
      <c r="N194" s="30"/>
      <c r="O194" s="30"/>
      <c r="P194" s="30"/>
      <c r="R194" s="14" t="s">
        <v>19</v>
      </c>
      <c r="S194" s="14" t="s">
        <v>33</v>
      </c>
      <c r="T194" s="14" t="s">
        <v>34</v>
      </c>
      <c r="U194" s="14" t="s">
        <v>35</v>
      </c>
      <c r="V194" s="14" t="s">
        <v>11</v>
      </c>
      <c r="W194" s="17" t="s">
        <v>36</v>
      </c>
      <c r="X194" s="17" t="s">
        <v>26</v>
      </c>
      <c r="Y194" s="17" t="s">
        <v>27</v>
      </c>
      <c r="Z194" s="31" t="s">
        <v>28</v>
      </c>
      <c r="AA194" s="18" t="s">
        <v>37</v>
      </c>
      <c r="AB194" s="18" t="s">
        <v>38</v>
      </c>
      <c r="AC194" s="30"/>
      <c r="AD194" s="30"/>
      <c r="AE194" s="30"/>
      <c r="AF194" s="30"/>
      <c r="AG194" s="30"/>
    </row>
    <row r="195" customHeight="1" spans="1:33">
      <c r="A195" s="21">
        <v>36845</v>
      </c>
      <c r="B195" s="22">
        <v>0.168</v>
      </c>
      <c r="C195" s="21">
        <v>1</v>
      </c>
      <c r="D195" s="21">
        <v>0</v>
      </c>
      <c r="E195" s="14">
        <f t="shared" ref="E195:E204" si="84">A195*B195*C195+D195</f>
        <v>6189.96</v>
      </c>
      <c r="F195" s="21">
        <v>1</v>
      </c>
      <c r="G195" s="21">
        <v>0.79</v>
      </c>
      <c r="H195" s="21">
        <v>1.39</v>
      </c>
      <c r="I195" s="31">
        <f t="shared" ref="I195:I204" si="85">G195*H195+1</f>
        <v>2.0981</v>
      </c>
      <c r="J195" s="21">
        <v>0.9</v>
      </c>
      <c r="K195" s="18">
        <v>0.5</v>
      </c>
      <c r="L195" s="32">
        <f t="shared" ref="L195:L204" si="86">E195*F195*I195*J195*K195</f>
        <v>5844.2197842</v>
      </c>
      <c r="M195" s="32"/>
      <c r="N195" s="32"/>
      <c r="O195" s="32"/>
      <c r="P195" s="32"/>
      <c r="R195" s="21">
        <v>36845</v>
      </c>
      <c r="S195" s="22">
        <v>0.168</v>
      </c>
      <c r="T195" s="21">
        <v>1</v>
      </c>
      <c r="U195" s="21">
        <v>0</v>
      </c>
      <c r="V195" s="14">
        <f t="shared" ref="V195:V204" si="87">R195*S195*T195+U195</f>
        <v>6189.96</v>
      </c>
      <c r="W195" s="21">
        <v>1</v>
      </c>
      <c r="X195" s="21">
        <v>0.79</v>
      </c>
      <c r="Y195" s="21">
        <v>1.79</v>
      </c>
      <c r="Z195" s="31">
        <f t="shared" ref="Z195:Z204" si="88">X195*Y195+1</f>
        <v>2.4141</v>
      </c>
      <c r="AA195" s="21">
        <v>0.9</v>
      </c>
      <c r="AB195" s="18">
        <v>0.5</v>
      </c>
      <c r="AC195" s="32">
        <f t="shared" ref="AC195:AC204" si="89">V195*W195*Z195*AA195*AB195</f>
        <v>6724.4320962</v>
      </c>
      <c r="AD195" s="32"/>
      <c r="AE195" s="32"/>
      <c r="AF195" s="32"/>
      <c r="AG195" s="32"/>
    </row>
    <row r="196" customHeight="1" spans="1:33">
      <c r="A196" s="21">
        <v>36845</v>
      </c>
      <c r="B196" s="22">
        <v>0.168</v>
      </c>
      <c r="C196" s="21">
        <v>1</v>
      </c>
      <c r="D196" s="21">
        <v>0</v>
      </c>
      <c r="E196" s="14">
        <f t="shared" si="84"/>
        <v>6189.96</v>
      </c>
      <c r="F196" s="21">
        <v>1</v>
      </c>
      <c r="G196" s="21">
        <v>0.79</v>
      </c>
      <c r="H196" s="21">
        <v>1.39</v>
      </c>
      <c r="I196" s="31">
        <f t="shared" si="85"/>
        <v>2.0981</v>
      </c>
      <c r="J196" s="21">
        <v>0.9</v>
      </c>
      <c r="K196" s="18">
        <v>0.5</v>
      </c>
      <c r="L196" s="32">
        <f t="shared" si="86"/>
        <v>5844.2197842</v>
      </c>
      <c r="M196" s="32"/>
      <c r="N196" s="32"/>
      <c r="O196" s="32"/>
      <c r="P196" s="32"/>
      <c r="R196" s="21">
        <v>36845</v>
      </c>
      <c r="S196" s="22">
        <v>0.168</v>
      </c>
      <c r="T196" s="21">
        <v>1</v>
      </c>
      <c r="U196" s="21">
        <v>0</v>
      </c>
      <c r="V196" s="14">
        <f t="shared" si="87"/>
        <v>6189.96</v>
      </c>
      <c r="W196" s="21">
        <v>1</v>
      </c>
      <c r="X196" s="21">
        <v>0.79</v>
      </c>
      <c r="Y196" s="21">
        <v>1.79</v>
      </c>
      <c r="Z196" s="31">
        <f t="shared" si="88"/>
        <v>2.4141</v>
      </c>
      <c r="AA196" s="21">
        <v>0.9</v>
      </c>
      <c r="AB196" s="18">
        <v>0.5</v>
      </c>
      <c r="AC196" s="32">
        <f t="shared" si="89"/>
        <v>6724.4320962</v>
      </c>
      <c r="AD196" s="32"/>
      <c r="AE196" s="32"/>
      <c r="AF196" s="32"/>
      <c r="AG196" s="32"/>
    </row>
    <row r="197" customHeight="1" spans="1:33">
      <c r="A197" s="21">
        <v>36845</v>
      </c>
      <c r="B197" s="22">
        <v>0.168</v>
      </c>
      <c r="C197" s="21">
        <v>1</v>
      </c>
      <c r="D197" s="21">
        <v>0</v>
      </c>
      <c r="E197" s="14">
        <f t="shared" si="84"/>
        <v>6189.96</v>
      </c>
      <c r="F197" s="21">
        <v>1</v>
      </c>
      <c r="G197" s="21">
        <v>0.79</v>
      </c>
      <c r="H197" s="21">
        <v>1.39</v>
      </c>
      <c r="I197" s="31">
        <f t="shared" si="85"/>
        <v>2.0981</v>
      </c>
      <c r="J197" s="21">
        <v>0.9</v>
      </c>
      <c r="K197" s="18">
        <v>0.5</v>
      </c>
      <c r="L197" s="32">
        <f t="shared" si="86"/>
        <v>5844.2197842</v>
      </c>
      <c r="M197" s="32"/>
      <c r="N197" s="32"/>
      <c r="O197" s="32"/>
      <c r="P197" s="32"/>
      <c r="R197" s="21">
        <v>36845</v>
      </c>
      <c r="S197" s="22">
        <v>0.168</v>
      </c>
      <c r="T197" s="21">
        <v>1</v>
      </c>
      <c r="U197" s="21">
        <v>0</v>
      </c>
      <c r="V197" s="14">
        <f t="shared" si="87"/>
        <v>6189.96</v>
      </c>
      <c r="W197" s="21">
        <v>1</v>
      </c>
      <c r="X197" s="21">
        <v>0.79</v>
      </c>
      <c r="Y197" s="21">
        <v>1.79</v>
      </c>
      <c r="Z197" s="31">
        <f t="shared" si="88"/>
        <v>2.4141</v>
      </c>
      <c r="AA197" s="21">
        <v>0.9</v>
      </c>
      <c r="AB197" s="18">
        <v>0.5</v>
      </c>
      <c r="AC197" s="32">
        <f t="shared" si="89"/>
        <v>6724.4320962</v>
      </c>
      <c r="AD197" s="32"/>
      <c r="AE197" s="32"/>
      <c r="AF197" s="32"/>
      <c r="AG197" s="32"/>
    </row>
    <row r="198" customHeight="1" spans="1:33">
      <c r="A198" s="21">
        <v>36845</v>
      </c>
      <c r="B198" s="22">
        <v>0.168</v>
      </c>
      <c r="C198" s="21">
        <v>1</v>
      </c>
      <c r="D198" s="21">
        <v>0</v>
      </c>
      <c r="E198" s="14">
        <f t="shared" si="84"/>
        <v>6189.96</v>
      </c>
      <c r="F198" s="21">
        <v>1</v>
      </c>
      <c r="G198" s="21">
        <v>0.79</v>
      </c>
      <c r="H198" s="21">
        <v>1.39</v>
      </c>
      <c r="I198" s="31">
        <f t="shared" si="85"/>
        <v>2.0981</v>
      </c>
      <c r="J198" s="21">
        <v>0.9</v>
      </c>
      <c r="K198" s="18">
        <v>0.5</v>
      </c>
      <c r="L198" s="32">
        <f t="shared" si="86"/>
        <v>5844.2197842</v>
      </c>
      <c r="M198" s="32"/>
      <c r="N198" s="32"/>
      <c r="O198" s="32"/>
      <c r="P198" s="32"/>
      <c r="R198" s="21">
        <v>36845</v>
      </c>
      <c r="S198" s="22">
        <v>0.168</v>
      </c>
      <c r="T198" s="21">
        <v>1</v>
      </c>
      <c r="U198" s="21">
        <v>0</v>
      </c>
      <c r="V198" s="14">
        <f t="shared" si="87"/>
        <v>6189.96</v>
      </c>
      <c r="W198" s="21">
        <v>1</v>
      </c>
      <c r="X198" s="21">
        <v>0.79</v>
      </c>
      <c r="Y198" s="21">
        <v>1.79</v>
      </c>
      <c r="Z198" s="31">
        <f t="shared" si="88"/>
        <v>2.4141</v>
      </c>
      <c r="AA198" s="21">
        <v>0.9</v>
      </c>
      <c r="AB198" s="18">
        <v>0.5</v>
      </c>
      <c r="AC198" s="32">
        <f t="shared" si="89"/>
        <v>6724.4320962</v>
      </c>
      <c r="AD198" s="32"/>
      <c r="AE198" s="32"/>
      <c r="AF198" s="32"/>
      <c r="AG198" s="32"/>
    </row>
    <row r="199" customHeight="1" spans="1:33">
      <c r="A199" s="21">
        <v>36845</v>
      </c>
      <c r="B199" s="22">
        <v>0.168</v>
      </c>
      <c r="C199" s="21">
        <v>1</v>
      </c>
      <c r="D199" s="21">
        <v>0</v>
      </c>
      <c r="E199" s="14">
        <f t="shared" si="84"/>
        <v>6189.96</v>
      </c>
      <c r="F199" s="21">
        <v>1</v>
      </c>
      <c r="G199" s="21">
        <v>0.79</v>
      </c>
      <c r="H199" s="21">
        <v>1.39</v>
      </c>
      <c r="I199" s="31">
        <f t="shared" si="85"/>
        <v>2.0981</v>
      </c>
      <c r="J199" s="21">
        <v>0.9</v>
      </c>
      <c r="K199" s="18">
        <v>0.5</v>
      </c>
      <c r="L199" s="32">
        <f t="shared" si="86"/>
        <v>5844.2197842</v>
      </c>
      <c r="M199" s="32"/>
      <c r="N199" s="32"/>
      <c r="O199" s="32"/>
      <c r="P199" s="32"/>
      <c r="R199" s="21">
        <v>36845</v>
      </c>
      <c r="S199" s="22">
        <v>0.168</v>
      </c>
      <c r="T199" s="21">
        <v>1</v>
      </c>
      <c r="U199" s="21">
        <v>0</v>
      </c>
      <c r="V199" s="14">
        <f t="shared" si="87"/>
        <v>6189.96</v>
      </c>
      <c r="W199" s="21">
        <v>1</v>
      </c>
      <c r="X199" s="21">
        <v>0.79</v>
      </c>
      <c r="Y199" s="21">
        <v>1.79</v>
      </c>
      <c r="Z199" s="31">
        <f t="shared" si="88"/>
        <v>2.4141</v>
      </c>
      <c r="AA199" s="21">
        <v>0.9</v>
      </c>
      <c r="AB199" s="18">
        <v>0.5</v>
      </c>
      <c r="AC199" s="32">
        <f t="shared" si="89"/>
        <v>6724.4320962</v>
      </c>
      <c r="AD199" s="32"/>
      <c r="AE199" s="32"/>
      <c r="AF199" s="32"/>
      <c r="AG199" s="32"/>
    </row>
    <row r="200" customHeight="1" spans="1:33">
      <c r="A200" s="21">
        <v>36845</v>
      </c>
      <c r="B200" s="22">
        <v>0.168</v>
      </c>
      <c r="C200" s="21">
        <v>1</v>
      </c>
      <c r="D200" s="21">
        <v>0</v>
      </c>
      <c r="E200" s="14">
        <f t="shared" si="84"/>
        <v>6189.96</v>
      </c>
      <c r="F200" s="21">
        <v>1</v>
      </c>
      <c r="G200" s="21">
        <v>0.79</v>
      </c>
      <c r="H200" s="21">
        <v>1.39</v>
      </c>
      <c r="I200" s="31">
        <f t="shared" si="85"/>
        <v>2.0981</v>
      </c>
      <c r="J200" s="21">
        <v>0.9</v>
      </c>
      <c r="K200" s="18">
        <v>0.5</v>
      </c>
      <c r="L200" s="32">
        <f t="shared" si="86"/>
        <v>5844.2197842</v>
      </c>
      <c r="M200" s="32"/>
      <c r="N200" s="32"/>
      <c r="O200" s="32"/>
      <c r="P200" s="32"/>
      <c r="R200" s="21">
        <v>36845</v>
      </c>
      <c r="S200" s="22">
        <v>0.168</v>
      </c>
      <c r="T200" s="21">
        <v>1</v>
      </c>
      <c r="U200" s="21">
        <v>0</v>
      </c>
      <c r="V200" s="14">
        <f t="shared" si="87"/>
        <v>6189.96</v>
      </c>
      <c r="W200" s="21">
        <v>1</v>
      </c>
      <c r="X200" s="21">
        <v>0.79</v>
      </c>
      <c r="Y200" s="21">
        <v>1.79</v>
      </c>
      <c r="Z200" s="31">
        <f t="shared" si="88"/>
        <v>2.4141</v>
      </c>
      <c r="AA200" s="21">
        <v>0.9</v>
      </c>
      <c r="AB200" s="18">
        <v>0.5</v>
      </c>
      <c r="AC200" s="32">
        <f t="shared" si="89"/>
        <v>6724.4320962</v>
      </c>
      <c r="AD200" s="32"/>
      <c r="AE200" s="32"/>
      <c r="AF200" s="32"/>
      <c r="AG200" s="32"/>
    </row>
    <row r="201" customHeight="1" spans="1:33">
      <c r="A201" s="21">
        <v>36845</v>
      </c>
      <c r="B201" s="22">
        <v>0.168</v>
      </c>
      <c r="C201" s="21">
        <v>1</v>
      </c>
      <c r="D201" s="21">
        <v>0</v>
      </c>
      <c r="E201" s="14">
        <f t="shared" si="84"/>
        <v>6189.96</v>
      </c>
      <c r="F201" s="21">
        <v>1</v>
      </c>
      <c r="G201" s="21">
        <v>0.79</v>
      </c>
      <c r="H201" s="21">
        <v>1.39</v>
      </c>
      <c r="I201" s="31">
        <f t="shared" si="85"/>
        <v>2.0981</v>
      </c>
      <c r="J201" s="21">
        <v>0.9</v>
      </c>
      <c r="K201" s="18">
        <v>0.5</v>
      </c>
      <c r="L201" s="32">
        <f t="shared" si="86"/>
        <v>5844.2197842</v>
      </c>
      <c r="M201" s="32"/>
      <c r="N201" s="32"/>
      <c r="O201" s="32"/>
      <c r="P201" s="32"/>
      <c r="R201" s="21">
        <v>36845</v>
      </c>
      <c r="S201" s="22">
        <v>0.168</v>
      </c>
      <c r="T201" s="21">
        <v>1</v>
      </c>
      <c r="U201" s="21">
        <v>0</v>
      </c>
      <c r="V201" s="14">
        <f t="shared" si="87"/>
        <v>6189.96</v>
      </c>
      <c r="W201" s="21">
        <v>1</v>
      </c>
      <c r="X201" s="21">
        <v>0.79</v>
      </c>
      <c r="Y201" s="21">
        <v>1.79</v>
      </c>
      <c r="Z201" s="31">
        <f t="shared" si="88"/>
        <v>2.4141</v>
      </c>
      <c r="AA201" s="21">
        <v>0.9</v>
      </c>
      <c r="AB201" s="18">
        <v>0.5</v>
      </c>
      <c r="AC201" s="32">
        <f t="shared" si="89"/>
        <v>6724.4320962</v>
      </c>
      <c r="AD201" s="32"/>
      <c r="AE201" s="32"/>
      <c r="AF201" s="32"/>
      <c r="AG201" s="32"/>
    </row>
    <row r="202" customHeight="1" spans="1:33">
      <c r="A202" s="21">
        <v>36845</v>
      </c>
      <c r="B202" s="22">
        <v>0.168</v>
      </c>
      <c r="C202" s="21">
        <v>1</v>
      </c>
      <c r="D202" s="21">
        <v>0</v>
      </c>
      <c r="E202" s="14">
        <f t="shared" si="84"/>
        <v>6189.96</v>
      </c>
      <c r="F202" s="21">
        <v>1</v>
      </c>
      <c r="G202" s="21">
        <v>0.79</v>
      </c>
      <c r="H202" s="21">
        <v>1.39</v>
      </c>
      <c r="I202" s="31">
        <f t="shared" si="85"/>
        <v>2.0981</v>
      </c>
      <c r="J202" s="21">
        <v>0.9</v>
      </c>
      <c r="K202" s="18">
        <v>0.5</v>
      </c>
      <c r="L202" s="32">
        <f t="shared" si="86"/>
        <v>5844.2197842</v>
      </c>
      <c r="M202" s="32"/>
      <c r="N202" s="32"/>
      <c r="O202" s="32"/>
      <c r="P202" s="32"/>
      <c r="R202" s="21">
        <v>36845</v>
      </c>
      <c r="S202" s="22">
        <v>0.168</v>
      </c>
      <c r="T202" s="21">
        <v>1</v>
      </c>
      <c r="U202" s="21">
        <v>0</v>
      </c>
      <c r="V202" s="14">
        <f t="shared" si="87"/>
        <v>6189.96</v>
      </c>
      <c r="W202" s="21">
        <v>1</v>
      </c>
      <c r="X202" s="21">
        <v>0.79</v>
      </c>
      <c r="Y202" s="21">
        <v>1.79</v>
      </c>
      <c r="Z202" s="31">
        <f t="shared" si="88"/>
        <v>2.4141</v>
      </c>
      <c r="AA202" s="21">
        <v>0.9</v>
      </c>
      <c r="AB202" s="18">
        <v>0.5</v>
      </c>
      <c r="AC202" s="32">
        <f t="shared" si="89"/>
        <v>6724.4320962</v>
      </c>
      <c r="AD202" s="32"/>
      <c r="AE202" s="32"/>
      <c r="AF202" s="32"/>
      <c r="AG202" s="32"/>
    </row>
    <row r="203" customHeight="1" spans="1:33">
      <c r="A203" s="21">
        <v>36845</v>
      </c>
      <c r="B203" s="22">
        <v>0.3</v>
      </c>
      <c r="C203" s="21">
        <v>1</v>
      </c>
      <c r="D203" s="21">
        <v>0</v>
      </c>
      <c r="E203" s="14">
        <f t="shared" si="84"/>
        <v>11053.5</v>
      </c>
      <c r="F203" s="21">
        <v>1</v>
      </c>
      <c r="G203" s="21">
        <v>0.79</v>
      </c>
      <c r="H203" s="21">
        <v>1.39</v>
      </c>
      <c r="I203" s="31">
        <f t="shared" si="85"/>
        <v>2.0981</v>
      </c>
      <c r="J203" s="21">
        <v>0.9</v>
      </c>
      <c r="K203" s="18">
        <v>0.5</v>
      </c>
      <c r="L203" s="32">
        <f t="shared" si="86"/>
        <v>10436.1067575</v>
      </c>
      <c r="M203" s="32"/>
      <c r="N203" s="32"/>
      <c r="O203" s="32"/>
      <c r="P203" s="32"/>
      <c r="R203" s="21">
        <v>36845</v>
      </c>
      <c r="S203" s="22">
        <v>0.3</v>
      </c>
      <c r="T203" s="21">
        <v>1</v>
      </c>
      <c r="U203" s="21">
        <v>0</v>
      </c>
      <c r="V203" s="14">
        <f t="shared" si="87"/>
        <v>11053.5</v>
      </c>
      <c r="W203" s="21">
        <v>1</v>
      </c>
      <c r="X203" s="21">
        <v>0.79</v>
      </c>
      <c r="Y203" s="21">
        <v>1.79</v>
      </c>
      <c r="Z203" s="31">
        <f t="shared" si="88"/>
        <v>2.4141</v>
      </c>
      <c r="AA203" s="21">
        <v>0.9</v>
      </c>
      <c r="AB203" s="18">
        <v>0.5</v>
      </c>
      <c r="AC203" s="32">
        <f t="shared" si="89"/>
        <v>12007.9144575</v>
      </c>
      <c r="AD203" s="32"/>
      <c r="AE203" s="32"/>
      <c r="AF203" s="32"/>
      <c r="AG203" s="32"/>
    </row>
    <row r="204" customHeight="1" spans="1:33">
      <c r="A204" s="21">
        <v>36845</v>
      </c>
      <c r="B204" s="22">
        <v>0.58</v>
      </c>
      <c r="C204" s="21">
        <v>1</v>
      </c>
      <c r="D204" s="21">
        <v>0</v>
      </c>
      <c r="E204" s="14">
        <f t="shared" si="84"/>
        <v>21370.1</v>
      </c>
      <c r="F204" s="21">
        <v>1</v>
      </c>
      <c r="G204" s="21">
        <v>0.79</v>
      </c>
      <c r="H204" s="21">
        <v>1.39</v>
      </c>
      <c r="I204" s="31">
        <f t="shared" si="85"/>
        <v>2.0981</v>
      </c>
      <c r="J204" s="21">
        <v>0.9</v>
      </c>
      <c r="K204" s="18">
        <v>0.5</v>
      </c>
      <c r="L204" s="32">
        <f t="shared" si="86"/>
        <v>20176.4730645</v>
      </c>
      <c r="M204" s="32"/>
      <c r="N204" s="32"/>
      <c r="O204" s="32"/>
      <c r="P204" s="32"/>
      <c r="R204" s="21">
        <v>36845</v>
      </c>
      <c r="S204" s="22">
        <v>0.58</v>
      </c>
      <c r="T204" s="21">
        <v>1</v>
      </c>
      <c r="U204" s="21">
        <v>0</v>
      </c>
      <c r="V204" s="14">
        <f t="shared" si="87"/>
        <v>21370.1</v>
      </c>
      <c r="W204" s="21">
        <v>1</v>
      </c>
      <c r="X204" s="21">
        <v>0.79</v>
      </c>
      <c r="Y204" s="21">
        <v>1.79</v>
      </c>
      <c r="Z204" s="31">
        <f t="shared" si="88"/>
        <v>2.4141</v>
      </c>
      <c r="AA204" s="21">
        <v>0.9</v>
      </c>
      <c r="AB204" s="18">
        <v>0.5</v>
      </c>
      <c r="AC204" s="32">
        <f t="shared" si="89"/>
        <v>23215.3012845</v>
      </c>
      <c r="AD204" s="32"/>
      <c r="AE204" s="32"/>
      <c r="AF204" s="32"/>
      <c r="AG204" s="32"/>
    </row>
    <row r="205" customHeight="1" spans="1:33">
      <c r="A205" s="46">
        <f>SUM(L195:L204)</f>
        <v>77366.3380956</v>
      </c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8"/>
      <c r="R205" s="46">
        <f>SUM(AC195:AC204)</f>
        <v>89018.6725116</v>
      </c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8"/>
    </row>
    <row r="206" customHeight="1" spans="1:33">
      <c r="A206" s="49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1"/>
      <c r="R206" s="49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1"/>
    </row>
    <row r="207" customHeight="1" spans="1:33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4"/>
      <c r="R207" s="52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4"/>
    </row>
    <row r="208" customHeight="1" spans="1:33">
      <c r="A208" s="13" t="s">
        <v>41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R208" s="13" t="s">
        <v>41</v>
      </c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</row>
    <row r="209" customHeight="1" spans="1:33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</row>
    <row r="210" customHeight="1" spans="1:33">
      <c r="A210" s="21" t="s">
        <v>42</v>
      </c>
      <c r="B210" s="14" t="s">
        <v>11</v>
      </c>
      <c r="C210" s="14"/>
      <c r="D210" s="14"/>
      <c r="E210" s="14"/>
      <c r="F210" s="16" t="s">
        <v>25</v>
      </c>
      <c r="G210" s="16"/>
      <c r="H210" s="16"/>
      <c r="I210" s="55" t="s">
        <v>43</v>
      </c>
      <c r="J210" s="17" t="s">
        <v>15</v>
      </c>
      <c r="K210" s="17"/>
      <c r="L210" s="17"/>
      <c r="M210" s="56" t="s">
        <v>18</v>
      </c>
      <c r="N210" s="57"/>
      <c r="O210" s="19" t="s">
        <v>17</v>
      </c>
      <c r="P210" s="21" t="s">
        <v>44</v>
      </c>
      <c r="R210" s="21" t="s">
        <v>42</v>
      </c>
      <c r="S210" s="14" t="s">
        <v>11</v>
      </c>
      <c r="T210" s="14"/>
      <c r="U210" s="14"/>
      <c r="V210" s="14"/>
      <c r="W210" s="16" t="s">
        <v>25</v>
      </c>
      <c r="X210" s="16"/>
      <c r="Y210" s="16"/>
      <c r="Z210" s="55" t="s">
        <v>43</v>
      </c>
      <c r="AA210" s="17" t="s">
        <v>15</v>
      </c>
      <c r="AB210" s="17"/>
      <c r="AC210" s="17"/>
      <c r="AD210" s="56" t="s">
        <v>18</v>
      </c>
      <c r="AE210" s="57"/>
      <c r="AF210" s="19" t="s">
        <v>17</v>
      </c>
      <c r="AG210" s="21" t="s">
        <v>44</v>
      </c>
    </row>
    <row r="211" customHeight="1" spans="1:33">
      <c r="A211" s="21"/>
      <c r="B211" s="21" t="s">
        <v>45</v>
      </c>
      <c r="C211" s="21" t="s">
        <v>46</v>
      </c>
      <c r="D211" s="21" t="s">
        <v>47</v>
      </c>
      <c r="E211" s="14" t="s">
        <v>11</v>
      </c>
      <c r="F211" s="21" t="s">
        <v>23</v>
      </c>
      <c r="G211" s="21" t="s">
        <v>24</v>
      </c>
      <c r="H211" s="16" t="s">
        <v>25</v>
      </c>
      <c r="I211" s="58"/>
      <c r="J211" s="21" t="s">
        <v>26</v>
      </c>
      <c r="K211" s="21" t="s">
        <v>27</v>
      </c>
      <c r="L211" s="17" t="s">
        <v>28</v>
      </c>
      <c r="M211" s="59"/>
      <c r="N211" s="60"/>
      <c r="O211" s="19"/>
      <c r="P211" s="21"/>
      <c r="R211" s="21"/>
      <c r="S211" s="21" t="s">
        <v>45</v>
      </c>
      <c r="T211" s="21" t="s">
        <v>46</v>
      </c>
      <c r="U211" s="21" t="s">
        <v>47</v>
      </c>
      <c r="V211" s="14" t="s">
        <v>11</v>
      </c>
      <c r="W211" s="21" t="s">
        <v>23</v>
      </c>
      <c r="X211" s="21" t="s">
        <v>24</v>
      </c>
      <c r="Y211" s="16" t="s">
        <v>25</v>
      </c>
      <c r="Z211" s="58"/>
      <c r="AA211" s="21" t="s">
        <v>26</v>
      </c>
      <c r="AB211" s="21" t="s">
        <v>27</v>
      </c>
      <c r="AC211" s="17" t="s">
        <v>28</v>
      </c>
      <c r="AD211" s="59"/>
      <c r="AE211" s="60"/>
      <c r="AF211" s="19"/>
      <c r="AG211" s="21"/>
    </row>
    <row r="212" customHeight="1" spans="1:33">
      <c r="A212" s="21">
        <f>_xlfn.RANK.EQ(M212,M212:N215,0)</f>
        <v>1</v>
      </c>
      <c r="B212" s="21">
        <v>1446.85</v>
      </c>
      <c r="C212" s="21">
        <v>0.96</v>
      </c>
      <c r="D212" s="22">
        <v>1.35</v>
      </c>
      <c r="E212" s="14">
        <f t="shared" ref="E212:E215" si="90">B212*C212*D212</f>
        <v>1875.1176</v>
      </c>
      <c r="F212" s="21">
        <v>470</v>
      </c>
      <c r="G212" s="21">
        <v>1.74</v>
      </c>
      <c r="H212" s="61">
        <f t="shared" ref="H212:H215" si="91">1+6*F212/(F212+2000)+G212</f>
        <v>3.8817004048583</v>
      </c>
      <c r="I212" s="21">
        <v>1</v>
      </c>
      <c r="J212" s="21">
        <v>0.99</v>
      </c>
      <c r="K212" s="21">
        <v>2.73</v>
      </c>
      <c r="L212" s="17">
        <f t="shared" ref="L212:L215" si="92">1+J212*K212</f>
        <v>3.7027</v>
      </c>
      <c r="M212" s="62">
        <f>(E212*H212*L212+J216)*O212*I212</f>
        <v>26950.6379050017</v>
      </c>
      <c r="N212" s="63"/>
      <c r="O212" s="26">
        <v>1</v>
      </c>
      <c r="P212" s="21">
        <f t="shared" ref="P212:P215" si="93">IF(A212=1,1,(IF(A212=2,2,12)))</f>
        <v>1</v>
      </c>
      <c r="R212" s="21">
        <f>_xlfn.RANK.EQ(AD212,AD212:AE215,0)</f>
        <v>1</v>
      </c>
      <c r="S212" s="21">
        <v>1446.85</v>
      </c>
      <c r="T212" s="21">
        <v>0.96</v>
      </c>
      <c r="U212" s="22">
        <v>1.35</v>
      </c>
      <c r="V212" s="14">
        <f t="shared" ref="V212:V215" si="94">S212*T212*U212</f>
        <v>1875.1176</v>
      </c>
      <c r="W212" s="21">
        <v>470</v>
      </c>
      <c r="X212" s="21">
        <v>1.74</v>
      </c>
      <c r="Y212" s="61">
        <f t="shared" ref="Y212:Y215" si="95">1+6*W212/(W212+2000)+X212</f>
        <v>3.8817004048583</v>
      </c>
      <c r="Z212" s="21">
        <v>1</v>
      </c>
      <c r="AA212" s="21">
        <v>0.99</v>
      </c>
      <c r="AB212" s="21">
        <v>3.13</v>
      </c>
      <c r="AC212" s="17">
        <f t="shared" ref="AC212:AC215" si="96">1+AA212*AB212</f>
        <v>4.0987</v>
      </c>
      <c r="AD212" s="62">
        <f>(V212*Y212*AC212+AA216)*AF212*Z212</f>
        <v>31817.9812248442</v>
      </c>
      <c r="AE212" s="63"/>
      <c r="AF212" s="26">
        <v>1</v>
      </c>
      <c r="AG212" s="21">
        <f t="shared" ref="AG212:AG215" si="97">IF(R212=1,1,(IF(R212=2,2,12)))</f>
        <v>1</v>
      </c>
    </row>
    <row r="213" customHeight="1" spans="1:33">
      <c r="A213" s="21">
        <f>_xlfn.RANK.EQ(M213,M212:N215,0)</f>
        <v>4</v>
      </c>
      <c r="B213" s="21">
        <v>1446.85</v>
      </c>
      <c r="C213" s="21">
        <v>0.96</v>
      </c>
      <c r="D213" s="22">
        <v>1.35</v>
      </c>
      <c r="E213" s="14">
        <f t="shared" si="90"/>
        <v>1875.1176</v>
      </c>
      <c r="F213" s="21">
        <v>412</v>
      </c>
      <c r="G213" s="21">
        <v>1.6</v>
      </c>
      <c r="H213" s="61">
        <f t="shared" si="91"/>
        <v>3.62487562189055</v>
      </c>
      <c r="I213" s="21">
        <v>0</v>
      </c>
      <c r="J213" s="21">
        <v>0.98</v>
      </c>
      <c r="K213" s="21">
        <v>2.28</v>
      </c>
      <c r="L213" s="17">
        <f t="shared" si="92"/>
        <v>3.2344</v>
      </c>
      <c r="M213" s="62">
        <f>(E213*H213*L213+J216)*O213*I213</f>
        <v>0</v>
      </c>
      <c r="N213" s="63"/>
      <c r="O213" s="26">
        <v>1</v>
      </c>
      <c r="P213" s="21">
        <f t="shared" si="93"/>
        <v>12</v>
      </c>
      <c r="R213" s="21">
        <f>_xlfn.RANK.EQ(AD213,AD212:AE215,0)</f>
        <v>4</v>
      </c>
      <c r="S213" s="21">
        <v>1446.85</v>
      </c>
      <c r="T213" s="21">
        <v>0.96</v>
      </c>
      <c r="U213" s="22">
        <v>1.35</v>
      </c>
      <c r="V213" s="14">
        <f t="shared" si="94"/>
        <v>1875.1176</v>
      </c>
      <c r="W213" s="21">
        <v>412</v>
      </c>
      <c r="X213" s="21">
        <v>1.6</v>
      </c>
      <c r="Y213" s="61">
        <f t="shared" si="95"/>
        <v>3.62487562189055</v>
      </c>
      <c r="Z213" s="21">
        <v>0</v>
      </c>
      <c r="AA213" s="21">
        <v>0.98</v>
      </c>
      <c r="AB213" s="21">
        <v>2.68</v>
      </c>
      <c r="AC213" s="17">
        <f t="shared" si="96"/>
        <v>3.6264</v>
      </c>
      <c r="AD213" s="62">
        <f>(V213*Y213*AC213+AA216)*AF213*Z213</f>
        <v>0</v>
      </c>
      <c r="AE213" s="63"/>
      <c r="AF213" s="26">
        <v>1</v>
      </c>
      <c r="AG213" s="21">
        <f t="shared" si="97"/>
        <v>12</v>
      </c>
    </row>
    <row r="214" customHeight="1" spans="1:33">
      <c r="A214" s="21">
        <f>_xlfn.RANK.EQ(M214,M212:N215,0)</f>
        <v>2</v>
      </c>
      <c r="B214" s="21">
        <v>1446.85</v>
      </c>
      <c r="C214" s="21">
        <v>0.96</v>
      </c>
      <c r="D214" s="22">
        <v>1.35</v>
      </c>
      <c r="E214" s="14">
        <f t="shared" si="90"/>
        <v>1875.1176</v>
      </c>
      <c r="F214" s="21">
        <v>280</v>
      </c>
      <c r="G214" s="21">
        <v>1.4</v>
      </c>
      <c r="H214" s="61">
        <f t="shared" si="91"/>
        <v>3.13684210526316</v>
      </c>
      <c r="I214" s="21">
        <v>1</v>
      </c>
      <c r="J214" s="21">
        <v>0.79</v>
      </c>
      <c r="K214" s="21">
        <v>1.39</v>
      </c>
      <c r="L214" s="17">
        <f t="shared" si="92"/>
        <v>2.0981</v>
      </c>
      <c r="M214" s="62">
        <f>(E214*H214*L214+J216)*O214*I214</f>
        <v>12340.914763104</v>
      </c>
      <c r="N214" s="63"/>
      <c r="O214" s="26">
        <v>1</v>
      </c>
      <c r="P214" s="21">
        <f t="shared" si="93"/>
        <v>2</v>
      </c>
      <c r="R214" s="21">
        <f>_xlfn.RANK.EQ(AD214,AD212:AE215,0)</f>
        <v>2</v>
      </c>
      <c r="S214" s="21">
        <v>1446.85</v>
      </c>
      <c r="T214" s="21">
        <v>0.96</v>
      </c>
      <c r="U214" s="22">
        <v>1.35</v>
      </c>
      <c r="V214" s="14">
        <f t="shared" si="94"/>
        <v>1875.1176</v>
      </c>
      <c r="W214" s="21">
        <v>280</v>
      </c>
      <c r="X214" s="21">
        <v>1.4</v>
      </c>
      <c r="Y214" s="61">
        <f t="shared" si="95"/>
        <v>3.13684210526316</v>
      </c>
      <c r="Z214" s="21">
        <v>1</v>
      </c>
      <c r="AA214" s="21">
        <v>0.79</v>
      </c>
      <c r="AB214" s="21">
        <v>1.79</v>
      </c>
      <c r="AC214" s="17">
        <f t="shared" si="96"/>
        <v>2.4141</v>
      </c>
      <c r="AD214" s="62">
        <f>(V214*Y214*AC214+AA216)*AF214*Z214</f>
        <v>16184.610280544</v>
      </c>
      <c r="AE214" s="63"/>
      <c r="AF214" s="26">
        <v>1</v>
      </c>
      <c r="AG214" s="21">
        <f t="shared" si="97"/>
        <v>2</v>
      </c>
    </row>
    <row r="215" customHeight="1" spans="1:33">
      <c r="A215" s="21">
        <f>_xlfn.RANK.EQ(M215,M212:N215,0)</f>
        <v>3</v>
      </c>
      <c r="B215" s="21">
        <v>1446.85</v>
      </c>
      <c r="C215" s="21">
        <v>0.96</v>
      </c>
      <c r="D215" s="22">
        <v>1.35</v>
      </c>
      <c r="E215" s="14">
        <f t="shared" si="90"/>
        <v>1875.1176</v>
      </c>
      <c r="F215" s="21">
        <v>1000</v>
      </c>
      <c r="G215" s="21">
        <v>0.2</v>
      </c>
      <c r="H215" s="61">
        <f t="shared" si="91"/>
        <v>3.2</v>
      </c>
      <c r="I215" s="21">
        <v>1</v>
      </c>
      <c r="J215" s="21">
        <v>0.2</v>
      </c>
      <c r="K215" s="21">
        <v>1.3</v>
      </c>
      <c r="L215" s="17">
        <f t="shared" si="92"/>
        <v>1.26</v>
      </c>
      <c r="M215" s="62">
        <f>(E215*H215*L215+J216)*O215*I215</f>
        <v>7560.4741632</v>
      </c>
      <c r="N215" s="63"/>
      <c r="O215" s="26">
        <v>1</v>
      </c>
      <c r="P215" s="21">
        <f t="shared" si="93"/>
        <v>12</v>
      </c>
      <c r="R215" s="21">
        <f>_xlfn.RANK.EQ(AD215,AD212:AE215,0)</f>
        <v>3</v>
      </c>
      <c r="S215" s="21">
        <v>1446.85</v>
      </c>
      <c r="T215" s="21">
        <v>0.96</v>
      </c>
      <c r="U215" s="22">
        <v>1.35</v>
      </c>
      <c r="V215" s="14">
        <f t="shared" si="94"/>
        <v>1875.1176</v>
      </c>
      <c r="W215" s="21">
        <v>1000</v>
      </c>
      <c r="X215" s="21">
        <v>0.2</v>
      </c>
      <c r="Y215" s="61">
        <f t="shared" si="95"/>
        <v>3.2</v>
      </c>
      <c r="Z215" s="21">
        <v>1</v>
      </c>
      <c r="AA215" s="21">
        <v>0.2</v>
      </c>
      <c r="AB215" s="21">
        <v>1.7</v>
      </c>
      <c r="AC215" s="17">
        <f t="shared" si="96"/>
        <v>1.34</v>
      </c>
      <c r="AD215" s="62">
        <f>(V215*Y215*AC215+AA216)*AF215*Z215</f>
        <v>10025.5042688</v>
      </c>
      <c r="AE215" s="63"/>
      <c r="AF215" s="26">
        <v>1</v>
      </c>
      <c r="AG215" s="21">
        <f t="shared" si="97"/>
        <v>12</v>
      </c>
    </row>
    <row r="216" customHeight="1" spans="1:33">
      <c r="A216" s="64" t="s">
        <v>48</v>
      </c>
      <c r="B216" s="65">
        <f>LARGE(M212:N215,1)/1</f>
        <v>26950.6379050017</v>
      </c>
      <c r="C216" s="64" t="s">
        <v>49</v>
      </c>
      <c r="D216" s="65">
        <f>LARGE(M212:N215,2)/2</f>
        <v>6170.457381552</v>
      </c>
      <c r="E216" s="64" t="s">
        <v>50</v>
      </c>
      <c r="F216" s="65">
        <f>LARGE(M212:N215,3)/12</f>
        <v>630.0395136</v>
      </c>
      <c r="G216" s="64" t="s">
        <v>51</v>
      </c>
      <c r="H216" s="65">
        <f>LARGE(M212:N215,4)/12</f>
        <v>0</v>
      </c>
      <c r="I216" s="55" t="s">
        <v>52</v>
      </c>
      <c r="J216" s="55">
        <v>0</v>
      </c>
      <c r="K216" s="66" t="s">
        <v>37</v>
      </c>
      <c r="L216" s="66">
        <v>1.2</v>
      </c>
      <c r="M216" s="33" t="s">
        <v>53</v>
      </c>
      <c r="N216" s="67">
        <f>(B216+D216+F216+H216)*L216</f>
        <v>40501.3617601845</v>
      </c>
      <c r="O216" s="33" t="s">
        <v>54</v>
      </c>
      <c r="P216" s="67">
        <v>8</v>
      </c>
      <c r="R216" s="64" t="s">
        <v>48</v>
      </c>
      <c r="S216" s="65">
        <f>LARGE(AD212:AE215,1)/1</f>
        <v>31817.9812248442</v>
      </c>
      <c r="T216" s="64" t="s">
        <v>49</v>
      </c>
      <c r="U216" s="65">
        <f>LARGE(AD212:AE215,2)/2</f>
        <v>8092.305140272</v>
      </c>
      <c r="V216" s="64" t="s">
        <v>50</v>
      </c>
      <c r="W216" s="65">
        <f>LARGE(AD212:AE215,3)/12</f>
        <v>835.458689066667</v>
      </c>
      <c r="X216" s="64" t="s">
        <v>51</v>
      </c>
      <c r="Y216" s="65">
        <f>LARGE(AD212:AE215,4)/12</f>
        <v>0</v>
      </c>
      <c r="Z216" s="55" t="s">
        <v>52</v>
      </c>
      <c r="AA216" s="55">
        <v>1985</v>
      </c>
      <c r="AB216" s="66" t="s">
        <v>37</v>
      </c>
      <c r="AC216" s="66">
        <v>1.2</v>
      </c>
      <c r="AD216" s="33" t="s">
        <v>53</v>
      </c>
      <c r="AE216" s="67">
        <f>(S216+U216+W216+Y216)*AC216</f>
        <v>48894.8940650194</v>
      </c>
      <c r="AF216" s="33" t="s">
        <v>54</v>
      </c>
      <c r="AG216" s="67">
        <v>8</v>
      </c>
    </row>
    <row r="217" customHeight="1" spans="1:33">
      <c r="A217" s="64"/>
      <c r="B217" s="65"/>
      <c r="C217" s="64"/>
      <c r="D217" s="65"/>
      <c r="E217" s="64"/>
      <c r="F217" s="65"/>
      <c r="G217" s="64"/>
      <c r="H217" s="65"/>
      <c r="I217" s="58"/>
      <c r="J217" s="58"/>
      <c r="K217" s="68"/>
      <c r="L217" s="68"/>
      <c r="M217" s="33"/>
      <c r="N217" s="67"/>
      <c r="O217" s="33"/>
      <c r="P217" s="67"/>
      <c r="R217" s="64"/>
      <c r="S217" s="65"/>
      <c r="T217" s="64"/>
      <c r="U217" s="65"/>
      <c r="V217" s="64"/>
      <c r="W217" s="65"/>
      <c r="X217" s="64"/>
      <c r="Y217" s="65"/>
      <c r="Z217" s="58"/>
      <c r="AA217" s="58"/>
      <c r="AB217" s="68"/>
      <c r="AC217" s="68"/>
      <c r="AD217" s="33"/>
      <c r="AE217" s="67"/>
      <c r="AF217" s="33"/>
      <c r="AG217" s="67"/>
    </row>
    <row r="218" customHeight="1" spans="1:33">
      <c r="A218" s="28">
        <f>N216*P216</f>
        <v>324010.894081476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R218" s="28">
        <f>AE216*AG216</f>
        <v>391159.152520155</v>
      </c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</row>
    <row r="219" customHeight="1" spans="1:3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</row>
    <row r="220" customHeight="1" spans="1:3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</row>
    <row r="221" customHeight="1" spans="1:33">
      <c r="A221" s="13" t="s">
        <v>55</v>
      </c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R221" s="13" t="s">
        <v>55</v>
      </c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</row>
    <row r="222" customHeight="1" spans="1:33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</row>
    <row r="223" customHeight="1" spans="1:33">
      <c r="A223" s="21" t="s">
        <v>42</v>
      </c>
      <c r="B223" s="14" t="s">
        <v>11</v>
      </c>
      <c r="C223" s="14"/>
      <c r="D223" s="14"/>
      <c r="E223" s="14"/>
      <c r="F223" s="16" t="s">
        <v>25</v>
      </c>
      <c r="G223" s="16"/>
      <c r="H223" s="16"/>
      <c r="I223" s="55" t="s">
        <v>43</v>
      </c>
      <c r="J223" s="17" t="s">
        <v>15</v>
      </c>
      <c r="K223" s="17"/>
      <c r="L223" s="17"/>
      <c r="M223" s="56" t="s">
        <v>18</v>
      </c>
      <c r="N223" s="57"/>
      <c r="O223" s="19" t="s">
        <v>17</v>
      </c>
      <c r="P223" s="21" t="s">
        <v>44</v>
      </c>
      <c r="R223" s="21" t="s">
        <v>42</v>
      </c>
      <c r="S223" s="14" t="s">
        <v>11</v>
      </c>
      <c r="T223" s="14"/>
      <c r="U223" s="14"/>
      <c r="V223" s="14"/>
      <c r="W223" s="16" t="s">
        <v>25</v>
      </c>
      <c r="X223" s="16"/>
      <c r="Y223" s="16"/>
      <c r="Z223" s="55" t="s">
        <v>43</v>
      </c>
      <c r="AA223" s="17" t="s">
        <v>15</v>
      </c>
      <c r="AB223" s="17"/>
      <c r="AC223" s="17"/>
      <c r="AD223" s="56" t="s">
        <v>18</v>
      </c>
      <c r="AE223" s="57"/>
      <c r="AF223" s="19" t="s">
        <v>17</v>
      </c>
      <c r="AG223" s="21" t="s">
        <v>44</v>
      </c>
    </row>
    <row r="224" customHeight="1" spans="1:33">
      <c r="A224" s="21"/>
      <c r="B224" s="21" t="s">
        <v>45</v>
      </c>
      <c r="C224" s="21" t="s">
        <v>46</v>
      </c>
      <c r="D224" s="21" t="s">
        <v>47</v>
      </c>
      <c r="E224" s="14" t="s">
        <v>11</v>
      </c>
      <c r="F224" s="21" t="s">
        <v>23</v>
      </c>
      <c r="G224" s="21" t="s">
        <v>24</v>
      </c>
      <c r="H224" s="16" t="s">
        <v>25</v>
      </c>
      <c r="I224" s="58"/>
      <c r="J224" s="21" t="s">
        <v>26</v>
      </c>
      <c r="K224" s="21" t="s">
        <v>27</v>
      </c>
      <c r="L224" s="17" t="s">
        <v>28</v>
      </c>
      <c r="M224" s="59"/>
      <c r="N224" s="60"/>
      <c r="O224" s="19"/>
      <c r="P224" s="21"/>
      <c r="R224" s="21"/>
      <c r="S224" s="21" t="s">
        <v>45</v>
      </c>
      <c r="T224" s="21" t="s">
        <v>46</v>
      </c>
      <c r="U224" s="21" t="s">
        <v>47</v>
      </c>
      <c r="V224" s="14" t="s">
        <v>11</v>
      </c>
      <c r="W224" s="21" t="s">
        <v>23</v>
      </c>
      <c r="X224" s="21" t="s">
        <v>24</v>
      </c>
      <c r="Y224" s="16" t="s">
        <v>25</v>
      </c>
      <c r="Z224" s="58"/>
      <c r="AA224" s="21" t="s">
        <v>26</v>
      </c>
      <c r="AB224" s="21" t="s">
        <v>27</v>
      </c>
      <c r="AC224" s="17" t="s">
        <v>28</v>
      </c>
      <c r="AD224" s="59"/>
      <c r="AE224" s="60"/>
      <c r="AF224" s="19"/>
      <c r="AG224" s="21"/>
    </row>
    <row r="225" customHeight="1" spans="1:33">
      <c r="A225" s="21">
        <f>_xlfn.RANK.EQ(M225,M225:N228,0)</f>
        <v>1</v>
      </c>
      <c r="B225" s="21">
        <v>1446.85</v>
      </c>
      <c r="C225" s="21">
        <v>0.96</v>
      </c>
      <c r="D225" s="22">
        <v>1.35</v>
      </c>
      <c r="E225" s="14">
        <f t="shared" ref="E225:E228" si="98">B225*C225*D225</f>
        <v>1875.1176</v>
      </c>
      <c r="F225" s="21">
        <v>470</v>
      </c>
      <c r="G225" s="21">
        <v>1.74</v>
      </c>
      <c r="H225" s="61">
        <f t="shared" ref="H225:H228" si="99">1+6*F225/(F225+2000)+G225</f>
        <v>3.8817004048583</v>
      </c>
      <c r="I225" s="21">
        <v>1</v>
      </c>
      <c r="J225" s="21">
        <v>0.99</v>
      </c>
      <c r="K225" s="21">
        <v>2.73</v>
      </c>
      <c r="L225" s="17">
        <f t="shared" ref="L225:L228" si="100">1+J225*K225</f>
        <v>3.7027</v>
      </c>
      <c r="M225" s="62">
        <f>(E225*H225*L225+J229)*O225*I225</f>
        <v>26950.6379050017</v>
      </c>
      <c r="N225" s="63"/>
      <c r="O225" s="26">
        <v>1</v>
      </c>
      <c r="P225" s="21">
        <f t="shared" ref="P225:P228" si="101">IF(A225=1,1,(IF(A225=2,2,12)))</f>
        <v>1</v>
      </c>
      <c r="R225" s="21">
        <f>_xlfn.RANK.EQ(AD225,AD225:AE228,0)</f>
        <v>1</v>
      </c>
      <c r="S225" s="21">
        <v>1446.85</v>
      </c>
      <c r="T225" s="21">
        <v>0.96</v>
      </c>
      <c r="U225" s="22">
        <v>1.35</v>
      </c>
      <c r="V225" s="14">
        <f t="shared" ref="V225:V228" si="102">S225*T225*U225</f>
        <v>1875.1176</v>
      </c>
      <c r="W225" s="21">
        <v>470</v>
      </c>
      <c r="X225" s="21">
        <v>1.74</v>
      </c>
      <c r="Y225" s="61">
        <f t="shared" ref="Y225:Y228" si="103">1+6*W225/(W225+2000)+X225</f>
        <v>3.8817004048583</v>
      </c>
      <c r="Z225" s="21">
        <v>1</v>
      </c>
      <c r="AA225" s="21">
        <v>0.99</v>
      </c>
      <c r="AB225" s="21">
        <v>3.13</v>
      </c>
      <c r="AC225" s="17">
        <f t="shared" ref="AC225:AC228" si="104">1+AA225*AB225</f>
        <v>4.0987</v>
      </c>
      <c r="AD225" s="62">
        <f>(V225*Y225*AC225+AA229)*AF225*Z225</f>
        <v>31817.9812248442</v>
      </c>
      <c r="AE225" s="63"/>
      <c r="AF225" s="26">
        <v>1</v>
      </c>
      <c r="AG225" s="21">
        <f t="shared" ref="AG225:AG228" si="105">IF(R225=1,1,(IF(R225=2,2,12)))</f>
        <v>1</v>
      </c>
    </row>
    <row r="226" customHeight="1" spans="1:33">
      <c r="A226" s="21">
        <f>_xlfn.RANK.EQ(M226,M225:N228,0)</f>
        <v>2</v>
      </c>
      <c r="B226" s="21">
        <v>1446.85</v>
      </c>
      <c r="C226" s="21">
        <v>0.96</v>
      </c>
      <c r="D226" s="22">
        <v>1.35</v>
      </c>
      <c r="E226" s="14">
        <f t="shared" si="98"/>
        <v>1875.1176</v>
      </c>
      <c r="F226" s="21">
        <v>412</v>
      </c>
      <c r="G226" s="21">
        <v>1.6</v>
      </c>
      <c r="H226" s="61">
        <f t="shared" si="99"/>
        <v>3.62487562189055</v>
      </c>
      <c r="I226" s="21">
        <v>1</v>
      </c>
      <c r="J226" s="21">
        <v>0.98</v>
      </c>
      <c r="K226" s="21">
        <v>2.28</v>
      </c>
      <c r="L226" s="17">
        <f t="shared" si="100"/>
        <v>3.2344</v>
      </c>
      <c r="M226" s="62">
        <f>(E226*H226*L226+J229)*O226*I226</f>
        <v>21984.4369863661</v>
      </c>
      <c r="N226" s="63"/>
      <c r="O226" s="26">
        <v>1</v>
      </c>
      <c r="P226" s="21">
        <f t="shared" si="101"/>
        <v>2</v>
      </c>
      <c r="R226" s="21">
        <f>_xlfn.RANK.EQ(AD226,AD225:AE228,0)</f>
        <v>2</v>
      </c>
      <c r="S226" s="21">
        <v>1446.85</v>
      </c>
      <c r="T226" s="21">
        <v>0.96</v>
      </c>
      <c r="U226" s="22">
        <v>1.35</v>
      </c>
      <c r="V226" s="14">
        <f t="shared" si="102"/>
        <v>1875.1176</v>
      </c>
      <c r="W226" s="21">
        <v>412</v>
      </c>
      <c r="X226" s="21">
        <v>1.6</v>
      </c>
      <c r="Y226" s="61">
        <f t="shared" si="103"/>
        <v>3.62487562189055</v>
      </c>
      <c r="Z226" s="21">
        <v>1</v>
      </c>
      <c r="AA226" s="21">
        <v>0.98</v>
      </c>
      <c r="AB226" s="21">
        <v>2.68</v>
      </c>
      <c r="AC226" s="17">
        <f t="shared" si="104"/>
        <v>3.6264</v>
      </c>
      <c r="AD226" s="62">
        <f>(V226*Y226*AC226+AA229)*AF226*Z226</f>
        <v>26633.8876723219</v>
      </c>
      <c r="AE226" s="63"/>
      <c r="AF226" s="26">
        <v>1</v>
      </c>
      <c r="AG226" s="21">
        <f t="shared" si="105"/>
        <v>2</v>
      </c>
    </row>
    <row r="227" customHeight="1" spans="1:33">
      <c r="A227" s="21">
        <f>_xlfn.RANK.EQ(M227,M225:N228,0)</f>
        <v>3</v>
      </c>
      <c r="B227" s="21">
        <v>1446.85</v>
      </c>
      <c r="C227" s="21">
        <v>0.96</v>
      </c>
      <c r="D227" s="22">
        <v>1.35</v>
      </c>
      <c r="E227" s="14">
        <f t="shared" si="98"/>
        <v>1875.1176</v>
      </c>
      <c r="F227" s="21">
        <v>280</v>
      </c>
      <c r="G227" s="21">
        <v>1.4</v>
      </c>
      <c r="H227" s="61">
        <f t="shared" si="99"/>
        <v>3.13684210526316</v>
      </c>
      <c r="I227" s="21">
        <v>1</v>
      </c>
      <c r="J227" s="21">
        <v>0.79</v>
      </c>
      <c r="K227" s="21">
        <v>1.39</v>
      </c>
      <c r="L227" s="17">
        <f t="shared" si="100"/>
        <v>2.0981</v>
      </c>
      <c r="M227" s="62">
        <f>(E227*H227*L227+J229)*O227*I227</f>
        <v>12340.914763104</v>
      </c>
      <c r="N227" s="63"/>
      <c r="O227" s="26">
        <v>1</v>
      </c>
      <c r="P227" s="21">
        <f t="shared" si="101"/>
        <v>12</v>
      </c>
      <c r="R227" s="21">
        <f>_xlfn.RANK.EQ(AD227,AD225:AE228,0)</f>
        <v>3</v>
      </c>
      <c r="S227" s="21">
        <v>1446.85</v>
      </c>
      <c r="T227" s="21">
        <v>0.96</v>
      </c>
      <c r="U227" s="22">
        <v>1.35</v>
      </c>
      <c r="V227" s="14">
        <f t="shared" si="102"/>
        <v>1875.1176</v>
      </c>
      <c r="W227" s="21">
        <v>280</v>
      </c>
      <c r="X227" s="21">
        <v>1.4</v>
      </c>
      <c r="Y227" s="61">
        <f t="shared" si="103"/>
        <v>3.13684210526316</v>
      </c>
      <c r="Z227" s="21">
        <v>1</v>
      </c>
      <c r="AA227" s="21">
        <v>0.79</v>
      </c>
      <c r="AB227" s="21">
        <v>1.79</v>
      </c>
      <c r="AC227" s="17">
        <f t="shared" si="104"/>
        <v>2.4141</v>
      </c>
      <c r="AD227" s="62">
        <f>(V227*Y227*AC227+AA229)*AF227*Z227</f>
        <v>16184.610280544</v>
      </c>
      <c r="AE227" s="63"/>
      <c r="AF227" s="26">
        <v>1</v>
      </c>
      <c r="AG227" s="21">
        <f t="shared" si="105"/>
        <v>12</v>
      </c>
    </row>
    <row r="228" customHeight="1" spans="1:33">
      <c r="A228" s="21">
        <f>_xlfn.RANK.EQ(M228,M225:N228,0)</f>
        <v>4</v>
      </c>
      <c r="B228" s="21">
        <v>1446.85</v>
      </c>
      <c r="C228" s="21">
        <v>0.96</v>
      </c>
      <c r="D228" s="22">
        <v>1.35</v>
      </c>
      <c r="E228" s="14">
        <f t="shared" si="98"/>
        <v>1875.1176</v>
      </c>
      <c r="F228" s="21">
        <v>1000</v>
      </c>
      <c r="G228" s="21">
        <v>0.2</v>
      </c>
      <c r="H228" s="61">
        <f t="shared" si="99"/>
        <v>3.2</v>
      </c>
      <c r="I228" s="21">
        <v>1</v>
      </c>
      <c r="J228" s="21">
        <v>0.2</v>
      </c>
      <c r="K228" s="21">
        <v>1.3</v>
      </c>
      <c r="L228" s="17">
        <f t="shared" si="100"/>
        <v>1.26</v>
      </c>
      <c r="M228" s="62">
        <f>(E228*H228*L228+J229)*O228*I228</f>
        <v>7560.4741632</v>
      </c>
      <c r="N228" s="63"/>
      <c r="O228" s="26">
        <v>1</v>
      </c>
      <c r="P228" s="21">
        <f t="shared" si="101"/>
        <v>12</v>
      </c>
      <c r="R228" s="21">
        <f>_xlfn.RANK.EQ(AD228,AD225:AE228,0)</f>
        <v>4</v>
      </c>
      <c r="S228" s="21">
        <v>1446.85</v>
      </c>
      <c r="T228" s="21">
        <v>0.96</v>
      </c>
      <c r="U228" s="22">
        <v>1.35</v>
      </c>
      <c r="V228" s="14">
        <f t="shared" si="102"/>
        <v>1875.1176</v>
      </c>
      <c r="W228" s="21">
        <v>1000</v>
      </c>
      <c r="X228" s="21">
        <v>0.2</v>
      </c>
      <c r="Y228" s="61">
        <f t="shared" si="103"/>
        <v>3.2</v>
      </c>
      <c r="Z228" s="21">
        <v>1</v>
      </c>
      <c r="AA228" s="21">
        <v>0.2</v>
      </c>
      <c r="AB228" s="21">
        <v>1.7</v>
      </c>
      <c r="AC228" s="17">
        <f t="shared" si="104"/>
        <v>1.34</v>
      </c>
      <c r="AD228" s="62">
        <f>(V228*Y228*AC228+AA229)*AF228*Z228</f>
        <v>10025.5042688</v>
      </c>
      <c r="AE228" s="63"/>
      <c r="AF228" s="26">
        <v>1</v>
      </c>
      <c r="AG228" s="21">
        <f t="shared" si="105"/>
        <v>12</v>
      </c>
    </row>
    <row r="229" customHeight="1" spans="1:33">
      <c r="A229" s="64" t="s">
        <v>48</v>
      </c>
      <c r="B229" s="65">
        <f>LARGE(M225:N228,1)/1</f>
        <v>26950.6379050017</v>
      </c>
      <c r="C229" s="64" t="s">
        <v>49</v>
      </c>
      <c r="D229" s="65">
        <f>LARGE(M225:N228,2)/2</f>
        <v>10992.218493183</v>
      </c>
      <c r="E229" s="64" t="s">
        <v>50</v>
      </c>
      <c r="F229" s="65">
        <f>LARGE(M225:N228,3)/12</f>
        <v>1028.409563592</v>
      </c>
      <c r="G229" s="64" t="s">
        <v>51</v>
      </c>
      <c r="H229" s="65">
        <f>LARGE(M225:N228,4)/12</f>
        <v>630.0395136</v>
      </c>
      <c r="I229" s="55" t="s">
        <v>52</v>
      </c>
      <c r="J229" s="55">
        <v>0</v>
      </c>
      <c r="K229" s="66" t="s">
        <v>37</v>
      </c>
      <c r="L229" s="66">
        <v>1.2</v>
      </c>
      <c r="M229" s="33" t="s">
        <v>53</v>
      </c>
      <c r="N229" s="67">
        <f>(B229+D229+F229+H229)*L229</f>
        <v>47521.5665704521</v>
      </c>
      <c r="O229" s="33" t="s">
        <v>54</v>
      </c>
      <c r="P229" s="67">
        <v>12</v>
      </c>
      <c r="R229" s="64" t="s">
        <v>48</v>
      </c>
      <c r="S229" s="65">
        <f>LARGE(AD225:AE228,1)/1</f>
        <v>31817.9812248442</v>
      </c>
      <c r="T229" s="64" t="s">
        <v>49</v>
      </c>
      <c r="U229" s="65">
        <f>LARGE(AD225:AE228,2)/2</f>
        <v>13316.943836161</v>
      </c>
      <c r="V229" s="64" t="s">
        <v>50</v>
      </c>
      <c r="W229" s="65">
        <f>LARGE(AD225:AE228,3)/12</f>
        <v>1348.71752337867</v>
      </c>
      <c r="X229" s="64" t="s">
        <v>51</v>
      </c>
      <c r="Y229" s="65">
        <f>LARGE(AD225:AE228,4)/12</f>
        <v>835.458689066667</v>
      </c>
      <c r="Z229" s="55" t="s">
        <v>52</v>
      </c>
      <c r="AA229" s="55">
        <v>1985</v>
      </c>
      <c r="AB229" s="66" t="s">
        <v>37</v>
      </c>
      <c r="AC229" s="66">
        <v>1.2</v>
      </c>
      <c r="AD229" s="33" t="s">
        <v>53</v>
      </c>
      <c r="AE229" s="67">
        <f>(S229+U229+W229+Y229)*AC229</f>
        <v>56782.9215281406</v>
      </c>
      <c r="AF229" s="33" t="s">
        <v>54</v>
      </c>
      <c r="AG229" s="67">
        <v>16</v>
      </c>
    </row>
    <row r="230" customHeight="1" spans="1:33">
      <c r="A230" s="64"/>
      <c r="B230" s="65"/>
      <c r="C230" s="64"/>
      <c r="D230" s="65"/>
      <c r="E230" s="64"/>
      <c r="F230" s="65"/>
      <c r="G230" s="64"/>
      <c r="H230" s="65"/>
      <c r="I230" s="58"/>
      <c r="J230" s="58"/>
      <c r="K230" s="68"/>
      <c r="L230" s="68"/>
      <c r="M230" s="33"/>
      <c r="N230" s="67"/>
      <c r="O230" s="33"/>
      <c r="P230" s="67"/>
      <c r="R230" s="64"/>
      <c r="S230" s="65"/>
      <c r="T230" s="64"/>
      <c r="U230" s="65"/>
      <c r="V230" s="64"/>
      <c r="W230" s="65"/>
      <c r="X230" s="64"/>
      <c r="Y230" s="65"/>
      <c r="Z230" s="58"/>
      <c r="AA230" s="58"/>
      <c r="AB230" s="68"/>
      <c r="AC230" s="68"/>
      <c r="AD230" s="33"/>
      <c r="AE230" s="67"/>
      <c r="AF230" s="33"/>
      <c r="AG230" s="67"/>
    </row>
    <row r="231" customHeight="1" spans="1:33">
      <c r="A231" s="28">
        <f>N229*P229</f>
        <v>570258.798845425</v>
      </c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R231" s="28">
        <f>AE229*AG229</f>
        <v>908526.744450249</v>
      </c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</row>
    <row r="232" customHeight="1" spans="1:3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</row>
    <row r="233" customHeight="1" spans="1: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</row>
    <row r="234" customHeight="1" spans="1:33">
      <c r="A234" s="13" t="s">
        <v>56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R234" s="13" t="s">
        <v>56</v>
      </c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</row>
    <row r="235" customHeight="1" spans="1:33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</row>
    <row r="236" customHeight="1" spans="1:33">
      <c r="A236" s="14" t="s">
        <v>11</v>
      </c>
      <c r="B236" s="14"/>
      <c r="C236" s="14"/>
      <c r="D236" s="15"/>
      <c r="E236" s="16" t="s">
        <v>12</v>
      </c>
      <c r="F236" s="16"/>
      <c r="G236" s="16"/>
      <c r="H236" s="16"/>
      <c r="I236" s="14" t="s">
        <v>13</v>
      </c>
      <c r="J236" s="14" t="s">
        <v>14</v>
      </c>
      <c r="K236" s="17" t="s">
        <v>15</v>
      </c>
      <c r="L236" s="17"/>
      <c r="M236" s="17"/>
      <c r="N236" s="18" t="s">
        <v>16</v>
      </c>
      <c r="O236" s="19" t="s">
        <v>17</v>
      </c>
      <c r="P236" s="20" t="s">
        <v>18</v>
      </c>
      <c r="R236" s="14" t="s">
        <v>11</v>
      </c>
      <c r="S236" s="14"/>
      <c r="T236" s="14"/>
      <c r="U236" s="15"/>
      <c r="V236" s="16" t="s">
        <v>12</v>
      </c>
      <c r="W236" s="16"/>
      <c r="X236" s="16"/>
      <c r="Y236" s="16"/>
      <c r="Z236" s="14" t="s">
        <v>13</v>
      </c>
      <c r="AA236" s="14" t="s">
        <v>14</v>
      </c>
      <c r="AB236" s="17" t="s">
        <v>15</v>
      </c>
      <c r="AC236" s="17"/>
      <c r="AD236" s="17"/>
      <c r="AE236" s="18" t="s">
        <v>16</v>
      </c>
      <c r="AF236" s="19" t="s">
        <v>17</v>
      </c>
      <c r="AG236" s="20" t="s">
        <v>18</v>
      </c>
    </row>
    <row r="237" customHeight="1" spans="1:33">
      <c r="A237" s="21" t="s">
        <v>19</v>
      </c>
      <c r="B237" s="21" t="s">
        <v>20</v>
      </c>
      <c r="C237" s="22" t="s">
        <v>21</v>
      </c>
      <c r="D237" s="15" t="s">
        <v>11</v>
      </c>
      <c r="E237" s="21" t="s">
        <v>22</v>
      </c>
      <c r="F237" s="21" t="s">
        <v>23</v>
      </c>
      <c r="G237" s="21" t="s">
        <v>24</v>
      </c>
      <c r="H237" s="16" t="s">
        <v>25</v>
      </c>
      <c r="I237" s="14"/>
      <c r="J237" s="14"/>
      <c r="K237" s="21" t="s">
        <v>26</v>
      </c>
      <c r="L237" s="21" t="s">
        <v>27</v>
      </c>
      <c r="M237" s="17" t="s">
        <v>28</v>
      </c>
      <c r="N237" s="18" t="s">
        <v>29</v>
      </c>
      <c r="O237" s="19"/>
      <c r="P237" s="20"/>
      <c r="R237" s="21" t="s">
        <v>19</v>
      </c>
      <c r="S237" s="21" t="s">
        <v>20</v>
      </c>
      <c r="T237" s="22" t="s">
        <v>21</v>
      </c>
      <c r="U237" s="15" t="s">
        <v>11</v>
      </c>
      <c r="V237" s="21" t="s">
        <v>22</v>
      </c>
      <c r="W237" s="21" t="s">
        <v>23</v>
      </c>
      <c r="X237" s="21" t="s">
        <v>24</v>
      </c>
      <c r="Y237" s="16" t="s">
        <v>25</v>
      </c>
      <c r="Z237" s="14"/>
      <c r="AA237" s="14"/>
      <c r="AB237" s="21" t="s">
        <v>26</v>
      </c>
      <c r="AC237" s="21" t="s">
        <v>27</v>
      </c>
      <c r="AD237" s="17" t="s">
        <v>28</v>
      </c>
      <c r="AE237" s="18" t="s">
        <v>29</v>
      </c>
      <c r="AF237" s="19"/>
      <c r="AG237" s="20"/>
    </row>
    <row r="238" customHeight="1" spans="1:33">
      <c r="A238" s="21">
        <v>2647</v>
      </c>
      <c r="B238" s="23">
        <v>7.2</v>
      </c>
      <c r="C238" s="22">
        <v>1.35</v>
      </c>
      <c r="D238" s="15">
        <f>A238*B238*C238</f>
        <v>25728.84</v>
      </c>
      <c r="E238" s="21">
        <v>1.6</v>
      </c>
      <c r="F238" s="21">
        <v>412</v>
      </c>
      <c r="G238" s="21">
        <v>1.6</v>
      </c>
      <c r="H238" s="24">
        <f>1+6*F238/(F238+2000)+G238</f>
        <v>3.62487562189055</v>
      </c>
      <c r="I238" s="25">
        <f>1000*(1.6+4.8)</f>
        <v>6400</v>
      </c>
      <c r="J238" s="25">
        <v>0</v>
      </c>
      <c r="K238" s="21">
        <v>0.98</v>
      </c>
      <c r="L238" s="21">
        <v>2.28</v>
      </c>
      <c r="M238" s="17">
        <f>1+K238*L238</f>
        <v>3.2344</v>
      </c>
      <c r="N238" s="18">
        <v>1.2</v>
      </c>
      <c r="O238" s="26">
        <v>1</v>
      </c>
      <c r="P238" s="27">
        <f>((D238*E238*H238)+I238+J238)*M238*N238*O238</f>
        <v>604013.145465749</v>
      </c>
      <c r="R238" s="21">
        <v>2647</v>
      </c>
      <c r="S238" s="23">
        <v>7.2</v>
      </c>
      <c r="T238" s="22">
        <v>1.35</v>
      </c>
      <c r="U238" s="15">
        <f>R238*S238*T238</f>
        <v>25728.84</v>
      </c>
      <c r="V238" s="21">
        <v>1.6</v>
      </c>
      <c r="W238" s="21">
        <v>412</v>
      </c>
      <c r="X238" s="21">
        <v>1.6</v>
      </c>
      <c r="Y238" s="24">
        <f>1+6*W238/(W238+2000)+X238</f>
        <v>3.62487562189055</v>
      </c>
      <c r="Z238" s="25">
        <f>1000*(1.6+4.8)+R238*1.5*5</f>
        <v>26252.5</v>
      </c>
      <c r="AA238" s="25">
        <v>0</v>
      </c>
      <c r="AB238" s="21">
        <v>0.98</v>
      </c>
      <c r="AC238" s="21">
        <f>2.28+1.9</f>
        <v>4.18</v>
      </c>
      <c r="AD238" s="17">
        <f>1+AB238*AC238</f>
        <v>5.0964</v>
      </c>
      <c r="AE238" s="18">
        <v>1.2</v>
      </c>
      <c r="AF238" s="26">
        <v>1</v>
      </c>
      <c r="AG238" s="27">
        <f>((U238*V238*Y238)+Z238+AA238)*AD238*AE238*AF238</f>
        <v>1073146.81872104</v>
      </c>
    </row>
    <row r="239" customHeight="1" spans="1:33">
      <c r="A239" s="28">
        <f>SUM(P238:P238)</f>
        <v>604013.145465749</v>
      </c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R239" s="28">
        <f>SUM(AG238:AG238)</f>
        <v>1073146.81872104</v>
      </c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</row>
    <row r="240" customHeight="1" spans="1:3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</row>
    <row r="241" customHeight="1" spans="1:3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</row>
    <row r="242" customHeight="1" spans="1:33">
      <c r="A242" s="29" t="s">
        <v>57</v>
      </c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R242" s="29" t="s">
        <v>57</v>
      </c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</row>
    <row r="243" customHeight="1" spans="1:33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</row>
    <row r="244" customHeight="1" spans="1:33">
      <c r="A244" s="14" t="s">
        <v>11</v>
      </c>
      <c r="B244" s="14"/>
      <c r="C244" s="14"/>
      <c r="D244" s="14"/>
      <c r="E244" s="14"/>
      <c r="F244" s="17" t="s">
        <v>31</v>
      </c>
      <c r="G244" s="17"/>
      <c r="H244" s="17"/>
      <c r="I244" s="17"/>
      <c r="J244" s="18" t="s">
        <v>32</v>
      </c>
      <c r="K244" s="18"/>
      <c r="L244" s="30" t="s">
        <v>18</v>
      </c>
      <c r="M244" s="30"/>
      <c r="N244" s="30"/>
      <c r="O244" s="30"/>
      <c r="P244" s="30"/>
      <c r="R244" s="14" t="s">
        <v>11</v>
      </c>
      <c r="S244" s="14"/>
      <c r="T244" s="14"/>
      <c r="U244" s="14"/>
      <c r="V244" s="14"/>
      <c r="W244" s="17" t="s">
        <v>31</v>
      </c>
      <c r="X244" s="17"/>
      <c r="Y244" s="17"/>
      <c r="Z244" s="17"/>
      <c r="AA244" s="18" t="s">
        <v>32</v>
      </c>
      <c r="AB244" s="18"/>
      <c r="AC244" s="30" t="s">
        <v>18</v>
      </c>
      <c r="AD244" s="30"/>
      <c r="AE244" s="30"/>
      <c r="AF244" s="30"/>
      <c r="AG244" s="30"/>
    </row>
    <row r="245" customHeight="1" spans="1:33">
      <c r="A245" s="14" t="s">
        <v>19</v>
      </c>
      <c r="B245" s="14" t="s">
        <v>33</v>
      </c>
      <c r="C245" s="14" t="s">
        <v>34</v>
      </c>
      <c r="D245" s="14" t="s">
        <v>35</v>
      </c>
      <c r="E245" s="14" t="s">
        <v>11</v>
      </c>
      <c r="F245" s="17" t="s">
        <v>36</v>
      </c>
      <c r="G245" s="17" t="s">
        <v>26</v>
      </c>
      <c r="H245" s="17" t="s">
        <v>27</v>
      </c>
      <c r="I245" s="31" t="s">
        <v>28</v>
      </c>
      <c r="J245" s="18" t="s">
        <v>37</v>
      </c>
      <c r="K245" s="18" t="s">
        <v>38</v>
      </c>
      <c r="L245" s="30"/>
      <c r="M245" s="30"/>
      <c r="N245" s="30"/>
      <c r="O245" s="30"/>
      <c r="P245" s="30"/>
      <c r="R245" s="14" t="s">
        <v>19</v>
      </c>
      <c r="S245" s="14" t="s">
        <v>33</v>
      </c>
      <c r="T245" s="14" t="s">
        <v>34</v>
      </c>
      <c r="U245" s="14" t="s">
        <v>35</v>
      </c>
      <c r="V245" s="14" t="s">
        <v>11</v>
      </c>
      <c r="W245" s="17" t="s">
        <v>36</v>
      </c>
      <c r="X245" s="17" t="s">
        <v>26</v>
      </c>
      <c r="Y245" s="17" t="s">
        <v>27</v>
      </c>
      <c r="Z245" s="31" t="s">
        <v>28</v>
      </c>
      <c r="AA245" s="18" t="s">
        <v>37</v>
      </c>
      <c r="AB245" s="18" t="s">
        <v>38</v>
      </c>
      <c r="AC245" s="30"/>
      <c r="AD245" s="30"/>
      <c r="AE245" s="30"/>
      <c r="AF245" s="30"/>
      <c r="AG245" s="30"/>
    </row>
    <row r="246" customHeight="1" spans="1:33">
      <c r="A246" s="21">
        <v>2647</v>
      </c>
      <c r="B246" s="19">
        <v>1.728</v>
      </c>
      <c r="C246" s="21">
        <v>1</v>
      </c>
      <c r="D246" s="21">
        <v>0</v>
      </c>
      <c r="E246" s="14">
        <f t="shared" ref="E246:E253" si="106">A246*B246*C246+D246</f>
        <v>4574.016</v>
      </c>
      <c r="F246" s="21">
        <v>1.4</v>
      </c>
      <c r="G246" s="21">
        <v>0.98</v>
      </c>
      <c r="H246" s="21">
        <v>2.28</v>
      </c>
      <c r="I246" s="31">
        <f t="shared" ref="I246:I253" si="107">G246*H246+1</f>
        <v>3.2344</v>
      </c>
      <c r="J246" s="21">
        <v>1.2</v>
      </c>
      <c r="K246" s="18">
        <v>0.5</v>
      </c>
      <c r="L246" s="32">
        <f t="shared" ref="L246:L253" si="108">E246*F246*I246*J246*K246</f>
        <v>12427.125774336</v>
      </c>
      <c r="M246" s="32"/>
      <c r="N246" s="32"/>
      <c r="O246" s="32"/>
      <c r="P246" s="32"/>
      <c r="R246" s="21">
        <v>2647</v>
      </c>
      <c r="S246" s="19">
        <v>1.728</v>
      </c>
      <c r="T246" s="21">
        <v>1</v>
      </c>
      <c r="U246" s="21">
        <v>0</v>
      </c>
      <c r="V246" s="14">
        <f t="shared" ref="V246:V253" si="109">R246*S246*T246+U246</f>
        <v>4574.016</v>
      </c>
      <c r="W246" s="21">
        <v>1.4</v>
      </c>
      <c r="X246" s="21">
        <v>0.98</v>
      </c>
      <c r="Y246" s="21">
        <v>2.68</v>
      </c>
      <c r="Z246" s="31">
        <f t="shared" ref="Z246:Z253" si="110">X246*Y246+1</f>
        <v>3.6264</v>
      </c>
      <c r="AA246" s="21">
        <v>1.2</v>
      </c>
      <c r="AB246" s="18">
        <v>0.5</v>
      </c>
      <c r="AC246" s="32">
        <f t="shared" ref="AC246:AC253" si="111">V246*W246*Z246*AA246*AB246</f>
        <v>13933.257762816</v>
      </c>
      <c r="AD246" s="32"/>
      <c r="AE246" s="32"/>
      <c r="AF246" s="32"/>
      <c r="AG246" s="32"/>
    </row>
    <row r="247" customHeight="1" spans="1:33">
      <c r="A247" s="21">
        <v>2647</v>
      </c>
      <c r="B247" s="19">
        <v>1.728</v>
      </c>
      <c r="C247" s="21">
        <v>1</v>
      </c>
      <c r="D247" s="21">
        <v>0</v>
      </c>
      <c r="E247" s="14">
        <f t="shared" si="106"/>
        <v>4574.016</v>
      </c>
      <c r="F247" s="21">
        <v>1.4</v>
      </c>
      <c r="G247" s="21">
        <v>0.98</v>
      </c>
      <c r="H247" s="21">
        <v>2.28</v>
      </c>
      <c r="I247" s="31">
        <f t="shared" si="107"/>
        <v>3.2344</v>
      </c>
      <c r="J247" s="21">
        <v>1.2</v>
      </c>
      <c r="K247" s="18">
        <v>0.5</v>
      </c>
      <c r="L247" s="32">
        <f t="shared" si="108"/>
        <v>12427.125774336</v>
      </c>
      <c r="M247" s="32"/>
      <c r="N247" s="32"/>
      <c r="O247" s="32"/>
      <c r="P247" s="32"/>
      <c r="R247" s="21">
        <v>2647</v>
      </c>
      <c r="S247" s="19">
        <v>1.728</v>
      </c>
      <c r="T247" s="21">
        <v>1</v>
      </c>
      <c r="U247" s="21">
        <v>0</v>
      </c>
      <c r="V247" s="14">
        <f t="shared" si="109"/>
        <v>4574.016</v>
      </c>
      <c r="W247" s="21">
        <v>1.4</v>
      </c>
      <c r="X247" s="21">
        <v>0.98</v>
      </c>
      <c r="Y247" s="21">
        <v>2.68</v>
      </c>
      <c r="Z247" s="31">
        <f t="shared" si="110"/>
        <v>3.6264</v>
      </c>
      <c r="AA247" s="21">
        <v>1.2</v>
      </c>
      <c r="AB247" s="18">
        <v>0.5</v>
      </c>
      <c r="AC247" s="32">
        <f t="shared" si="111"/>
        <v>13933.257762816</v>
      </c>
      <c r="AD247" s="32"/>
      <c r="AE247" s="32"/>
      <c r="AF247" s="32"/>
      <c r="AG247" s="32"/>
    </row>
    <row r="248" customHeight="1" spans="1:33">
      <c r="A248" s="21">
        <v>2647</v>
      </c>
      <c r="B248" s="19">
        <v>1.728</v>
      </c>
      <c r="C248" s="21">
        <v>1</v>
      </c>
      <c r="D248" s="21">
        <v>0</v>
      </c>
      <c r="E248" s="14">
        <f t="shared" si="106"/>
        <v>4574.016</v>
      </c>
      <c r="F248" s="21">
        <v>1.4</v>
      </c>
      <c r="G248" s="21">
        <v>0.98</v>
      </c>
      <c r="H248" s="21">
        <v>2.28</v>
      </c>
      <c r="I248" s="31">
        <f t="shared" si="107"/>
        <v>3.2344</v>
      </c>
      <c r="J248" s="21">
        <v>1.2</v>
      </c>
      <c r="K248" s="18">
        <v>0.5</v>
      </c>
      <c r="L248" s="32">
        <f t="shared" si="108"/>
        <v>12427.125774336</v>
      </c>
      <c r="M248" s="32"/>
      <c r="N248" s="32"/>
      <c r="O248" s="32"/>
      <c r="P248" s="32"/>
      <c r="R248" s="21">
        <v>2647</v>
      </c>
      <c r="S248" s="19">
        <v>1.728</v>
      </c>
      <c r="T248" s="21">
        <v>1</v>
      </c>
      <c r="U248" s="21">
        <v>0</v>
      </c>
      <c r="V248" s="14">
        <f t="shared" si="109"/>
        <v>4574.016</v>
      </c>
      <c r="W248" s="21">
        <v>1.4</v>
      </c>
      <c r="X248" s="21">
        <v>0.98</v>
      </c>
      <c r="Y248" s="21">
        <v>2.68</v>
      </c>
      <c r="Z248" s="31">
        <f t="shared" si="110"/>
        <v>3.6264</v>
      </c>
      <c r="AA248" s="21">
        <v>1.2</v>
      </c>
      <c r="AB248" s="18">
        <v>0.5</v>
      </c>
      <c r="AC248" s="32">
        <f t="shared" si="111"/>
        <v>13933.257762816</v>
      </c>
      <c r="AD248" s="32"/>
      <c r="AE248" s="32"/>
      <c r="AF248" s="32"/>
      <c r="AG248" s="32"/>
    </row>
    <row r="249" customHeight="1" spans="1:33">
      <c r="A249" s="21">
        <v>2647</v>
      </c>
      <c r="B249" s="19">
        <v>1.728</v>
      </c>
      <c r="C249" s="21">
        <v>1</v>
      </c>
      <c r="D249" s="21">
        <v>0</v>
      </c>
      <c r="E249" s="14">
        <f t="shared" si="106"/>
        <v>4574.016</v>
      </c>
      <c r="F249" s="21">
        <v>1.4</v>
      </c>
      <c r="G249" s="21">
        <v>0.98</v>
      </c>
      <c r="H249" s="21">
        <v>2.28</v>
      </c>
      <c r="I249" s="31">
        <f t="shared" si="107"/>
        <v>3.2344</v>
      </c>
      <c r="J249" s="21">
        <v>1.2</v>
      </c>
      <c r="K249" s="18">
        <v>0.5</v>
      </c>
      <c r="L249" s="32">
        <f t="shared" si="108"/>
        <v>12427.125774336</v>
      </c>
      <c r="M249" s="32"/>
      <c r="N249" s="32"/>
      <c r="O249" s="32"/>
      <c r="P249" s="32"/>
      <c r="R249" s="21">
        <v>2647</v>
      </c>
      <c r="S249" s="19">
        <v>1.728</v>
      </c>
      <c r="T249" s="21">
        <v>1</v>
      </c>
      <c r="U249" s="21">
        <v>0</v>
      </c>
      <c r="V249" s="14">
        <f t="shared" si="109"/>
        <v>4574.016</v>
      </c>
      <c r="W249" s="21">
        <v>1.4</v>
      </c>
      <c r="X249" s="21">
        <v>0.98</v>
      </c>
      <c r="Y249" s="21">
        <v>2.68</v>
      </c>
      <c r="Z249" s="31">
        <f t="shared" si="110"/>
        <v>3.6264</v>
      </c>
      <c r="AA249" s="21">
        <v>1.2</v>
      </c>
      <c r="AB249" s="18">
        <v>0.5</v>
      </c>
      <c r="AC249" s="32">
        <f t="shared" si="111"/>
        <v>13933.257762816</v>
      </c>
      <c r="AD249" s="32"/>
      <c r="AE249" s="32"/>
      <c r="AF249" s="32"/>
      <c r="AG249" s="32"/>
    </row>
    <row r="250" customHeight="1" spans="1:33">
      <c r="A250" s="21">
        <v>2647</v>
      </c>
      <c r="B250" s="19">
        <v>1.728</v>
      </c>
      <c r="C250" s="21">
        <v>1</v>
      </c>
      <c r="D250" s="21">
        <v>0</v>
      </c>
      <c r="E250" s="14">
        <f t="shared" si="106"/>
        <v>4574.016</v>
      </c>
      <c r="F250" s="21">
        <v>1.4</v>
      </c>
      <c r="G250" s="21">
        <v>0.98</v>
      </c>
      <c r="H250" s="21">
        <v>2.28</v>
      </c>
      <c r="I250" s="31">
        <f t="shared" si="107"/>
        <v>3.2344</v>
      </c>
      <c r="J250" s="21">
        <v>1.2</v>
      </c>
      <c r="K250" s="18">
        <v>0.5</v>
      </c>
      <c r="L250" s="32">
        <f t="shared" si="108"/>
        <v>12427.125774336</v>
      </c>
      <c r="M250" s="32"/>
      <c r="N250" s="32"/>
      <c r="O250" s="32"/>
      <c r="P250" s="32"/>
      <c r="R250" s="21">
        <v>2647</v>
      </c>
      <c r="S250" s="19">
        <v>1.728</v>
      </c>
      <c r="T250" s="21">
        <v>1</v>
      </c>
      <c r="U250" s="21">
        <v>0</v>
      </c>
      <c r="V250" s="14">
        <f t="shared" si="109"/>
        <v>4574.016</v>
      </c>
      <c r="W250" s="21">
        <v>1.4</v>
      </c>
      <c r="X250" s="21">
        <v>0.98</v>
      </c>
      <c r="Y250" s="21">
        <v>2.68</v>
      </c>
      <c r="Z250" s="31">
        <f t="shared" si="110"/>
        <v>3.6264</v>
      </c>
      <c r="AA250" s="21">
        <v>1.2</v>
      </c>
      <c r="AB250" s="18">
        <v>0.5</v>
      </c>
      <c r="AC250" s="32">
        <f t="shared" si="111"/>
        <v>13933.257762816</v>
      </c>
      <c r="AD250" s="32"/>
      <c r="AE250" s="32"/>
      <c r="AF250" s="32"/>
      <c r="AG250" s="32"/>
    </row>
    <row r="251" customHeight="1" spans="1:33">
      <c r="A251" s="21">
        <v>2647</v>
      </c>
      <c r="B251" s="19">
        <v>1.728</v>
      </c>
      <c r="C251" s="21">
        <v>1</v>
      </c>
      <c r="D251" s="21">
        <v>0</v>
      </c>
      <c r="E251" s="14">
        <f t="shared" si="106"/>
        <v>4574.016</v>
      </c>
      <c r="F251" s="21">
        <v>1.4</v>
      </c>
      <c r="G251" s="21">
        <v>0.98</v>
      </c>
      <c r="H251" s="21">
        <v>2.28</v>
      </c>
      <c r="I251" s="31">
        <f t="shared" si="107"/>
        <v>3.2344</v>
      </c>
      <c r="J251" s="21">
        <v>1.2</v>
      </c>
      <c r="K251" s="18">
        <v>0.5</v>
      </c>
      <c r="L251" s="32">
        <f t="shared" si="108"/>
        <v>12427.125774336</v>
      </c>
      <c r="M251" s="32"/>
      <c r="N251" s="32"/>
      <c r="O251" s="32"/>
      <c r="P251" s="32"/>
      <c r="R251" s="21">
        <v>2647</v>
      </c>
      <c r="S251" s="19">
        <v>1.728</v>
      </c>
      <c r="T251" s="21">
        <v>1</v>
      </c>
      <c r="U251" s="21">
        <v>0</v>
      </c>
      <c r="V251" s="14">
        <f t="shared" si="109"/>
        <v>4574.016</v>
      </c>
      <c r="W251" s="21">
        <v>1.4</v>
      </c>
      <c r="X251" s="21">
        <v>0.98</v>
      </c>
      <c r="Y251" s="21">
        <v>2.68</v>
      </c>
      <c r="Z251" s="31">
        <f t="shared" si="110"/>
        <v>3.6264</v>
      </c>
      <c r="AA251" s="21">
        <v>1.2</v>
      </c>
      <c r="AB251" s="18">
        <v>0.5</v>
      </c>
      <c r="AC251" s="32">
        <f t="shared" si="111"/>
        <v>13933.257762816</v>
      </c>
      <c r="AD251" s="32"/>
      <c r="AE251" s="32"/>
      <c r="AF251" s="32"/>
      <c r="AG251" s="32"/>
    </row>
    <row r="252" customHeight="1" spans="1:33">
      <c r="A252" s="21">
        <v>2647</v>
      </c>
      <c r="B252" s="19">
        <v>1.728</v>
      </c>
      <c r="C252" s="21">
        <v>1</v>
      </c>
      <c r="D252" s="21">
        <v>0</v>
      </c>
      <c r="E252" s="14">
        <f t="shared" si="106"/>
        <v>4574.016</v>
      </c>
      <c r="F252" s="21">
        <v>1.4</v>
      </c>
      <c r="G252" s="21">
        <v>0.98</v>
      </c>
      <c r="H252" s="21">
        <v>2.28</v>
      </c>
      <c r="I252" s="31">
        <f t="shared" si="107"/>
        <v>3.2344</v>
      </c>
      <c r="J252" s="21">
        <v>1.2</v>
      </c>
      <c r="K252" s="18">
        <v>0.5</v>
      </c>
      <c r="L252" s="32">
        <f t="shared" si="108"/>
        <v>12427.125774336</v>
      </c>
      <c r="M252" s="32"/>
      <c r="N252" s="32"/>
      <c r="O252" s="32"/>
      <c r="P252" s="32"/>
      <c r="R252" s="21">
        <v>2647</v>
      </c>
      <c r="S252" s="19">
        <v>1.728</v>
      </c>
      <c r="T252" s="21">
        <v>1</v>
      </c>
      <c r="U252" s="21">
        <v>0</v>
      </c>
      <c r="V252" s="14">
        <f t="shared" si="109"/>
        <v>4574.016</v>
      </c>
      <c r="W252" s="21">
        <v>1.4</v>
      </c>
      <c r="X252" s="21">
        <v>0.98</v>
      </c>
      <c r="Y252" s="21">
        <v>2.68</v>
      </c>
      <c r="Z252" s="31">
        <f t="shared" si="110"/>
        <v>3.6264</v>
      </c>
      <c r="AA252" s="21">
        <v>1.2</v>
      </c>
      <c r="AB252" s="18">
        <v>0.5</v>
      </c>
      <c r="AC252" s="32">
        <f t="shared" si="111"/>
        <v>13933.257762816</v>
      </c>
      <c r="AD252" s="32"/>
      <c r="AE252" s="32"/>
      <c r="AF252" s="32"/>
      <c r="AG252" s="32"/>
    </row>
    <row r="253" customHeight="1" spans="1:33">
      <c r="A253" s="21">
        <v>2647</v>
      </c>
      <c r="B253" s="19">
        <v>1.728</v>
      </c>
      <c r="C253" s="21">
        <v>1</v>
      </c>
      <c r="D253" s="21">
        <v>0</v>
      </c>
      <c r="E253" s="14">
        <f t="shared" si="106"/>
        <v>4574.016</v>
      </c>
      <c r="F253" s="21">
        <v>1.4</v>
      </c>
      <c r="G253" s="21">
        <v>0.98</v>
      </c>
      <c r="H253" s="21">
        <v>2.28</v>
      </c>
      <c r="I253" s="31">
        <f t="shared" si="107"/>
        <v>3.2344</v>
      </c>
      <c r="J253" s="21">
        <v>1.2</v>
      </c>
      <c r="K253" s="18">
        <v>0.5</v>
      </c>
      <c r="L253" s="32">
        <f t="shared" si="108"/>
        <v>12427.125774336</v>
      </c>
      <c r="M253" s="32"/>
      <c r="N253" s="32"/>
      <c r="O253" s="32"/>
      <c r="P253" s="32"/>
      <c r="R253" s="21">
        <v>2647</v>
      </c>
      <c r="S253" s="19">
        <v>1.728</v>
      </c>
      <c r="T253" s="21">
        <v>1</v>
      </c>
      <c r="U253" s="21">
        <v>0</v>
      </c>
      <c r="V253" s="14">
        <f t="shared" si="109"/>
        <v>4574.016</v>
      </c>
      <c r="W253" s="21">
        <v>1.4</v>
      </c>
      <c r="X253" s="21">
        <v>0.98</v>
      </c>
      <c r="Y253" s="21">
        <v>2.68</v>
      </c>
      <c r="Z253" s="31">
        <f t="shared" si="110"/>
        <v>3.6264</v>
      </c>
      <c r="AA253" s="21">
        <v>1.2</v>
      </c>
      <c r="AB253" s="18">
        <v>0.5</v>
      </c>
      <c r="AC253" s="32">
        <f t="shared" si="111"/>
        <v>13933.257762816</v>
      </c>
      <c r="AD253" s="32"/>
      <c r="AE253" s="32"/>
      <c r="AF253" s="32"/>
      <c r="AG253" s="32"/>
    </row>
    <row r="254" customHeight="1" spans="1:33">
      <c r="A254" s="34">
        <f>SUM(L246:L253)</f>
        <v>99417.006194688</v>
      </c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6"/>
      <c r="R254" s="34">
        <f>SUM(AC246:AC253)</f>
        <v>111466.062102528</v>
      </c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6"/>
    </row>
    <row r="255" customHeight="1" spans="1:33">
      <c r="A255" s="37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9"/>
      <c r="R255" s="37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9"/>
    </row>
    <row r="256" customHeight="1" spans="1:33">
      <c r="A256" s="40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2"/>
      <c r="R256" s="40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2"/>
    </row>
    <row r="259" customHeight="1" spans="1:33">
      <c r="A259" s="2" t="s">
        <v>59</v>
      </c>
      <c r="B259" s="2"/>
      <c r="C259" s="2"/>
      <c r="D259" s="2"/>
      <c r="E259" s="2"/>
      <c r="F259" s="2"/>
      <c r="G259" s="2"/>
      <c r="H259" s="3" t="s">
        <v>61</v>
      </c>
      <c r="I259" s="3"/>
      <c r="J259" s="3"/>
      <c r="K259" s="3"/>
      <c r="L259" s="3"/>
      <c r="M259" s="3"/>
      <c r="N259" s="3"/>
      <c r="O259" s="3"/>
      <c r="P259" s="3"/>
      <c r="R259" s="2" t="s">
        <v>59</v>
      </c>
      <c r="S259" s="2"/>
      <c r="T259" s="2"/>
      <c r="U259" s="2"/>
      <c r="V259" s="2"/>
      <c r="W259" s="2"/>
      <c r="X259" s="2"/>
      <c r="Y259" s="3" t="s">
        <v>62</v>
      </c>
      <c r="Z259" s="3"/>
      <c r="AA259" s="3"/>
      <c r="AB259" s="3"/>
      <c r="AC259" s="3"/>
      <c r="AD259" s="3"/>
      <c r="AE259" s="3"/>
      <c r="AF259" s="3"/>
      <c r="AG259" s="3"/>
    </row>
    <row r="260" customHeight="1" spans="1:33">
      <c r="A260" s="2"/>
      <c r="B260" s="2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</row>
    <row r="261" customHeight="1" spans="1:33">
      <c r="A261" s="2"/>
      <c r="B261" s="2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</row>
    <row r="262" customHeight="1" spans="1:33">
      <c r="A262" s="4" t="s">
        <v>3</v>
      </c>
      <c r="B262" s="4"/>
      <c r="C262" s="5">
        <f>K262+K264+K266+K268</f>
        <v>5172124.97486713</v>
      </c>
      <c r="D262" s="5"/>
      <c r="E262" s="5"/>
      <c r="F262" s="5"/>
      <c r="G262" s="5"/>
      <c r="H262" s="6" t="s">
        <v>4</v>
      </c>
      <c r="I262" s="6"/>
      <c r="J262" s="6"/>
      <c r="K262" s="7">
        <f>A282+A305</f>
        <v>3191469.5396281</v>
      </c>
      <c r="L262" s="7"/>
      <c r="M262" s="8">
        <f>K262/C262</f>
        <v>0.61705189939075</v>
      </c>
      <c r="N262" s="8"/>
      <c r="O262" s="9" t="s">
        <v>5</v>
      </c>
      <c r="P262" s="9"/>
      <c r="R262" s="4" t="s">
        <v>3</v>
      </c>
      <c r="S262" s="4"/>
      <c r="T262" s="5">
        <f>AB262+AB264+AB266+AB268</f>
        <v>6588080.13686074</v>
      </c>
      <c r="U262" s="5"/>
      <c r="V262" s="5"/>
      <c r="W262" s="5"/>
      <c r="X262" s="5"/>
      <c r="Y262" s="6" t="s">
        <v>4</v>
      </c>
      <c r="Z262" s="6"/>
      <c r="AA262" s="6"/>
      <c r="AB262" s="7">
        <f>R282+R305</f>
        <v>3625378.67628352</v>
      </c>
      <c r="AC262" s="7"/>
      <c r="AD262" s="8">
        <f>AB262/T262</f>
        <v>0.550293651711868</v>
      </c>
      <c r="AE262" s="8"/>
      <c r="AF262" s="9" t="s">
        <v>5</v>
      </c>
      <c r="AG262" s="9"/>
    </row>
    <row r="263" customHeight="1" spans="1:33">
      <c r="A263" s="4"/>
      <c r="B263" s="4"/>
      <c r="C263" s="5"/>
      <c r="D263" s="5"/>
      <c r="E263" s="5"/>
      <c r="F263" s="5"/>
      <c r="G263" s="5"/>
      <c r="H263" s="6"/>
      <c r="I263" s="6"/>
      <c r="J263" s="6"/>
      <c r="K263" s="7"/>
      <c r="L263" s="7"/>
      <c r="M263" s="8"/>
      <c r="N263" s="8"/>
      <c r="O263" s="9"/>
      <c r="P263" s="9"/>
      <c r="R263" s="4"/>
      <c r="S263" s="4"/>
      <c r="T263" s="5"/>
      <c r="U263" s="5"/>
      <c r="V263" s="5"/>
      <c r="W263" s="5"/>
      <c r="X263" s="5"/>
      <c r="Y263" s="6"/>
      <c r="Z263" s="6"/>
      <c r="AA263" s="6"/>
      <c r="AB263" s="7"/>
      <c r="AC263" s="7"/>
      <c r="AD263" s="8"/>
      <c r="AE263" s="8"/>
      <c r="AF263" s="9"/>
      <c r="AG263" s="9"/>
    </row>
    <row r="264" customHeight="1" spans="1:33">
      <c r="A264" s="4"/>
      <c r="B264" s="4"/>
      <c r="C264" s="5"/>
      <c r="D264" s="5"/>
      <c r="E264" s="5"/>
      <c r="F264" s="5"/>
      <c r="G264" s="5"/>
      <c r="H264" s="6" t="s">
        <v>6</v>
      </c>
      <c r="I264" s="6"/>
      <c r="J264" s="6"/>
      <c r="K264" s="7">
        <f>A317+A334</f>
        <v>395893.99839496</v>
      </c>
      <c r="L264" s="7"/>
      <c r="M264" s="8">
        <f>K264/C262</f>
        <v>0.0765437804226938</v>
      </c>
      <c r="N264" s="8"/>
      <c r="O264" s="10">
        <v>18.5</v>
      </c>
      <c r="P264" s="10"/>
      <c r="R264" s="4"/>
      <c r="S264" s="4"/>
      <c r="T264" s="5"/>
      <c r="U264" s="5"/>
      <c r="V264" s="5"/>
      <c r="W264" s="5"/>
      <c r="X264" s="5"/>
      <c r="Y264" s="6" t="s">
        <v>6</v>
      </c>
      <c r="Z264" s="6"/>
      <c r="AA264" s="6"/>
      <c r="AB264" s="7">
        <f>R317+R334</f>
        <v>475969.925233564</v>
      </c>
      <c r="AC264" s="7"/>
      <c r="AD264" s="8">
        <f>AB264/T262</f>
        <v>0.0722471365474869</v>
      </c>
      <c r="AE264" s="8"/>
      <c r="AF264" s="10">
        <v>18.5</v>
      </c>
      <c r="AG264" s="10"/>
    </row>
    <row r="265" customHeight="1" spans="1:33">
      <c r="A265" s="4"/>
      <c r="B265" s="4"/>
      <c r="C265" s="5"/>
      <c r="D265" s="5"/>
      <c r="E265" s="5"/>
      <c r="F265" s="5"/>
      <c r="G265" s="5"/>
      <c r="H265" s="6"/>
      <c r="I265" s="6"/>
      <c r="J265" s="6"/>
      <c r="K265" s="7"/>
      <c r="L265" s="7"/>
      <c r="M265" s="8"/>
      <c r="N265" s="8"/>
      <c r="O265" s="10"/>
      <c r="P265" s="10"/>
      <c r="R265" s="4"/>
      <c r="S265" s="4"/>
      <c r="T265" s="5"/>
      <c r="U265" s="5"/>
      <c r="V265" s="5"/>
      <c r="W265" s="5"/>
      <c r="X265" s="5"/>
      <c r="Y265" s="6"/>
      <c r="Z265" s="6"/>
      <c r="AA265" s="6"/>
      <c r="AB265" s="7"/>
      <c r="AC265" s="7"/>
      <c r="AD265" s="8"/>
      <c r="AE265" s="8"/>
      <c r="AF265" s="10"/>
      <c r="AG265" s="10"/>
    </row>
    <row r="266" customHeight="1" spans="1:33">
      <c r="A266" s="11" t="s">
        <v>7</v>
      </c>
      <c r="B266" s="11"/>
      <c r="C266" s="12">
        <f>C262/O264</f>
        <v>279574.322965791</v>
      </c>
      <c r="D266" s="12"/>
      <c r="E266" s="12"/>
      <c r="F266" s="12"/>
      <c r="G266" s="12"/>
      <c r="H266" s="6" t="s">
        <v>8</v>
      </c>
      <c r="I266" s="6"/>
      <c r="J266" s="6"/>
      <c r="K266" s="7">
        <f>A368+A383</f>
        <v>713649.785292103</v>
      </c>
      <c r="L266" s="7"/>
      <c r="M266" s="8">
        <f>K266/C262</f>
        <v>0.137979996376719</v>
      </c>
      <c r="N266" s="8"/>
      <c r="O266" s="10"/>
      <c r="P266" s="10"/>
      <c r="R266" s="11" t="s">
        <v>7</v>
      </c>
      <c r="S266" s="11"/>
      <c r="T266" s="12">
        <f>T262/AF264</f>
        <v>356112.43983031</v>
      </c>
      <c r="U266" s="12"/>
      <c r="V266" s="12"/>
      <c r="W266" s="12"/>
      <c r="X266" s="12"/>
      <c r="Y266" s="6" t="s">
        <v>8</v>
      </c>
      <c r="Z266" s="6"/>
      <c r="AA266" s="6"/>
      <c r="AB266" s="7">
        <f>R368+R383</f>
        <v>1205647.01223893</v>
      </c>
      <c r="AC266" s="7"/>
      <c r="AD266" s="8">
        <f>AB266/T262</f>
        <v>0.183004302800334</v>
      </c>
      <c r="AE266" s="8"/>
      <c r="AF266" s="10"/>
      <c r="AG266" s="10"/>
    </row>
    <row r="267" customHeight="1" spans="1:33">
      <c r="A267" s="11"/>
      <c r="B267" s="11"/>
      <c r="C267" s="12"/>
      <c r="D267" s="12"/>
      <c r="E267" s="12"/>
      <c r="F267" s="12"/>
      <c r="G267" s="12"/>
      <c r="H267" s="6"/>
      <c r="I267" s="6"/>
      <c r="J267" s="6"/>
      <c r="K267" s="7"/>
      <c r="L267" s="7"/>
      <c r="M267" s="8"/>
      <c r="N267" s="8"/>
      <c r="O267" s="10"/>
      <c r="P267" s="10"/>
      <c r="R267" s="11"/>
      <c r="S267" s="11"/>
      <c r="T267" s="12"/>
      <c r="U267" s="12"/>
      <c r="V267" s="12"/>
      <c r="W267" s="12"/>
      <c r="X267" s="12"/>
      <c r="Y267" s="6"/>
      <c r="Z267" s="6"/>
      <c r="AA267" s="6"/>
      <c r="AB267" s="7"/>
      <c r="AC267" s="7"/>
      <c r="AD267" s="8"/>
      <c r="AE267" s="8"/>
      <c r="AF267" s="10"/>
      <c r="AG267" s="10"/>
    </row>
    <row r="268" customHeight="1" spans="1:33">
      <c r="A268" s="11"/>
      <c r="B268" s="11"/>
      <c r="C268" s="12"/>
      <c r="D268" s="12"/>
      <c r="E268" s="12"/>
      <c r="F268" s="12"/>
      <c r="G268" s="12"/>
      <c r="H268" s="6" t="s">
        <v>9</v>
      </c>
      <c r="I268" s="6"/>
      <c r="J268" s="6"/>
      <c r="K268" s="7">
        <f>A347+A360</f>
        <v>871111.651551969</v>
      </c>
      <c r="L268" s="7"/>
      <c r="M268" s="8">
        <f>K268/C262</f>
        <v>0.168424323809837</v>
      </c>
      <c r="N268" s="8"/>
      <c r="O268" s="10"/>
      <c r="P268" s="10"/>
      <c r="R268" s="11"/>
      <c r="S268" s="11"/>
      <c r="T268" s="12"/>
      <c r="U268" s="12"/>
      <c r="V268" s="12"/>
      <c r="W268" s="12"/>
      <c r="X268" s="12"/>
      <c r="Y268" s="6" t="s">
        <v>9</v>
      </c>
      <c r="Z268" s="6"/>
      <c r="AA268" s="6"/>
      <c r="AB268" s="7">
        <f>R347+R360</f>
        <v>1281084.52310472</v>
      </c>
      <c r="AC268" s="7"/>
      <c r="AD268" s="8">
        <f>AB268/T262</f>
        <v>0.194454908940311</v>
      </c>
      <c r="AE268" s="8"/>
      <c r="AF268" s="10"/>
      <c r="AG268" s="10"/>
    </row>
    <row r="269" customHeight="1" spans="1:33">
      <c r="A269" s="11"/>
      <c r="B269" s="11"/>
      <c r="C269" s="12"/>
      <c r="D269" s="12"/>
      <c r="E269" s="12"/>
      <c r="F269" s="12"/>
      <c r="G269" s="12"/>
      <c r="H269" s="6"/>
      <c r="I269" s="6"/>
      <c r="J269" s="6"/>
      <c r="K269" s="7"/>
      <c r="L269" s="7"/>
      <c r="M269" s="8"/>
      <c r="N269" s="8"/>
      <c r="O269" s="10"/>
      <c r="P269" s="10"/>
      <c r="R269" s="11"/>
      <c r="S269" s="11"/>
      <c r="T269" s="12"/>
      <c r="U269" s="12"/>
      <c r="V269" s="12"/>
      <c r="W269" s="12"/>
      <c r="X269" s="12"/>
      <c r="Y269" s="6"/>
      <c r="Z269" s="6"/>
      <c r="AA269" s="6"/>
      <c r="AB269" s="7"/>
      <c r="AC269" s="7"/>
      <c r="AD269" s="8"/>
      <c r="AE269" s="8"/>
      <c r="AF269" s="10"/>
      <c r="AG269" s="10"/>
    </row>
    <row r="270" customHeight="1" spans="1:33">
      <c r="A270" s="13" t="s">
        <v>10</v>
      </c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R270" s="13" t="s">
        <v>10</v>
      </c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</row>
    <row r="271" customHeight="1" spans="1:33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</row>
    <row r="272" customHeight="1" spans="1:33">
      <c r="A272" s="14" t="s">
        <v>11</v>
      </c>
      <c r="B272" s="14"/>
      <c r="C272" s="14"/>
      <c r="D272" s="15"/>
      <c r="E272" s="16" t="s">
        <v>12</v>
      </c>
      <c r="F272" s="16"/>
      <c r="G272" s="16"/>
      <c r="H272" s="16"/>
      <c r="I272" s="14" t="s">
        <v>13</v>
      </c>
      <c r="J272" s="14" t="s">
        <v>14</v>
      </c>
      <c r="K272" s="17" t="s">
        <v>15</v>
      </c>
      <c r="L272" s="17"/>
      <c r="M272" s="17"/>
      <c r="N272" s="18" t="s">
        <v>16</v>
      </c>
      <c r="O272" s="19" t="s">
        <v>17</v>
      </c>
      <c r="P272" s="20" t="s">
        <v>18</v>
      </c>
      <c r="R272" s="14" t="s">
        <v>11</v>
      </c>
      <c r="S272" s="14"/>
      <c r="T272" s="14"/>
      <c r="U272" s="15"/>
      <c r="V272" s="16" t="s">
        <v>12</v>
      </c>
      <c r="W272" s="16"/>
      <c r="X272" s="16"/>
      <c r="Y272" s="16"/>
      <c r="Z272" s="14" t="s">
        <v>13</v>
      </c>
      <c r="AA272" s="14" t="s">
        <v>14</v>
      </c>
      <c r="AB272" s="17" t="s">
        <v>15</v>
      </c>
      <c r="AC272" s="17"/>
      <c r="AD272" s="17"/>
      <c r="AE272" s="18" t="s">
        <v>16</v>
      </c>
      <c r="AF272" s="19" t="s">
        <v>17</v>
      </c>
      <c r="AG272" s="20" t="s">
        <v>18</v>
      </c>
    </row>
    <row r="273" customHeight="1" spans="1:33">
      <c r="A273" s="21" t="s">
        <v>19</v>
      </c>
      <c r="B273" s="21" t="s">
        <v>20</v>
      </c>
      <c r="C273" s="22" t="s">
        <v>21</v>
      </c>
      <c r="D273" s="15" t="s">
        <v>11</v>
      </c>
      <c r="E273" s="21" t="s">
        <v>22</v>
      </c>
      <c r="F273" s="21" t="s">
        <v>23</v>
      </c>
      <c r="G273" s="21" t="s">
        <v>24</v>
      </c>
      <c r="H273" s="16" t="s">
        <v>25</v>
      </c>
      <c r="I273" s="14"/>
      <c r="J273" s="14"/>
      <c r="K273" s="21" t="s">
        <v>26</v>
      </c>
      <c r="L273" s="21" t="s">
        <v>27</v>
      </c>
      <c r="M273" s="17" t="s">
        <v>28</v>
      </c>
      <c r="N273" s="18" t="s">
        <v>29</v>
      </c>
      <c r="O273" s="19"/>
      <c r="P273" s="20"/>
      <c r="R273" s="21" t="s">
        <v>19</v>
      </c>
      <c r="S273" s="21" t="s">
        <v>20</v>
      </c>
      <c r="T273" s="22" t="s">
        <v>21</v>
      </c>
      <c r="U273" s="15" t="s">
        <v>11</v>
      </c>
      <c r="V273" s="21" t="s">
        <v>22</v>
      </c>
      <c r="W273" s="21" t="s">
        <v>23</v>
      </c>
      <c r="X273" s="21" t="s">
        <v>24</v>
      </c>
      <c r="Y273" s="16" t="s">
        <v>25</v>
      </c>
      <c r="Z273" s="14"/>
      <c r="AA273" s="14"/>
      <c r="AB273" s="21" t="s">
        <v>26</v>
      </c>
      <c r="AC273" s="21" t="s">
        <v>27</v>
      </c>
      <c r="AD273" s="17" t="s">
        <v>28</v>
      </c>
      <c r="AE273" s="18" t="s">
        <v>29</v>
      </c>
      <c r="AF273" s="19"/>
      <c r="AG273" s="20"/>
    </row>
    <row r="274" customHeight="1" spans="1:33">
      <c r="A274" s="21">
        <v>3226</v>
      </c>
      <c r="B274" s="23">
        <v>2.54</v>
      </c>
      <c r="C274" s="22">
        <v>1.35</v>
      </c>
      <c r="D274" s="15">
        <f t="shared" ref="D274:D281" si="112">A274*B274*C274</f>
        <v>11061.954</v>
      </c>
      <c r="E274" s="21">
        <v>1.6</v>
      </c>
      <c r="F274" s="21">
        <v>495</v>
      </c>
      <c r="G274" s="21">
        <v>3.94</v>
      </c>
      <c r="H274" s="24">
        <f t="shared" ref="H274:H281" si="113">1+6*F274/(F274+2000)+G274</f>
        <v>6.13038076152305</v>
      </c>
      <c r="I274" s="25">
        <f t="shared" ref="I274:I281" si="114">1000*(1.6+4.8)</f>
        <v>6400</v>
      </c>
      <c r="J274" s="25">
        <f t="shared" ref="J274:J278" si="115">A274*6.1</f>
        <v>19678.6</v>
      </c>
      <c r="K274" s="21">
        <v>0.99</v>
      </c>
      <c r="L274" s="21">
        <v>2.73</v>
      </c>
      <c r="M274" s="17">
        <f t="shared" ref="M274:M281" si="116">1+K274*L274</f>
        <v>3.7027</v>
      </c>
      <c r="N274" s="18">
        <v>1.2</v>
      </c>
      <c r="O274" s="26">
        <v>1</v>
      </c>
      <c r="P274" s="27">
        <f t="shared" ref="P274:P281" si="117">((D274*E274*H274)+I274+J274)*M274*N274*O274</f>
        <v>597975.611251851</v>
      </c>
      <c r="R274" s="21">
        <v>3226</v>
      </c>
      <c r="S274" s="23">
        <v>2.54</v>
      </c>
      <c r="T274" s="22">
        <v>1.35</v>
      </c>
      <c r="U274" s="15">
        <f t="shared" ref="U274:U281" si="118">R274*S274*T274</f>
        <v>11061.954</v>
      </c>
      <c r="V274" s="21">
        <v>1.6</v>
      </c>
      <c r="W274" s="21">
        <v>495</v>
      </c>
      <c r="X274" s="21">
        <v>3.94</v>
      </c>
      <c r="Y274" s="24">
        <f t="shared" ref="Y274:Y281" si="119">1+6*W274/(W274+2000)+X274</f>
        <v>6.13038076152305</v>
      </c>
      <c r="Z274" s="25">
        <f>1000*(1.6+4.8)+2353</f>
        <v>8753</v>
      </c>
      <c r="AA274" s="25">
        <f t="shared" ref="AA274:AA278" si="120">R274*6.1</f>
        <v>19678.6</v>
      </c>
      <c r="AB274" s="21">
        <v>0.99</v>
      </c>
      <c r="AC274" s="21">
        <v>3.13</v>
      </c>
      <c r="AD274" s="17">
        <f t="shared" ref="AD274:AD281" si="121">1+AB274*AC274</f>
        <v>4.0987</v>
      </c>
      <c r="AE274" s="18">
        <v>1.2</v>
      </c>
      <c r="AF274" s="26">
        <v>1</v>
      </c>
      <c r="AG274" s="27">
        <f t="shared" ref="AG274:AG281" si="122">((U274*V274*Y274)+Z274+AA274)*AD274*AE274*AF274</f>
        <v>673501.584158351</v>
      </c>
    </row>
    <row r="275" customHeight="1" spans="1:33">
      <c r="A275" s="21">
        <v>3226</v>
      </c>
      <c r="B275" s="23">
        <v>2.54</v>
      </c>
      <c r="C275" s="22">
        <v>1.35</v>
      </c>
      <c r="D275" s="15">
        <f t="shared" si="112"/>
        <v>11061.954</v>
      </c>
      <c r="E275" s="21">
        <v>1.6</v>
      </c>
      <c r="F275" s="21">
        <v>495</v>
      </c>
      <c r="G275" s="21">
        <v>1.74</v>
      </c>
      <c r="H275" s="24">
        <f t="shared" si="113"/>
        <v>3.93038076152305</v>
      </c>
      <c r="I275" s="25">
        <f t="shared" si="114"/>
        <v>6400</v>
      </c>
      <c r="J275" s="25">
        <f t="shared" si="115"/>
        <v>19678.6</v>
      </c>
      <c r="K275" s="21">
        <v>0.99</v>
      </c>
      <c r="L275" s="21">
        <v>2.73</v>
      </c>
      <c r="M275" s="17">
        <f t="shared" si="116"/>
        <v>3.7027</v>
      </c>
      <c r="N275" s="18">
        <v>1.2</v>
      </c>
      <c r="O275" s="26">
        <v>1</v>
      </c>
      <c r="P275" s="27">
        <f t="shared" si="117"/>
        <v>424964.385203672</v>
      </c>
      <c r="R275" s="21">
        <v>3226</v>
      </c>
      <c r="S275" s="23">
        <v>2.54</v>
      </c>
      <c r="T275" s="22">
        <v>1.35</v>
      </c>
      <c r="U275" s="15">
        <f t="shared" si="118"/>
        <v>11061.954</v>
      </c>
      <c r="V275" s="21">
        <v>1.6</v>
      </c>
      <c r="W275" s="21">
        <v>495</v>
      </c>
      <c r="X275" s="21">
        <v>1.74</v>
      </c>
      <c r="Y275" s="24">
        <f t="shared" si="119"/>
        <v>3.93038076152305</v>
      </c>
      <c r="Z275" s="25">
        <f t="shared" ref="Z275:Z281" si="123">1000*(1.6+4.8)+2353</f>
        <v>8753</v>
      </c>
      <c r="AA275" s="25">
        <f t="shared" si="120"/>
        <v>19678.6</v>
      </c>
      <c r="AB275" s="21">
        <v>0.99</v>
      </c>
      <c r="AC275" s="21">
        <v>3.13</v>
      </c>
      <c r="AD275" s="17">
        <f t="shared" si="121"/>
        <v>4.0987</v>
      </c>
      <c r="AE275" s="18">
        <v>1.2</v>
      </c>
      <c r="AF275" s="26">
        <v>1</v>
      </c>
      <c r="AG275" s="27">
        <f t="shared" si="122"/>
        <v>481986.983406556</v>
      </c>
    </row>
    <row r="276" customHeight="1" spans="1:33">
      <c r="A276" s="21">
        <v>3226</v>
      </c>
      <c r="B276" s="23">
        <v>2.54</v>
      </c>
      <c r="C276" s="22">
        <v>1.35</v>
      </c>
      <c r="D276" s="15">
        <f t="shared" si="112"/>
        <v>11061.954</v>
      </c>
      <c r="E276" s="21">
        <v>1.6</v>
      </c>
      <c r="F276" s="21">
        <v>495</v>
      </c>
      <c r="G276" s="21">
        <v>1.74</v>
      </c>
      <c r="H276" s="24">
        <f t="shared" si="113"/>
        <v>3.93038076152305</v>
      </c>
      <c r="I276" s="25">
        <f t="shared" si="114"/>
        <v>6400</v>
      </c>
      <c r="J276" s="25">
        <f t="shared" si="115"/>
        <v>19678.6</v>
      </c>
      <c r="K276" s="21">
        <v>0.99</v>
      </c>
      <c r="L276" s="21">
        <v>2.73</v>
      </c>
      <c r="M276" s="17">
        <f t="shared" si="116"/>
        <v>3.7027</v>
      </c>
      <c r="N276" s="18">
        <v>1.2</v>
      </c>
      <c r="O276" s="26">
        <v>1</v>
      </c>
      <c r="P276" s="27">
        <f t="shared" si="117"/>
        <v>424964.385203672</v>
      </c>
      <c r="R276" s="21">
        <v>3226</v>
      </c>
      <c r="S276" s="23">
        <v>2.54</v>
      </c>
      <c r="T276" s="22">
        <v>1.35</v>
      </c>
      <c r="U276" s="15">
        <f t="shared" si="118"/>
        <v>11061.954</v>
      </c>
      <c r="V276" s="21">
        <v>1.6</v>
      </c>
      <c r="W276" s="21">
        <v>495</v>
      </c>
      <c r="X276" s="21">
        <v>1.74</v>
      </c>
      <c r="Y276" s="24">
        <f t="shared" si="119"/>
        <v>3.93038076152305</v>
      </c>
      <c r="Z276" s="25">
        <f t="shared" si="123"/>
        <v>8753</v>
      </c>
      <c r="AA276" s="25">
        <f t="shared" si="120"/>
        <v>19678.6</v>
      </c>
      <c r="AB276" s="21">
        <v>0.99</v>
      </c>
      <c r="AC276" s="21">
        <v>3.13</v>
      </c>
      <c r="AD276" s="17">
        <f t="shared" si="121"/>
        <v>4.0987</v>
      </c>
      <c r="AE276" s="18">
        <v>1.2</v>
      </c>
      <c r="AF276" s="26">
        <v>1</v>
      </c>
      <c r="AG276" s="27">
        <f t="shared" si="122"/>
        <v>481986.983406556</v>
      </c>
    </row>
    <row r="277" customHeight="1" spans="1:33">
      <c r="A277" s="21">
        <v>3226</v>
      </c>
      <c r="B277" s="23">
        <v>2.54</v>
      </c>
      <c r="C277" s="22">
        <v>1.35</v>
      </c>
      <c r="D277" s="15">
        <f t="shared" si="112"/>
        <v>11061.954</v>
      </c>
      <c r="E277" s="21">
        <v>1.6</v>
      </c>
      <c r="F277" s="21">
        <v>495</v>
      </c>
      <c r="G277" s="21">
        <v>1.74</v>
      </c>
      <c r="H277" s="24">
        <f t="shared" si="113"/>
        <v>3.93038076152305</v>
      </c>
      <c r="I277" s="25">
        <f t="shared" si="114"/>
        <v>6400</v>
      </c>
      <c r="J277" s="25">
        <f t="shared" si="115"/>
        <v>19678.6</v>
      </c>
      <c r="K277" s="21">
        <v>0.99</v>
      </c>
      <c r="L277" s="21">
        <v>2.73</v>
      </c>
      <c r="M277" s="17">
        <f t="shared" si="116"/>
        <v>3.7027</v>
      </c>
      <c r="N277" s="18">
        <v>1.2</v>
      </c>
      <c r="O277" s="26">
        <v>1</v>
      </c>
      <c r="P277" s="27">
        <f t="shared" si="117"/>
        <v>424964.385203672</v>
      </c>
      <c r="R277" s="21">
        <v>3226</v>
      </c>
      <c r="S277" s="23">
        <v>2.54</v>
      </c>
      <c r="T277" s="22">
        <v>1.35</v>
      </c>
      <c r="U277" s="15">
        <f t="shared" si="118"/>
        <v>11061.954</v>
      </c>
      <c r="V277" s="21">
        <v>1.6</v>
      </c>
      <c r="W277" s="21">
        <v>495</v>
      </c>
      <c r="X277" s="21">
        <v>1.74</v>
      </c>
      <c r="Y277" s="24">
        <f t="shared" si="119"/>
        <v>3.93038076152305</v>
      </c>
      <c r="Z277" s="25">
        <f t="shared" si="123"/>
        <v>8753</v>
      </c>
      <c r="AA277" s="25">
        <f t="shared" si="120"/>
        <v>19678.6</v>
      </c>
      <c r="AB277" s="21">
        <v>0.99</v>
      </c>
      <c r="AC277" s="21">
        <v>3.13</v>
      </c>
      <c r="AD277" s="17">
        <f t="shared" si="121"/>
        <v>4.0987</v>
      </c>
      <c r="AE277" s="18">
        <v>1.2</v>
      </c>
      <c r="AF277" s="26">
        <v>1</v>
      </c>
      <c r="AG277" s="27">
        <f t="shared" si="122"/>
        <v>481986.983406556</v>
      </c>
    </row>
    <row r="278" customHeight="1" spans="1:33">
      <c r="A278" s="21">
        <v>3226</v>
      </c>
      <c r="B278" s="23">
        <v>2.54</v>
      </c>
      <c r="C278" s="22">
        <v>1.35</v>
      </c>
      <c r="D278" s="15">
        <f t="shared" si="112"/>
        <v>11061.954</v>
      </c>
      <c r="E278" s="21">
        <v>1.6</v>
      </c>
      <c r="F278" s="21">
        <v>495</v>
      </c>
      <c r="G278" s="21">
        <v>1.74</v>
      </c>
      <c r="H278" s="24">
        <f t="shared" si="113"/>
        <v>3.93038076152305</v>
      </c>
      <c r="I278" s="25">
        <f t="shared" si="114"/>
        <v>6400</v>
      </c>
      <c r="J278" s="25">
        <f t="shared" si="115"/>
        <v>19678.6</v>
      </c>
      <c r="K278" s="21">
        <v>0.99</v>
      </c>
      <c r="L278" s="21">
        <v>2.73</v>
      </c>
      <c r="M278" s="17">
        <f t="shared" si="116"/>
        <v>3.7027</v>
      </c>
      <c r="N278" s="18">
        <v>1.2</v>
      </c>
      <c r="O278" s="26">
        <v>1</v>
      </c>
      <c r="P278" s="27">
        <f t="shared" si="117"/>
        <v>424964.385203672</v>
      </c>
      <c r="R278" s="21">
        <v>3226</v>
      </c>
      <c r="S278" s="23">
        <v>2.54</v>
      </c>
      <c r="T278" s="22">
        <v>1.35</v>
      </c>
      <c r="U278" s="15">
        <f t="shared" si="118"/>
        <v>11061.954</v>
      </c>
      <c r="V278" s="21">
        <v>1.6</v>
      </c>
      <c r="W278" s="21">
        <v>495</v>
      </c>
      <c r="X278" s="21">
        <v>1.74</v>
      </c>
      <c r="Y278" s="24">
        <f t="shared" si="119"/>
        <v>3.93038076152305</v>
      </c>
      <c r="Z278" s="25">
        <f t="shared" si="123"/>
        <v>8753</v>
      </c>
      <c r="AA278" s="25">
        <f t="shared" si="120"/>
        <v>19678.6</v>
      </c>
      <c r="AB278" s="21">
        <v>0.99</v>
      </c>
      <c r="AC278" s="21">
        <v>3.13</v>
      </c>
      <c r="AD278" s="17">
        <f t="shared" si="121"/>
        <v>4.0987</v>
      </c>
      <c r="AE278" s="18">
        <v>1.2</v>
      </c>
      <c r="AF278" s="26">
        <v>1</v>
      </c>
      <c r="AG278" s="27">
        <f t="shared" si="122"/>
        <v>481986.983406556</v>
      </c>
    </row>
    <row r="279" customHeight="1" spans="1:33">
      <c r="A279" s="21">
        <v>3226</v>
      </c>
      <c r="B279" s="16">
        <v>0.53</v>
      </c>
      <c r="C279" s="22">
        <v>1.35</v>
      </c>
      <c r="D279" s="15">
        <f t="shared" si="112"/>
        <v>2308.203</v>
      </c>
      <c r="E279" s="21">
        <v>1.6</v>
      </c>
      <c r="F279" s="21">
        <v>495</v>
      </c>
      <c r="G279" s="21">
        <v>1.74</v>
      </c>
      <c r="H279" s="24">
        <f t="shared" si="113"/>
        <v>3.93038076152305</v>
      </c>
      <c r="I279" s="25">
        <f t="shared" si="114"/>
        <v>6400</v>
      </c>
      <c r="J279" s="25">
        <v>0</v>
      </c>
      <c r="K279" s="21">
        <v>0.99</v>
      </c>
      <c r="L279" s="21">
        <v>2.73</v>
      </c>
      <c r="M279" s="17">
        <f t="shared" si="116"/>
        <v>3.7027</v>
      </c>
      <c r="N279" s="18">
        <v>1.2</v>
      </c>
      <c r="O279" s="26">
        <v>1</v>
      </c>
      <c r="P279" s="27">
        <f t="shared" si="117"/>
        <v>92932.0826401678</v>
      </c>
      <c r="R279" s="21">
        <v>3226</v>
      </c>
      <c r="S279" s="16">
        <v>0.53</v>
      </c>
      <c r="T279" s="22">
        <v>1.35</v>
      </c>
      <c r="U279" s="15">
        <f t="shared" si="118"/>
        <v>2308.203</v>
      </c>
      <c r="V279" s="21">
        <v>1.6</v>
      </c>
      <c r="W279" s="21">
        <v>495</v>
      </c>
      <c r="X279" s="21">
        <v>1.74</v>
      </c>
      <c r="Y279" s="24">
        <f t="shared" si="119"/>
        <v>3.93038076152305</v>
      </c>
      <c r="Z279" s="25">
        <f t="shared" si="123"/>
        <v>8753</v>
      </c>
      <c r="AA279" s="25">
        <v>0</v>
      </c>
      <c r="AB279" s="21">
        <v>0.99</v>
      </c>
      <c r="AC279" s="21">
        <v>3.13</v>
      </c>
      <c r="AD279" s="17">
        <f t="shared" si="121"/>
        <v>4.0987</v>
      </c>
      <c r="AE279" s="18">
        <v>1.2</v>
      </c>
      <c r="AF279" s="26">
        <v>1</v>
      </c>
      <c r="AG279" s="27">
        <f t="shared" si="122"/>
        <v>114444.163702817</v>
      </c>
    </row>
    <row r="280" customHeight="1" spans="1:33">
      <c r="A280" s="21">
        <v>3226</v>
      </c>
      <c r="B280" s="16">
        <v>0.53</v>
      </c>
      <c r="C280" s="22">
        <v>1.35</v>
      </c>
      <c r="D280" s="15">
        <f t="shared" si="112"/>
        <v>2308.203</v>
      </c>
      <c r="E280" s="21">
        <v>1.6</v>
      </c>
      <c r="F280" s="21">
        <v>495</v>
      </c>
      <c r="G280" s="21">
        <v>1.74</v>
      </c>
      <c r="H280" s="24">
        <f t="shared" si="113"/>
        <v>3.93038076152305</v>
      </c>
      <c r="I280" s="25">
        <f t="shared" si="114"/>
        <v>6400</v>
      </c>
      <c r="J280" s="25">
        <v>0</v>
      </c>
      <c r="K280" s="21">
        <v>0.99</v>
      </c>
      <c r="L280" s="21">
        <v>2.73</v>
      </c>
      <c r="M280" s="17">
        <f t="shared" si="116"/>
        <v>3.7027</v>
      </c>
      <c r="N280" s="18">
        <v>1.2</v>
      </c>
      <c r="O280" s="26">
        <v>1</v>
      </c>
      <c r="P280" s="27">
        <f t="shared" si="117"/>
        <v>92932.0826401678</v>
      </c>
      <c r="R280" s="21">
        <v>3226</v>
      </c>
      <c r="S280" s="16">
        <v>0.53</v>
      </c>
      <c r="T280" s="22">
        <v>1.35</v>
      </c>
      <c r="U280" s="15">
        <f t="shared" si="118"/>
        <v>2308.203</v>
      </c>
      <c r="V280" s="21">
        <v>1.6</v>
      </c>
      <c r="W280" s="21">
        <v>495</v>
      </c>
      <c r="X280" s="21">
        <v>1.74</v>
      </c>
      <c r="Y280" s="24">
        <f t="shared" si="119"/>
        <v>3.93038076152305</v>
      </c>
      <c r="Z280" s="25">
        <f t="shared" si="123"/>
        <v>8753</v>
      </c>
      <c r="AA280" s="25">
        <v>0</v>
      </c>
      <c r="AB280" s="21">
        <v>0.99</v>
      </c>
      <c r="AC280" s="21">
        <v>3.13</v>
      </c>
      <c r="AD280" s="17">
        <f t="shared" si="121"/>
        <v>4.0987</v>
      </c>
      <c r="AE280" s="18">
        <v>1.2</v>
      </c>
      <c r="AF280" s="26">
        <v>1</v>
      </c>
      <c r="AG280" s="27">
        <f t="shared" si="122"/>
        <v>114444.163702817</v>
      </c>
    </row>
    <row r="281" customHeight="1" spans="1:33">
      <c r="A281" s="21">
        <v>3226</v>
      </c>
      <c r="B281" s="14">
        <v>3.2</v>
      </c>
      <c r="C281" s="22">
        <v>1.35</v>
      </c>
      <c r="D281" s="15">
        <f t="shared" si="112"/>
        <v>13936.32</v>
      </c>
      <c r="E281" s="21">
        <v>1.6</v>
      </c>
      <c r="F281" s="21">
        <v>495</v>
      </c>
      <c r="G281" s="21">
        <v>1.74</v>
      </c>
      <c r="H281" s="24">
        <f t="shared" si="113"/>
        <v>3.93038076152305</v>
      </c>
      <c r="I281" s="25">
        <f t="shared" si="114"/>
        <v>6400</v>
      </c>
      <c r="J281" s="25">
        <v>0</v>
      </c>
      <c r="K281" s="21">
        <v>0.99</v>
      </c>
      <c r="L281" s="21">
        <v>2.73</v>
      </c>
      <c r="M281" s="17">
        <f t="shared" si="116"/>
        <v>3.7027</v>
      </c>
      <c r="N281" s="18">
        <v>1.2</v>
      </c>
      <c r="O281" s="26">
        <v>1</v>
      </c>
      <c r="P281" s="27">
        <f t="shared" si="117"/>
        <v>417842.602506673</v>
      </c>
      <c r="R281" s="21">
        <v>3226</v>
      </c>
      <c r="S281" s="14">
        <v>3.2</v>
      </c>
      <c r="T281" s="22">
        <v>1.35</v>
      </c>
      <c r="U281" s="15">
        <f t="shared" si="118"/>
        <v>13936.32</v>
      </c>
      <c r="V281" s="21">
        <v>1.6</v>
      </c>
      <c r="W281" s="21">
        <v>495</v>
      </c>
      <c r="X281" s="21">
        <v>1.74</v>
      </c>
      <c r="Y281" s="24">
        <f t="shared" si="119"/>
        <v>3.93038076152305</v>
      </c>
      <c r="Z281" s="25">
        <f t="shared" si="123"/>
        <v>8753</v>
      </c>
      <c r="AA281" s="25">
        <v>0</v>
      </c>
      <c r="AB281" s="21">
        <v>0.99</v>
      </c>
      <c r="AC281" s="21">
        <v>3.13</v>
      </c>
      <c r="AD281" s="17">
        <f t="shared" si="121"/>
        <v>4.0987</v>
      </c>
      <c r="AE281" s="18">
        <v>1.2</v>
      </c>
      <c r="AF281" s="26">
        <v>1</v>
      </c>
      <c r="AG281" s="27">
        <f t="shared" si="122"/>
        <v>474103.533291724</v>
      </c>
    </row>
    <row r="282" customHeight="1" spans="1:33">
      <c r="A282" s="28">
        <f>SUM(P274:P281)</f>
        <v>2901539.91985355</v>
      </c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R282" s="28">
        <f>SUM(AG274:AG281)</f>
        <v>3304441.37848193</v>
      </c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</row>
    <row r="283" customHeight="1" spans="1:3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</row>
    <row r="284" customHeight="1" spans="1:3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</row>
    <row r="285" customHeight="1" spans="1:33">
      <c r="A285" s="29" t="s">
        <v>30</v>
      </c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R285" s="29" t="s">
        <v>30</v>
      </c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</row>
    <row r="286" customHeight="1" spans="1:3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</row>
    <row r="287" customHeight="1" spans="1:33">
      <c r="A287" s="14" t="s">
        <v>11</v>
      </c>
      <c r="B287" s="14"/>
      <c r="C287" s="14"/>
      <c r="D287" s="14"/>
      <c r="E287" s="14"/>
      <c r="F287" s="17" t="s">
        <v>31</v>
      </c>
      <c r="G287" s="17"/>
      <c r="H287" s="17"/>
      <c r="I287" s="17"/>
      <c r="J287" s="18" t="s">
        <v>32</v>
      </c>
      <c r="K287" s="18"/>
      <c r="L287" s="30" t="s">
        <v>18</v>
      </c>
      <c r="M287" s="30"/>
      <c r="N287" s="30"/>
      <c r="O287" s="30"/>
      <c r="P287" s="30"/>
      <c r="R287" s="14" t="s">
        <v>11</v>
      </c>
      <c r="S287" s="14"/>
      <c r="T287" s="14"/>
      <c r="U287" s="14"/>
      <c r="V287" s="14"/>
      <c r="W287" s="17" t="s">
        <v>31</v>
      </c>
      <c r="X287" s="17"/>
      <c r="Y287" s="17"/>
      <c r="Z287" s="17"/>
      <c r="AA287" s="18" t="s">
        <v>32</v>
      </c>
      <c r="AB287" s="18"/>
      <c r="AC287" s="30" t="s">
        <v>18</v>
      </c>
      <c r="AD287" s="30"/>
      <c r="AE287" s="30"/>
      <c r="AF287" s="30"/>
      <c r="AG287" s="30"/>
    </row>
    <row r="288" customHeight="1" spans="1:33">
      <c r="A288" s="14" t="s">
        <v>19</v>
      </c>
      <c r="B288" s="14" t="s">
        <v>33</v>
      </c>
      <c r="C288" s="14" t="s">
        <v>34</v>
      </c>
      <c r="D288" s="14" t="s">
        <v>35</v>
      </c>
      <c r="E288" s="14" t="s">
        <v>11</v>
      </c>
      <c r="F288" s="17" t="s">
        <v>36</v>
      </c>
      <c r="G288" s="17" t="s">
        <v>26</v>
      </c>
      <c r="H288" s="17" t="s">
        <v>27</v>
      </c>
      <c r="I288" s="31" t="s">
        <v>28</v>
      </c>
      <c r="J288" s="18" t="s">
        <v>37</v>
      </c>
      <c r="K288" s="18" t="s">
        <v>38</v>
      </c>
      <c r="L288" s="30"/>
      <c r="M288" s="30"/>
      <c r="N288" s="30"/>
      <c r="O288" s="30"/>
      <c r="P288" s="30"/>
      <c r="R288" s="14" t="s">
        <v>19</v>
      </c>
      <c r="S288" s="14" t="s">
        <v>33</v>
      </c>
      <c r="T288" s="14" t="s">
        <v>34</v>
      </c>
      <c r="U288" s="14" t="s">
        <v>35</v>
      </c>
      <c r="V288" s="14" t="s">
        <v>11</v>
      </c>
      <c r="W288" s="17" t="s">
        <v>36</v>
      </c>
      <c r="X288" s="17" t="s">
        <v>26</v>
      </c>
      <c r="Y288" s="17" t="s">
        <v>27</v>
      </c>
      <c r="Z288" s="31" t="s">
        <v>28</v>
      </c>
      <c r="AA288" s="18" t="s">
        <v>37</v>
      </c>
      <c r="AB288" s="18" t="s">
        <v>38</v>
      </c>
      <c r="AC288" s="30"/>
      <c r="AD288" s="30"/>
      <c r="AE288" s="30"/>
      <c r="AF288" s="30"/>
      <c r="AG288" s="30"/>
    </row>
    <row r="289" customHeight="1" spans="1:33">
      <c r="A289" s="21">
        <v>3226</v>
      </c>
      <c r="B289" s="17">
        <v>1.02</v>
      </c>
      <c r="C289" s="21">
        <v>1</v>
      </c>
      <c r="D289" s="21">
        <f t="shared" ref="D289:D304" si="124">(0.71+0.24)*1000</f>
        <v>950</v>
      </c>
      <c r="E289" s="14">
        <f t="shared" ref="E289:E304" si="125">A289*B289*C289+D289</f>
        <v>4240.52</v>
      </c>
      <c r="F289" s="21">
        <v>1.35</v>
      </c>
      <c r="G289" s="21">
        <v>0.99</v>
      </c>
      <c r="H289" s="21">
        <v>2.73</v>
      </c>
      <c r="I289" s="31">
        <f t="shared" ref="I289:I304" si="126">G289*H289+1</f>
        <v>3.7027</v>
      </c>
      <c r="J289" s="21">
        <v>1.2</v>
      </c>
      <c r="K289" s="18">
        <v>0.5</v>
      </c>
      <c r="L289" s="32">
        <f t="shared" ref="L289:L304" si="127">E289*F289*I289*J289*K289</f>
        <v>12718.11245724</v>
      </c>
      <c r="M289" s="32"/>
      <c r="N289" s="32"/>
      <c r="O289" s="32"/>
      <c r="P289" s="32"/>
      <c r="R289" s="21">
        <v>3226</v>
      </c>
      <c r="S289" s="17">
        <v>1.02</v>
      </c>
      <c r="T289" s="21">
        <v>1</v>
      </c>
      <c r="U289" s="21">
        <f t="shared" ref="U289:U304" si="128">(0.71+0.24)*1000</f>
        <v>950</v>
      </c>
      <c r="V289" s="14">
        <f t="shared" ref="V289:V304" si="129">R289*S289*T289+U289</f>
        <v>4240.52</v>
      </c>
      <c r="W289" s="21">
        <v>1.35</v>
      </c>
      <c r="X289" s="21">
        <v>0.99</v>
      </c>
      <c r="Y289" s="21">
        <v>3.13</v>
      </c>
      <c r="Z289" s="31">
        <f t="shared" ref="Z289:Z304" si="130">X289*Y289+1</f>
        <v>4.0987</v>
      </c>
      <c r="AA289" s="21">
        <v>1.2</v>
      </c>
      <c r="AB289" s="18">
        <v>0.5</v>
      </c>
      <c r="AC289" s="32">
        <f t="shared" ref="AC289:AC304" si="131">V289*W289*Z289*AA289*AB289</f>
        <v>14078.30165244</v>
      </c>
      <c r="AD289" s="32"/>
      <c r="AE289" s="32"/>
      <c r="AF289" s="32"/>
      <c r="AG289" s="32"/>
    </row>
    <row r="290" customHeight="1" spans="1:33">
      <c r="A290" s="21">
        <v>3226</v>
      </c>
      <c r="B290" s="17">
        <v>0.93</v>
      </c>
      <c r="C290" s="21">
        <v>1</v>
      </c>
      <c r="D290" s="21">
        <f t="shared" si="124"/>
        <v>950</v>
      </c>
      <c r="E290" s="14">
        <f t="shared" si="125"/>
        <v>3950.18</v>
      </c>
      <c r="F290" s="21">
        <v>1.35</v>
      </c>
      <c r="G290" s="21">
        <v>0.99</v>
      </c>
      <c r="H290" s="21">
        <v>2.73</v>
      </c>
      <c r="I290" s="31">
        <f t="shared" si="126"/>
        <v>3.7027</v>
      </c>
      <c r="J290" s="21">
        <v>1.2</v>
      </c>
      <c r="K290" s="18">
        <v>0.5</v>
      </c>
      <c r="L290" s="32">
        <f t="shared" si="127"/>
        <v>11847.32850366</v>
      </c>
      <c r="M290" s="32"/>
      <c r="N290" s="32"/>
      <c r="O290" s="32"/>
      <c r="P290" s="32"/>
      <c r="R290" s="21">
        <v>3226</v>
      </c>
      <c r="S290" s="17">
        <v>0.93</v>
      </c>
      <c r="T290" s="21">
        <v>1</v>
      </c>
      <c r="U290" s="21">
        <f t="shared" si="128"/>
        <v>950</v>
      </c>
      <c r="V290" s="14">
        <f t="shared" si="129"/>
        <v>3950.18</v>
      </c>
      <c r="W290" s="21">
        <v>1.35</v>
      </c>
      <c r="X290" s="21">
        <v>0.99</v>
      </c>
      <c r="Y290" s="21">
        <v>3.13</v>
      </c>
      <c r="Z290" s="31">
        <f t="shared" si="130"/>
        <v>4.0987</v>
      </c>
      <c r="AA290" s="21">
        <v>1.2</v>
      </c>
      <c r="AB290" s="18">
        <v>0.5</v>
      </c>
      <c r="AC290" s="32">
        <f t="shared" si="131"/>
        <v>13114.38824046</v>
      </c>
      <c r="AD290" s="32"/>
      <c r="AE290" s="32"/>
      <c r="AF290" s="32"/>
      <c r="AG290" s="32"/>
    </row>
    <row r="291" customHeight="1" spans="1:33">
      <c r="A291" s="21">
        <v>3226</v>
      </c>
      <c r="B291" s="17">
        <v>0.62</v>
      </c>
      <c r="C291" s="21">
        <v>1</v>
      </c>
      <c r="D291" s="21">
        <f t="shared" si="124"/>
        <v>950</v>
      </c>
      <c r="E291" s="14">
        <f t="shared" si="125"/>
        <v>2950.12</v>
      </c>
      <c r="F291" s="21">
        <v>1.35</v>
      </c>
      <c r="G291" s="21">
        <v>0.99</v>
      </c>
      <c r="H291" s="21">
        <v>2.73</v>
      </c>
      <c r="I291" s="31">
        <f t="shared" si="126"/>
        <v>3.7027</v>
      </c>
      <c r="J291" s="21">
        <v>1.2</v>
      </c>
      <c r="K291" s="18">
        <v>0.5</v>
      </c>
      <c r="L291" s="32">
        <f t="shared" si="127"/>
        <v>8847.96155244</v>
      </c>
      <c r="M291" s="32"/>
      <c r="N291" s="32"/>
      <c r="O291" s="32"/>
      <c r="P291" s="32"/>
      <c r="R291" s="21">
        <v>3226</v>
      </c>
      <c r="S291" s="17">
        <v>0.62</v>
      </c>
      <c r="T291" s="21">
        <v>1</v>
      </c>
      <c r="U291" s="21">
        <f t="shared" si="128"/>
        <v>950</v>
      </c>
      <c r="V291" s="14">
        <f t="shared" si="129"/>
        <v>2950.12</v>
      </c>
      <c r="W291" s="21">
        <v>1.35</v>
      </c>
      <c r="X291" s="21">
        <v>0.99</v>
      </c>
      <c r="Y291" s="21">
        <v>3.13</v>
      </c>
      <c r="Z291" s="31">
        <f t="shared" si="130"/>
        <v>4.0987</v>
      </c>
      <c r="AA291" s="21">
        <v>1.2</v>
      </c>
      <c r="AB291" s="18">
        <v>0.5</v>
      </c>
      <c r="AC291" s="32">
        <f t="shared" si="131"/>
        <v>9794.24204364</v>
      </c>
      <c r="AD291" s="32"/>
      <c r="AE291" s="32"/>
      <c r="AF291" s="32"/>
      <c r="AG291" s="32"/>
    </row>
    <row r="292" customHeight="1" spans="1:33">
      <c r="A292" s="21">
        <v>3226</v>
      </c>
      <c r="B292" s="17">
        <v>0.62</v>
      </c>
      <c r="C292" s="21">
        <v>1</v>
      </c>
      <c r="D292" s="21">
        <f t="shared" si="124"/>
        <v>950</v>
      </c>
      <c r="E292" s="14">
        <f t="shared" si="125"/>
        <v>2950.12</v>
      </c>
      <c r="F292" s="21">
        <v>1.35</v>
      </c>
      <c r="G292" s="21">
        <v>0.99</v>
      </c>
      <c r="H292" s="21">
        <v>2.73</v>
      </c>
      <c r="I292" s="31">
        <f t="shared" si="126"/>
        <v>3.7027</v>
      </c>
      <c r="J292" s="21">
        <v>1.2</v>
      </c>
      <c r="K292" s="18">
        <v>0.5</v>
      </c>
      <c r="L292" s="32">
        <f t="shared" si="127"/>
        <v>8847.96155244</v>
      </c>
      <c r="M292" s="32"/>
      <c r="N292" s="32"/>
      <c r="O292" s="32"/>
      <c r="P292" s="32"/>
      <c r="R292" s="21">
        <v>3226</v>
      </c>
      <c r="S292" s="17">
        <v>0.62</v>
      </c>
      <c r="T292" s="21">
        <v>1</v>
      </c>
      <c r="U292" s="21">
        <f t="shared" si="128"/>
        <v>950</v>
      </c>
      <c r="V292" s="14">
        <f t="shared" si="129"/>
        <v>2950.12</v>
      </c>
      <c r="W292" s="21">
        <v>1.35</v>
      </c>
      <c r="X292" s="21">
        <v>0.99</v>
      </c>
      <c r="Y292" s="21">
        <v>3.13</v>
      </c>
      <c r="Z292" s="31">
        <f t="shared" si="130"/>
        <v>4.0987</v>
      </c>
      <c r="AA292" s="21">
        <v>1.2</v>
      </c>
      <c r="AB292" s="18">
        <v>0.5</v>
      </c>
      <c r="AC292" s="32">
        <f t="shared" si="131"/>
        <v>9794.24204364</v>
      </c>
      <c r="AD292" s="32"/>
      <c r="AE292" s="32"/>
      <c r="AF292" s="32"/>
      <c r="AG292" s="32"/>
    </row>
    <row r="293" customHeight="1" spans="1:33">
      <c r="A293" s="21">
        <v>3226</v>
      </c>
      <c r="B293" s="17">
        <v>1.57</v>
      </c>
      <c r="C293" s="21">
        <v>1</v>
      </c>
      <c r="D293" s="21">
        <f t="shared" si="124"/>
        <v>950</v>
      </c>
      <c r="E293" s="14">
        <f t="shared" si="125"/>
        <v>6014.82</v>
      </c>
      <c r="F293" s="21">
        <v>1.35</v>
      </c>
      <c r="G293" s="21">
        <v>0.99</v>
      </c>
      <c r="H293" s="21">
        <v>2.73</v>
      </c>
      <c r="I293" s="31">
        <f t="shared" si="126"/>
        <v>3.7027</v>
      </c>
      <c r="J293" s="21">
        <v>1.2</v>
      </c>
      <c r="K293" s="18">
        <v>0.5</v>
      </c>
      <c r="L293" s="32">
        <f t="shared" si="127"/>
        <v>18039.56995134</v>
      </c>
      <c r="M293" s="32"/>
      <c r="N293" s="32"/>
      <c r="O293" s="32"/>
      <c r="P293" s="32"/>
      <c r="R293" s="21">
        <v>3226</v>
      </c>
      <c r="S293" s="17">
        <v>1.57</v>
      </c>
      <c r="T293" s="21">
        <v>1</v>
      </c>
      <c r="U293" s="21">
        <f t="shared" si="128"/>
        <v>950</v>
      </c>
      <c r="V293" s="14">
        <f t="shared" si="129"/>
        <v>6014.82</v>
      </c>
      <c r="W293" s="21">
        <v>1.35</v>
      </c>
      <c r="X293" s="21">
        <v>0.99</v>
      </c>
      <c r="Y293" s="21">
        <v>3.13</v>
      </c>
      <c r="Z293" s="31">
        <f t="shared" si="130"/>
        <v>4.0987</v>
      </c>
      <c r="AA293" s="21">
        <v>1.2</v>
      </c>
      <c r="AB293" s="18">
        <v>0.5</v>
      </c>
      <c r="AC293" s="32">
        <f t="shared" si="131"/>
        <v>19968.88361454</v>
      </c>
      <c r="AD293" s="32"/>
      <c r="AE293" s="32"/>
      <c r="AF293" s="32"/>
      <c r="AG293" s="32"/>
    </row>
    <row r="294" customHeight="1" spans="1:33">
      <c r="A294" s="21">
        <v>3226</v>
      </c>
      <c r="B294" s="16">
        <v>1.02</v>
      </c>
      <c r="C294" s="21">
        <v>1</v>
      </c>
      <c r="D294" s="21">
        <f t="shared" si="124"/>
        <v>950</v>
      </c>
      <c r="E294" s="14">
        <f t="shared" si="125"/>
        <v>4240.52</v>
      </c>
      <c r="F294" s="21">
        <v>1.35</v>
      </c>
      <c r="G294" s="21">
        <v>0.99</v>
      </c>
      <c r="H294" s="21">
        <v>2.73</v>
      </c>
      <c r="I294" s="31">
        <f t="shared" si="126"/>
        <v>3.7027</v>
      </c>
      <c r="J294" s="21">
        <v>1.2</v>
      </c>
      <c r="K294" s="18">
        <v>0.5</v>
      </c>
      <c r="L294" s="32">
        <f t="shared" si="127"/>
        <v>12718.11245724</v>
      </c>
      <c r="M294" s="32"/>
      <c r="N294" s="32"/>
      <c r="O294" s="32"/>
      <c r="P294" s="32"/>
      <c r="R294" s="21">
        <v>3226</v>
      </c>
      <c r="S294" s="16">
        <v>1.02</v>
      </c>
      <c r="T294" s="21">
        <v>1</v>
      </c>
      <c r="U294" s="21">
        <f t="shared" si="128"/>
        <v>950</v>
      </c>
      <c r="V294" s="14">
        <f t="shared" si="129"/>
        <v>4240.52</v>
      </c>
      <c r="W294" s="21">
        <v>1.35</v>
      </c>
      <c r="X294" s="21">
        <v>0.99</v>
      </c>
      <c r="Y294" s="21">
        <v>3.13</v>
      </c>
      <c r="Z294" s="31">
        <f t="shared" si="130"/>
        <v>4.0987</v>
      </c>
      <c r="AA294" s="21">
        <v>1.2</v>
      </c>
      <c r="AB294" s="18">
        <v>0.5</v>
      </c>
      <c r="AC294" s="32">
        <f t="shared" si="131"/>
        <v>14078.30165244</v>
      </c>
      <c r="AD294" s="32"/>
      <c r="AE294" s="32"/>
      <c r="AF294" s="32"/>
      <c r="AG294" s="32"/>
    </row>
    <row r="295" customHeight="1" spans="1:33">
      <c r="A295" s="21">
        <v>3226</v>
      </c>
      <c r="B295" s="16">
        <v>0.93</v>
      </c>
      <c r="C295" s="21">
        <v>1</v>
      </c>
      <c r="D295" s="21">
        <f t="shared" si="124"/>
        <v>950</v>
      </c>
      <c r="E295" s="14">
        <f t="shared" si="125"/>
        <v>3950.18</v>
      </c>
      <c r="F295" s="21">
        <v>1.35</v>
      </c>
      <c r="G295" s="21">
        <v>0.99</v>
      </c>
      <c r="H295" s="21">
        <v>2.73</v>
      </c>
      <c r="I295" s="31">
        <f t="shared" si="126"/>
        <v>3.7027</v>
      </c>
      <c r="J295" s="21">
        <v>1.2</v>
      </c>
      <c r="K295" s="18">
        <v>0.5</v>
      </c>
      <c r="L295" s="32">
        <f t="shared" si="127"/>
        <v>11847.32850366</v>
      </c>
      <c r="M295" s="32"/>
      <c r="N295" s="32"/>
      <c r="O295" s="32"/>
      <c r="P295" s="32"/>
      <c r="R295" s="21">
        <v>3226</v>
      </c>
      <c r="S295" s="16">
        <v>0.93</v>
      </c>
      <c r="T295" s="21">
        <v>1</v>
      </c>
      <c r="U295" s="21">
        <f t="shared" si="128"/>
        <v>950</v>
      </c>
      <c r="V295" s="14">
        <f t="shared" si="129"/>
        <v>3950.18</v>
      </c>
      <c r="W295" s="21">
        <v>1.35</v>
      </c>
      <c r="X295" s="21">
        <v>0.99</v>
      </c>
      <c r="Y295" s="21">
        <v>3.13</v>
      </c>
      <c r="Z295" s="31">
        <f t="shared" si="130"/>
        <v>4.0987</v>
      </c>
      <c r="AA295" s="21">
        <v>1.2</v>
      </c>
      <c r="AB295" s="18">
        <v>0.5</v>
      </c>
      <c r="AC295" s="32">
        <f t="shared" si="131"/>
        <v>13114.38824046</v>
      </c>
      <c r="AD295" s="32"/>
      <c r="AE295" s="32"/>
      <c r="AF295" s="32"/>
      <c r="AG295" s="32"/>
    </row>
    <row r="296" customHeight="1" spans="1:33">
      <c r="A296" s="21">
        <v>3226</v>
      </c>
      <c r="B296" s="16">
        <v>0.62</v>
      </c>
      <c r="C296" s="21">
        <v>1</v>
      </c>
      <c r="D296" s="21">
        <f t="shared" si="124"/>
        <v>950</v>
      </c>
      <c r="E296" s="14">
        <f t="shared" si="125"/>
        <v>2950.12</v>
      </c>
      <c r="F296" s="21">
        <v>1.35</v>
      </c>
      <c r="G296" s="21">
        <v>0.99</v>
      </c>
      <c r="H296" s="21">
        <v>2.73</v>
      </c>
      <c r="I296" s="31">
        <f t="shared" si="126"/>
        <v>3.7027</v>
      </c>
      <c r="J296" s="21">
        <v>1.2</v>
      </c>
      <c r="K296" s="18">
        <v>0.5</v>
      </c>
      <c r="L296" s="32">
        <f t="shared" si="127"/>
        <v>8847.96155244</v>
      </c>
      <c r="M296" s="32"/>
      <c r="N296" s="32"/>
      <c r="O296" s="32"/>
      <c r="P296" s="32"/>
      <c r="R296" s="21">
        <v>3226</v>
      </c>
      <c r="S296" s="16">
        <v>0.62</v>
      </c>
      <c r="T296" s="21">
        <v>1</v>
      </c>
      <c r="U296" s="21">
        <f t="shared" si="128"/>
        <v>950</v>
      </c>
      <c r="V296" s="14">
        <f t="shared" si="129"/>
        <v>2950.12</v>
      </c>
      <c r="W296" s="21">
        <v>1.35</v>
      </c>
      <c r="X296" s="21">
        <v>0.99</v>
      </c>
      <c r="Y296" s="21">
        <v>3.13</v>
      </c>
      <c r="Z296" s="31">
        <f t="shared" si="130"/>
        <v>4.0987</v>
      </c>
      <c r="AA296" s="21">
        <v>1.2</v>
      </c>
      <c r="AB296" s="18">
        <v>0.5</v>
      </c>
      <c r="AC296" s="32">
        <f t="shared" si="131"/>
        <v>9794.24204364</v>
      </c>
      <c r="AD296" s="32"/>
      <c r="AE296" s="32"/>
      <c r="AF296" s="32"/>
      <c r="AG296" s="32"/>
    </row>
    <row r="297" customHeight="1" spans="1:33">
      <c r="A297" s="21">
        <v>3226</v>
      </c>
      <c r="B297" s="16">
        <v>0.62</v>
      </c>
      <c r="C297" s="21">
        <v>1</v>
      </c>
      <c r="D297" s="21">
        <f t="shared" si="124"/>
        <v>950</v>
      </c>
      <c r="E297" s="14">
        <f t="shared" si="125"/>
        <v>2950.12</v>
      </c>
      <c r="F297" s="21">
        <v>1.35</v>
      </c>
      <c r="G297" s="21">
        <v>0.99</v>
      </c>
      <c r="H297" s="21">
        <v>2.73</v>
      </c>
      <c r="I297" s="31">
        <f t="shared" si="126"/>
        <v>3.7027</v>
      </c>
      <c r="J297" s="21">
        <v>1.2</v>
      </c>
      <c r="K297" s="18">
        <v>0.5</v>
      </c>
      <c r="L297" s="32">
        <f t="shared" si="127"/>
        <v>8847.96155244</v>
      </c>
      <c r="M297" s="32"/>
      <c r="N297" s="32"/>
      <c r="O297" s="32"/>
      <c r="P297" s="32"/>
      <c r="R297" s="21">
        <v>3226</v>
      </c>
      <c r="S297" s="16">
        <v>0.62</v>
      </c>
      <c r="T297" s="21">
        <v>1</v>
      </c>
      <c r="U297" s="21">
        <f t="shared" si="128"/>
        <v>950</v>
      </c>
      <c r="V297" s="14">
        <f t="shared" si="129"/>
        <v>2950.12</v>
      </c>
      <c r="W297" s="21">
        <v>1.35</v>
      </c>
      <c r="X297" s="21">
        <v>0.99</v>
      </c>
      <c r="Y297" s="21">
        <v>3.13</v>
      </c>
      <c r="Z297" s="31">
        <f t="shared" si="130"/>
        <v>4.0987</v>
      </c>
      <c r="AA297" s="21">
        <v>1.2</v>
      </c>
      <c r="AB297" s="18">
        <v>0.5</v>
      </c>
      <c r="AC297" s="32">
        <f t="shared" si="131"/>
        <v>9794.24204364</v>
      </c>
      <c r="AD297" s="32"/>
      <c r="AE297" s="32"/>
      <c r="AF297" s="32"/>
      <c r="AG297" s="32"/>
    </row>
    <row r="298" customHeight="1" spans="1:33">
      <c r="A298" s="21">
        <v>3226</v>
      </c>
      <c r="B298" s="16">
        <v>1.57</v>
      </c>
      <c r="C298" s="21">
        <v>1</v>
      </c>
      <c r="D298" s="21">
        <f t="shared" si="124"/>
        <v>950</v>
      </c>
      <c r="E298" s="14">
        <f t="shared" si="125"/>
        <v>6014.82</v>
      </c>
      <c r="F298" s="21">
        <v>1.35</v>
      </c>
      <c r="G298" s="21">
        <v>0.99</v>
      </c>
      <c r="H298" s="21">
        <v>2.73</v>
      </c>
      <c r="I298" s="31">
        <f t="shared" si="126"/>
        <v>3.7027</v>
      </c>
      <c r="J298" s="21">
        <v>1.2</v>
      </c>
      <c r="K298" s="18">
        <v>0.5</v>
      </c>
      <c r="L298" s="32">
        <f t="shared" si="127"/>
        <v>18039.56995134</v>
      </c>
      <c r="M298" s="32"/>
      <c r="N298" s="32"/>
      <c r="O298" s="32"/>
      <c r="P298" s="32"/>
      <c r="R298" s="21">
        <v>3226</v>
      </c>
      <c r="S298" s="16">
        <v>1.57</v>
      </c>
      <c r="T298" s="21">
        <v>1</v>
      </c>
      <c r="U298" s="21">
        <f t="shared" si="128"/>
        <v>950</v>
      </c>
      <c r="V298" s="14">
        <f t="shared" si="129"/>
        <v>6014.82</v>
      </c>
      <c r="W298" s="21">
        <v>1.35</v>
      </c>
      <c r="X298" s="21">
        <v>0.99</v>
      </c>
      <c r="Y298" s="21">
        <v>3.13</v>
      </c>
      <c r="Z298" s="31">
        <f t="shared" si="130"/>
        <v>4.0987</v>
      </c>
      <c r="AA298" s="21">
        <v>1.2</v>
      </c>
      <c r="AB298" s="18">
        <v>0.5</v>
      </c>
      <c r="AC298" s="32">
        <f t="shared" si="131"/>
        <v>19968.88361454</v>
      </c>
      <c r="AD298" s="32"/>
      <c r="AE298" s="32"/>
      <c r="AF298" s="32"/>
      <c r="AG298" s="32"/>
    </row>
    <row r="299" customHeight="1" spans="1:33">
      <c r="A299" s="21">
        <v>3226</v>
      </c>
      <c r="B299" s="17">
        <v>1.02</v>
      </c>
      <c r="C299" s="21">
        <v>1</v>
      </c>
      <c r="D299" s="21">
        <f t="shared" si="124"/>
        <v>950</v>
      </c>
      <c r="E299" s="14">
        <f t="shared" si="125"/>
        <v>4240.52</v>
      </c>
      <c r="F299" s="21">
        <v>1.35</v>
      </c>
      <c r="G299" s="21">
        <v>0.99</v>
      </c>
      <c r="H299" s="21">
        <v>2.73</v>
      </c>
      <c r="I299" s="31">
        <f t="shared" si="126"/>
        <v>3.7027</v>
      </c>
      <c r="J299" s="21">
        <v>1.2</v>
      </c>
      <c r="K299" s="18">
        <v>0.5</v>
      </c>
      <c r="L299" s="32">
        <f t="shared" si="127"/>
        <v>12718.11245724</v>
      </c>
      <c r="M299" s="32"/>
      <c r="N299" s="32"/>
      <c r="O299" s="32"/>
      <c r="P299" s="32"/>
      <c r="R299" s="21">
        <v>3226</v>
      </c>
      <c r="S299" s="17">
        <v>1.02</v>
      </c>
      <c r="T299" s="21">
        <v>1</v>
      </c>
      <c r="U299" s="21">
        <f t="shared" si="128"/>
        <v>950</v>
      </c>
      <c r="V299" s="14">
        <f t="shared" si="129"/>
        <v>4240.52</v>
      </c>
      <c r="W299" s="21">
        <v>1.35</v>
      </c>
      <c r="X299" s="21">
        <v>0.99</v>
      </c>
      <c r="Y299" s="21">
        <v>3.13</v>
      </c>
      <c r="Z299" s="31">
        <f t="shared" si="130"/>
        <v>4.0987</v>
      </c>
      <c r="AA299" s="21">
        <v>1.2</v>
      </c>
      <c r="AB299" s="18">
        <v>0.5</v>
      </c>
      <c r="AC299" s="32">
        <f t="shared" si="131"/>
        <v>14078.30165244</v>
      </c>
      <c r="AD299" s="32"/>
      <c r="AE299" s="32"/>
      <c r="AF299" s="32"/>
      <c r="AG299" s="32"/>
    </row>
    <row r="300" customHeight="1" spans="1:33">
      <c r="A300" s="21">
        <v>3226</v>
      </c>
      <c r="B300" s="14">
        <v>3.106</v>
      </c>
      <c r="C300" s="21">
        <v>1</v>
      </c>
      <c r="D300" s="21">
        <f t="shared" si="124"/>
        <v>950</v>
      </c>
      <c r="E300" s="14">
        <f t="shared" si="125"/>
        <v>10969.956</v>
      </c>
      <c r="F300" s="21">
        <v>1.35</v>
      </c>
      <c r="G300" s="21">
        <v>0.99</v>
      </c>
      <c r="H300" s="21">
        <v>2.73</v>
      </c>
      <c r="I300" s="31">
        <f t="shared" si="126"/>
        <v>3.7027</v>
      </c>
      <c r="J300" s="21">
        <v>1.2</v>
      </c>
      <c r="K300" s="18">
        <v>0.5</v>
      </c>
      <c r="L300" s="32">
        <f t="shared" si="127"/>
        <v>32900.949425772</v>
      </c>
      <c r="M300" s="32"/>
      <c r="N300" s="32"/>
      <c r="O300" s="32"/>
      <c r="P300" s="32"/>
      <c r="R300" s="21">
        <v>3226</v>
      </c>
      <c r="S300" s="14">
        <v>3.106</v>
      </c>
      <c r="T300" s="21">
        <v>1</v>
      </c>
      <c r="U300" s="21">
        <f t="shared" si="128"/>
        <v>950</v>
      </c>
      <c r="V300" s="14">
        <f t="shared" si="129"/>
        <v>10969.956</v>
      </c>
      <c r="W300" s="21">
        <v>1.35</v>
      </c>
      <c r="X300" s="21">
        <v>0.99</v>
      </c>
      <c r="Y300" s="21">
        <v>3.13</v>
      </c>
      <c r="Z300" s="31">
        <f t="shared" si="130"/>
        <v>4.0987</v>
      </c>
      <c r="AA300" s="21">
        <v>1.2</v>
      </c>
      <c r="AB300" s="18">
        <v>0.5</v>
      </c>
      <c r="AC300" s="32">
        <f t="shared" si="131"/>
        <v>36419.672512332</v>
      </c>
      <c r="AD300" s="32"/>
      <c r="AE300" s="32"/>
      <c r="AF300" s="32"/>
      <c r="AG300" s="32"/>
    </row>
    <row r="301" customHeight="1" spans="1:33">
      <c r="A301" s="21">
        <v>3226</v>
      </c>
      <c r="B301" s="14">
        <v>3.106</v>
      </c>
      <c r="C301" s="21">
        <v>1</v>
      </c>
      <c r="D301" s="21">
        <f t="shared" si="124"/>
        <v>950</v>
      </c>
      <c r="E301" s="14">
        <f t="shared" si="125"/>
        <v>10969.956</v>
      </c>
      <c r="F301" s="21">
        <v>1.35</v>
      </c>
      <c r="G301" s="21">
        <v>0.99</v>
      </c>
      <c r="H301" s="21">
        <v>2.73</v>
      </c>
      <c r="I301" s="31">
        <f t="shared" si="126"/>
        <v>3.7027</v>
      </c>
      <c r="J301" s="21">
        <v>1.2</v>
      </c>
      <c r="K301" s="18">
        <v>0.5</v>
      </c>
      <c r="L301" s="32">
        <f t="shared" si="127"/>
        <v>32900.949425772</v>
      </c>
      <c r="M301" s="32"/>
      <c r="N301" s="32"/>
      <c r="O301" s="32"/>
      <c r="P301" s="32"/>
      <c r="R301" s="21">
        <v>3226</v>
      </c>
      <c r="S301" s="14">
        <v>3.106</v>
      </c>
      <c r="T301" s="21">
        <v>1</v>
      </c>
      <c r="U301" s="21">
        <f t="shared" si="128"/>
        <v>950</v>
      </c>
      <c r="V301" s="14">
        <f t="shared" si="129"/>
        <v>10969.956</v>
      </c>
      <c r="W301" s="21">
        <v>1.35</v>
      </c>
      <c r="X301" s="21">
        <v>0.99</v>
      </c>
      <c r="Y301" s="21">
        <v>3.13</v>
      </c>
      <c r="Z301" s="31">
        <f t="shared" si="130"/>
        <v>4.0987</v>
      </c>
      <c r="AA301" s="21">
        <v>1.2</v>
      </c>
      <c r="AB301" s="18">
        <v>0.5</v>
      </c>
      <c r="AC301" s="32">
        <f t="shared" si="131"/>
        <v>36419.672512332</v>
      </c>
      <c r="AD301" s="32"/>
      <c r="AE301" s="32"/>
      <c r="AF301" s="32"/>
      <c r="AG301" s="32"/>
    </row>
    <row r="302" customHeight="1" spans="1:33">
      <c r="A302" s="21">
        <v>3226</v>
      </c>
      <c r="B302" s="14">
        <v>3.106</v>
      </c>
      <c r="C302" s="21">
        <v>1</v>
      </c>
      <c r="D302" s="21">
        <f t="shared" si="124"/>
        <v>950</v>
      </c>
      <c r="E302" s="14">
        <f t="shared" si="125"/>
        <v>10969.956</v>
      </c>
      <c r="F302" s="21">
        <v>1.35</v>
      </c>
      <c r="G302" s="21">
        <v>0.99</v>
      </c>
      <c r="H302" s="21">
        <v>2.73</v>
      </c>
      <c r="I302" s="31">
        <f t="shared" si="126"/>
        <v>3.7027</v>
      </c>
      <c r="J302" s="21">
        <v>1.2</v>
      </c>
      <c r="K302" s="18">
        <v>0.5</v>
      </c>
      <c r="L302" s="32">
        <f t="shared" si="127"/>
        <v>32900.949425772</v>
      </c>
      <c r="M302" s="32"/>
      <c r="N302" s="32"/>
      <c r="O302" s="32"/>
      <c r="P302" s="32"/>
      <c r="R302" s="21">
        <v>3226</v>
      </c>
      <c r="S302" s="14">
        <v>3.106</v>
      </c>
      <c r="T302" s="21">
        <v>1</v>
      </c>
      <c r="U302" s="21">
        <f t="shared" si="128"/>
        <v>950</v>
      </c>
      <c r="V302" s="14">
        <f t="shared" si="129"/>
        <v>10969.956</v>
      </c>
      <c r="W302" s="21">
        <v>1.35</v>
      </c>
      <c r="X302" s="21">
        <v>0.99</v>
      </c>
      <c r="Y302" s="21">
        <v>3.13</v>
      </c>
      <c r="Z302" s="31">
        <f t="shared" si="130"/>
        <v>4.0987</v>
      </c>
      <c r="AA302" s="21">
        <v>1.2</v>
      </c>
      <c r="AB302" s="18">
        <v>0.5</v>
      </c>
      <c r="AC302" s="32">
        <f t="shared" si="131"/>
        <v>36419.672512332</v>
      </c>
      <c r="AD302" s="32"/>
      <c r="AE302" s="32"/>
      <c r="AF302" s="32"/>
      <c r="AG302" s="32"/>
    </row>
    <row r="303" customHeight="1" spans="1:33">
      <c r="A303" s="21">
        <v>3226</v>
      </c>
      <c r="B303" s="14">
        <v>3.106</v>
      </c>
      <c r="C303" s="21">
        <v>1</v>
      </c>
      <c r="D303" s="21">
        <f t="shared" si="124"/>
        <v>950</v>
      </c>
      <c r="E303" s="14">
        <f t="shared" si="125"/>
        <v>10969.956</v>
      </c>
      <c r="F303" s="21">
        <v>1.35</v>
      </c>
      <c r="G303" s="21">
        <v>0.99</v>
      </c>
      <c r="H303" s="21">
        <v>2.73</v>
      </c>
      <c r="I303" s="31">
        <f t="shared" si="126"/>
        <v>3.7027</v>
      </c>
      <c r="J303" s="21">
        <v>1.2</v>
      </c>
      <c r="K303" s="18">
        <v>0.5</v>
      </c>
      <c r="L303" s="32">
        <f t="shared" si="127"/>
        <v>32900.949425772</v>
      </c>
      <c r="M303" s="32"/>
      <c r="N303" s="32"/>
      <c r="O303" s="32"/>
      <c r="P303" s="32"/>
      <c r="R303" s="21">
        <v>3226</v>
      </c>
      <c r="S303" s="14">
        <v>3.106</v>
      </c>
      <c r="T303" s="21">
        <v>1</v>
      </c>
      <c r="U303" s="21">
        <f t="shared" si="128"/>
        <v>950</v>
      </c>
      <c r="V303" s="14">
        <f t="shared" si="129"/>
        <v>10969.956</v>
      </c>
      <c r="W303" s="21">
        <v>1.35</v>
      </c>
      <c r="X303" s="21">
        <v>0.99</v>
      </c>
      <c r="Y303" s="21">
        <v>3.13</v>
      </c>
      <c r="Z303" s="31">
        <f t="shared" si="130"/>
        <v>4.0987</v>
      </c>
      <c r="AA303" s="21">
        <v>1.2</v>
      </c>
      <c r="AB303" s="18">
        <v>0.5</v>
      </c>
      <c r="AC303" s="32">
        <f t="shared" si="131"/>
        <v>36419.672512332</v>
      </c>
      <c r="AD303" s="32"/>
      <c r="AE303" s="32"/>
      <c r="AF303" s="32"/>
      <c r="AG303" s="32"/>
    </row>
    <row r="304" customHeight="1" spans="1:33">
      <c r="A304" s="21">
        <v>3226</v>
      </c>
      <c r="B304" s="33">
        <v>2.29</v>
      </c>
      <c r="C304" s="21">
        <v>1</v>
      </c>
      <c r="D304" s="21">
        <f t="shared" si="124"/>
        <v>950</v>
      </c>
      <c r="E304" s="14">
        <f t="shared" si="125"/>
        <v>8337.54</v>
      </c>
      <c r="F304" s="21">
        <v>1.35</v>
      </c>
      <c r="G304" s="21">
        <v>0.99</v>
      </c>
      <c r="H304" s="21">
        <v>2.73</v>
      </c>
      <c r="I304" s="31">
        <f t="shared" si="126"/>
        <v>3.7027</v>
      </c>
      <c r="J304" s="21">
        <v>1.2</v>
      </c>
      <c r="K304" s="18">
        <v>0.5</v>
      </c>
      <c r="L304" s="32">
        <f t="shared" si="127"/>
        <v>25005.84157998</v>
      </c>
      <c r="M304" s="32"/>
      <c r="N304" s="32"/>
      <c r="O304" s="32"/>
      <c r="P304" s="32"/>
      <c r="R304" s="21">
        <v>3226</v>
      </c>
      <c r="S304" s="33">
        <v>2.29</v>
      </c>
      <c r="T304" s="21">
        <v>1</v>
      </c>
      <c r="U304" s="21">
        <f t="shared" si="128"/>
        <v>950</v>
      </c>
      <c r="V304" s="14">
        <f t="shared" si="129"/>
        <v>8337.54</v>
      </c>
      <c r="W304" s="21">
        <v>1.35</v>
      </c>
      <c r="X304" s="21">
        <v>0.99</v>
      </c>
      <c r="Y304" s="21">
        <v>3.13</v>
      </c>
      <c r="Z304" s="31">
        <f t="shared" si="130"/>
        <v>4.0987</v>
      </c>
      <c r="AA304" s="21">
        <v>1.2</v>
      </c>
      <c r="AB304" s="18">
        <v>0.5</v>
      </c>
      <c r="AC304" s="32">
        <f t="shared" si="131"/>
        <v>27680.19091038</v>
      </c>
      <c r="AD304" s="32"/>
      <c r="AE304" s="32"/>
      <c r="AF304" s="32"/>
      <c r="AG304" s="32"/>
    </row>
    <row r="305" customHeight="1" spans="1:33">
      <c r="A305" s="34">
        <f>SUM(L289:L304)</f>
        <v>289929.619774548</v>
      </c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6"/>
      <c r="R305" s="34">
        <f>SUM(AC289:AC304)</f>
        <v>320937.297801588</v>
      </c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6"/>
    </row>
    <row r="306" customHeight="1" spans="1:33">
      <c r="A306" s="37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9"/>
      <c r="R306" s="37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9"/>
    </row>
    <row r="307" customHeight="1" spans="1:33">
      <c r="A307" s="40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2"/>
      <c r="R307" s="40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2"/>
    </row>
    <row r="308" customHeight="1" spans="1:33">
      <c r="A308" s="43" t="s">
        <v>39</v>
      </c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R308" s="43" t="s">
        <v>39</v>
      </c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</row>
    <row r="309" customHeight="1" spans="1:33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</row>
    <row r="310" customHeight="1" spans="1:33">
      <c r="A310" s="14" t="s">
        <v>11</v>
      </c>
      <c r="B310" s="14"/>
      <c r="C310" s="14"/>
      <c r="D310" s="15"/>
      <c r="E310" s="16" t="s">
        <v>12</v>
      </c>
      <c r="F310" s="16"/>
      <c r="G310" s="16"/>
      <c r="H310" s="16"/>
      <c r="I310" s="14" t="s">
        <v>13</v>
      </c>
      <c r="J310" s="14" t="s">
        <v>14</v>
      </c>
      <c r="K310" s="17" t="s">
        <v>15</v>
      </c>
      <c r="L310" s="17"/>
      <c r="M310" s="17"/>
      <c r="N310" s="18" t="s">
        <v>16</v>
      </c>
      <c r="O310" s="19" t="s">
        <v>17</v>
      </c>
      <c r="P310" s="20" t="s">
        <v>18</v>
      </c>
      <c r="R310" s="14" t="s">
        <v>11</v>
      </c>
      <c r="S310" s="14"/>
      <c r="T310" s="14"/>
      <c r="U310" s="15"/>
      <c r="V310" s="16" t="s">
        <v>12</v>
      </c>
      <c r="W310" s="16"/>
      <c r="X310" s="16"/>
      <c r="Y310" s="16"/>
      <c r="Z310" s="14" t="s">
        <v>13</v>
      </c>
      <c r="AA310" s="14" t="s">
        <v>14</v>
      </c>
      <c r="AB310" s="17" t="s">
        <v>15</v>
      </c>
      <c r="AC310" s="17"/>
      <c r="AD310" s="17"/>
      <c r="AE310" s="18" t="s">
        <v>16</v>
      </c>
      <c r="AF310" s="19" t="s">
        <v>17</v>
      </c>
      <c r="AG310" s="20" t="s">
        <v>18</v>
      </c>
    </row>
    <row r="311" customHeight="1" spans="1:33">
      <c r="A311" s="21" t="s">
        <v>19</v>
      </c>
      <c r="B311" s="21" t="s">
        <v>20</v>
      </c>
      <c r="C311" s="22" t="s">
        <v>21</v>
      </c>
      <c r="D311" s="15" t="s">
        <v>11</v>
      </c>
      <c r="E311" s="21" t="s">
        <v>22</v>
      </c>
      <c r="F311" s="21" t="s">
        <v>23</v>
      </c>
      <c r="G311" s="21" t="s">
        <v>24</v>
      </c>
      <c r="H311" s="16" t="s">
        <v>25</v>
      </c>
      <c r="I311" s="14"/>
      <c r="J311" s="14"/>
      <c r="K311" s="21" t="s">
        <v>26</v>
      </c>
      <c r="L311" s="21" t="s">
        <v>27</v>
      </c>
      <c r="M311" s="17" t="s">
        <v>28</v>
      </c>
      <c r="N311" s="18" t="s">
        <v>29</v>
      </c>
      <c r="O311" s="19"/>
      <c r="P311" s="20"/>
      <c r="R311" s="21" t="s">
        <v>19</v>
      </c>
      <c r="S311" s="21" t="s">
        <v>20</v>
      </c>
      <c r="T311" s="22" t="s">
        <v>21</v>
      </c>
      <c r="U311" s="15" t="s">
        <v>11</v>
      </c>
      <c r="V311" s="21" t="s">
        <v>22</v>
      </c>
      <c r="W311" s="21" t="s">
        <v>23</v>
      </c>
      <c r="X311" s="21" t="s">
        <v>24</v>
      </c>
      <c r="Y311" s="16" t="s">
        <v>25</v>
      </c>
      <c r="Z311" s="14"/>
      <c r="AA311" s="14"/>
      <c r="AB311" s="21" t="s">
        <v>26</v>
      </c>
      <c r="AC311" s="21" t="s">
        <v>27</v>
      </c>
      <c r="AD311" s="17" t="s">
        <v>28</v>
      </c>
      <c r="AE311" s="18" t="s">
        <v>29</v>
      </c>
      <c r="AF311" s="19"/>
      <c r="AG311" s="20"/>
    </row>
    <row r="312" customHeight="1" spans="1:33">
      <c r="A312" s="21">
        <v>36845</v>
      </c>
      <c r="B312" s="23">
        <v>0.1588</v>
      </c>
      <c r="C312" s="22">
        <v>1.35</v>
      </c>
      <c r="D312" s="15">
        <f t="shared" ref="D312:D316" si="132">A312*B312*C312</f>
        <v>7898.8311</v>
      </c>
      <c r="E312" s="21">
        <v>1.6</v>
      </c>
      <c r="F312" s="21">
        <v>280</v>
      </c>
      <c r="G312" s="21">
        <v>1.7</v>
      </c>
      <c r="H312" s="24">
        <f t="shared" ref="H312:H316" si="133">1+6*F312/(F312+2000)+G312</f>
        <v>3.43684210526316</v>
      </c>
      <c r="I312" s="25">
        <v>0</v>
      </c>
      <c r="J312" s="25">
        <v>0</v>
      </c>
      <c r="K312" s="21">
        <v>0.79</v>
      </c>
      <c r="L312" s="21">
        <v>1.39</v>
      </c>
      <c r="M312" s="17">
        <f t="shared" ref="M312:M316" si="134">1+K312*L312</f>
        <v>2.0981</v>
      </c>
      <c r="N312" s="18">
        <v>1.2</v>
      </c>
      <c r="O312" s="26">
        <v>1</v>
      </c>
      <c r="P312" s="27">
        <f t="shared" ref="P312:P316" si="135">((D312*E312*H312)+I312+J312)*M312*N312*O312</f>
        <v>109357.813972388</v>
      </c>
      <c r="R312" s="21">
        <v>36845</v>
      </c>
      <c r="S312" s="23">
        <v>0.1588</v>
      </c>
      <c r="T312" s="22">
        <v>1.35</v>
      </c>
      <c r="U312" s="15">
        <f t="shared" ref="U312:U316" si="136">R312*S312*T312</f>
        <v>7898.8311</v>
      </c>
      <c r="V312" s="21">
        <v>1.6</v>
      </c>
      <c r="W312" s="21">
        <v>280</v>
      </c>
      <c r="X312" s="21">
        <v>1.7</v>
      </c>
      <c r="Y312" s="24">
        <f t="shared" ref="Y312:Y316" si="137">1+6*W312/(W312+2000)+X312</f>
        <v>3.43684210526316</v>
      </c>
      <c r="Z312" s="25">
        <v>2353</v>
      </c>
      <c r="AA312" s="25">
        <v>0</v>
      </c>
      <c r="AB312" s="21">
        <v>0.79</v>
      </c>
      <c r="AC312" s="21">
        <v>1.79</v>
      </c>
      <c r="AD312" s="17">
        <f t="shared" ref="AD312:AD316" si="138">1+AB312*AC312</f>
        <v>2.4141</v>
      </c>
      <c r="AE312" s="18">
        <v>1.2</v>
      </c>
      <c r="AF312" s="26">
        <v>1</v>
      </c>
      <c r="AG312" s="27">
        <f t="shared" ref="AG312:AG316" si="139">((U312*V312*Y312)+Z312+AA312)*AD312*AE312*AF312</f>
        <v>132644.915993755</v>
      </c>
    </row>
    <row r="313" customHeight="1" spans="1:33">
      <c r="A313" s="21">
        <v>36845</v>
      </c>
      <c r="B313" s="23">
        <v>0.1588</v>
      </c>
      <c r="C313" s="22">
        <v>1.35</v>
      </c>
      <c r="D313" s="15">
        <f t="shared" si="132"/>
        <v>7898.8311</v>
      </c>
      <c r="E313" s="21">
        <v>1.6</v>
      </c>
      <c r="F313" s="21">
        <v>280</v>
      </c>
      <c r="G313" s="21">
        <v>1.7</v>
      </c>
      <c r="H313" s="24">
        <f t="shared" si="133"/>
        <v>3.43684210526316</v>
      </c>
      <c r="I313" s="25">
        <v>0</v>
      </c>
      <c r="J313" s="25">
        <v>0</v>
      </c>
      <c r="K313" s="21">
        <v>0.79</v>
      </c>
      <c r="L313" s="21">
        <v>1.39</v>
      </c>
      <c r="M313" s="17">
        <f t="shared" si="134"/>
        <v>2.0981</v>
      </c>
      <c r="N313" s="18">
        <v>1.2</v>
      </c>
      <c r="O313" s="26">
        <v>1</v>
      </c>
      <c r="P313" s="27">
        <f t="shared" si="135"/>
        <v>109357.813972388</v>
      </c>
      <c r="R313" s="21">
        <v>36845</v>
      </c>
      <c r="S313" s="23">
        <v>0.1588</v>
      </c>
      <c r="T313" s="22">
        <v>1.35</v>
      </c>
      <c r="U313" s="15">
        <f t="shared" si="136"/>
        <v>7898.8311</v>
      </c>
      <c r="V313" s="21">
        <v>1.6</v>
      </c>
      <c r="W313" s="21">
        <v>280</v>
      </c>
      <c r="X313" s="21">
        <v>1.7</v>
      </c>
      <c r="Y313" s="24">
        <f t="shared" si="137"/>
        <v>3.43684210526316</v>
      </c>
      <c r="Z313" s="25">
        <v>2353</v>
      </c>
      <c r="AA313" s="25">
        <v>0</v>
      </c>
      <c r="AB313" s="21">
        <v>0.79</v>
      </c>
      <c r="AC313" s="21">
        <v>1.79</v>
      </c>
      <c r="AD313" s="17">
        <f t="shared" si="138"/>
        <v>2.4141</v>
      </c>
      <c r="AE313" s="18">
        <v>1.2</v>
      </c>
      <c r="AF313" s="26">
        <v>1</v>
      </c>
      <c r="AG313" s="27">
        <f t="shared" si="139"/>
        <v>132644.915993755</v>
      </c>
    </row>
    <row r="314" customHeight="1" spans="1:33">
      <c r="A314" s="21">
        <v>36845</v>
      </c>
      <c r="B314" s="23">
        <v>0.1588</v>
      </c>
      <c r="C314" s="22">
        <v>1.35</v>
      </c>
      <c r="D314" s="15">
        <f t="shared" si="132"/>
        <v>7898.8311</v>
      </c>
      <c r="E314" s="21">
        <v>1.6</v>
      </c>
      <c r="F314" s="21">
        <v>280</v>
      </c>
      <c r="G314" s="21">
        <v>1.4</v>
      </c>
      <c r="H314" s="24">
        <f t="shared" si="133"/>
        <v>3.13684210526316</v>
      </c>
      <c r="I314" s="25">
        <v>0</v>
      </c>
      <c r="J314" s="25">
        <v>0</v>
      </c>
      <c r="K314" s="21">
        <v>0.79</v>
      </c>
      <c r="L314" s="21">
        <v>1.39</v>
      </c>
      <c r="M314" s="17">
        <f t="shared" si="134"/>
        <v>2.0981</v>
      </c>
      <c r="N314" s="18">
        <v>1.2</v>
      </c>
      <c r="O314" s="26">
        <v>1</v>
      </c>
      <c r="P314" s="27">
        <f t="shared" si="135"/>
        <v>99812.0323545838</v>
      </c>
      <c r="R314" s="21">
        <v>36845</v>
      </c>
      <c r="S314" s="23">
        <v>0.1588</v>
      </c>
      <c r="T314" s="22">
        <v>1.35</v>
      </c>
      <c r="U314" s="15">
        <f t="shared" si="136"/>
        <v>7898.8311</v>
      </c>
      <c r="V314" s="21">
        <v>1.6</v>
      </c>
      <c r="W314" s="21">
        <v>280</v>
      </c>
      <c r="X314" s="21">
        <v>1.4</v>
      </c>
      <c r="Y314" s="24">
        <f t="shared" si="137"/>
        <v>3.13684210526316</v>
      </c>
      <c r="Z314" s="25">
        <v>2353</v>
      </c>
      <c r="AA314" s="25">
        <v>0</v>
      </c>
      <c r="AB314" s="21">
        <v>0.79</v>
      </c>
      <c r="AC314" s="21">
        <v>1.79</v>
      </c>
      <c r="AD314" s="17">
        <f t="shared" si="138"/>
        <v>2.4141</v>
      </c>
      <c r="AE314" s="18">
        <v>1.2</v>
      </c>
      <c r="AF314" s="26">
        <v>1</v>
      </c>
      <c r="AG314" s="27">
        <f t="shared" si="139"/>
        <v>121661.420734454</v>
      </c>
    </row>
    <row r="315" customHeight="1" spans="1:33">
      <c r="A315" s="21">
        <v>36845</v>
      </c>
      <c r="B315" s="23">
        <v>0</v>
      </c>
      <c r="C315" s="22">
        <v>1.35</v>
      </c>
      <c r="D315" s="15">
        <f t="shared" si="132"/>
        <v>0</v>
      </c>
      <c r="E315" s="21">
        <v>1.6</v>
      </c>
      <c r="F315" s="21">
        <v>280</v>
      </c>
      <c r="G315" s="21">
        <v>1.4</v>
      </c>
      <c r="H315" s="24">
        <f t="shared" si="133"/>
        <v>3.13684210526316</v>
      </c>
      <c r="I315" s="25">
        <v>0</v>
      </c>
      <c r="J315" s="25">
        <v>0</v>
      </c>
      <c r="K315" s="21">
        <v>0.79</v>
      </c>
      <c r="L315" s="21">
        <v>1.39</v>
      </c>
      <c r="M315" s="17">
        <f t="shared" si="134"/>
        <v>2.0981</v>
      </c>
      <c r="N315" s="18">
        <v>1.2</v>
      </c>
      <c r="O315" s="26">
        <v>1</v>
      </c>
      <c r="P315" s="27">
        <f t="shared" si="135"/>
        <v>0</v>
      </c>
      <c r="R315" s="21">
        <v>36845</v>
      </c>
      <c r="S315" s="23">
        <v>0</v>
      </c>
      <c r="T315" s="22">
        <v>1.35</v>
      </c>
      <c r="U315" s="15">
        <f t="shared" si="136"/>
        <v>0</v>
      </c>
      <c r="V315" s="21">
        <v>1.6</v>
      </c>
      <c r="W315" s="21">
        <v>280</v>
      </c>
      <c r="X315" s="21">
        <v>1.4</v>
      </c>
      <c r="Y315" s="24">
        <f t="shared" si="137"/>
        <v>3.13684210526316</v>
      </c>
      <c r="Z315" s="25">
        <v>0</v>
      </c>
      <c r="AA315" s="25">
        <v>0</v>
      </c>
      <c r="AB315" s="21">
        <v>0.79</v>
      </c>
      <c r="AC315" s="21">
        <v>1.79</v>
      </c>
      <c r="AD315" s="17">
        <f t="shared" si="138"/>
        <v>2.4141</v>
      </c>
      <c r="AE315" s="18">
        <v>1.2</v>
      </c>
      <c r="AF315" s="26">
        <v>1</v>
      </c>
      <c r="AG315" s="27">
        <f t="shared" si="139"/>
        <v>0</v>
      </c>
    </row>
    <row r="316" customHeight="1" spans="1:33">
      <c r="A316" s="21">
        <v>36845</v>
      </c>
      <c r="B316" s="23">
        <v>0</v>
      </c>
      <c r="C316" s="22">
        <v>1.35</v>
      </c>
      <c r="D316" s="15">
        <f t="shared" si="132"/>
        <v>0</v>
      </c>
      <c r="E316" s="21">
        <v>1.6</v>
      </c>
      <c r="F316" s="21">
        <v>280</v>
      </c>
      <c r="G316" s="21">
        <v>1.4</v>
      </c>
      <c r="H316" s="24">
        <f t="shared" si="133"/>
        <v>3.13684210526316</v>
      </c>
      <c r="I316" s="25">
        <v>0</v>
      </c>
      <c r="J316" s="25">
        <v>0</v>
      </c>
      <c r="K316" s="21">
        <v>0.79</v>
      </c>
      <c r="L316" s="21">
        <v>1.39</v>
      </c>
      <c r="M316" s="17">
        <f t="shared" si="134"/>
        <v>2.0981</v>
      </c>
      <c r="N316" s="18">
        <v>1.2</v>
      </c>
      <c r="O316" s="26">
        <v>1</v>
      </c>
      <c r="P316" s="27">
        <f t="shared" si="135"/>
        <v>0</v>
      </c>
      <c r="R316" s="21">
        <v>36845</v>
      </c>
      <c r="S316" s="23">
        <v>0</v>
      </c>
      <c r="T316" s="22">
        <v>1.35</v>
      </c>
      <c r="U316" s="15">
        <f t="shared" si="136"/>
        <v>0</v>
      </c>
      <c r="V316" s="21">
        <v>1.6</v>
      </c>
      <c r="W316" s="21">
        <v>280</v>
      </c>
      <c r="X316" s="21">
        <v>1.4</v>
      </c>
      <c r="Y316" s="24">
        <f t="shared" si="137"/>
        <v>3.13684210526316</v>
      </c>
      <c r="Z316" s="25">
        <v>0</v>
      </c>
      <c r="AA316" s="25">
        <v>0</v>
      </c>
      <c r="AB316" s="21">
        <v>0.79</v>
      </c>
      <c r="AC316" s="21">
        <v>1.79</v>
      </c>
      <c r="AD316" s="17">
        <f t="shared" si="138"/>
        <v>2.4141</v>
      </c>
      <c r="AE316" s="18">
        <v>1.2</v>
      </c>
      <c r="AF316" s="26">
        <v>1</v>
      </c>
      <c r="AG316" s="27">
        <f t="shared" si="139"/>
        <v>0</v>
      </c>
    </row>
    <row r="317" customHeight="1" spans="1:33">
      <c r="A317" s="44">
        <f>SUM(P312:P316)</f>
        <v>318527.66029936</v>
      </c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R317" s="44">
        <f>SUM(AG312:AG316)</f>
        <v>386951.252721964</v>
      </c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</row>
    <row r="318" customHeight="1" spans="1:33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</row>
    <row r="319" customHeight="1" spans="1:33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</row>
    <row r="320" customHeight="1" spans="1:33">
      <c r="A320" s="45" t="s">
        <v>40</v>
      </c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R320" s="45" t="s">
        <v>40</v>
      </c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</row>
    <row r="321" customHeight="1" spans="1:33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</row>
    <row r="322" customHeight="1" spans="1:33">
      <c r="A322" s="14" t="s">
        <v>11</v>
      </c>
      <c r="B322" s="14"/>
      <c r="C322" s="14"/>
      <c r="D322" s="14"/>
      <c r="E322" s="14"/>
      <c r="F322" s="17" t="s">
        <v>31</v>
      </c>
      <c r="G322" s="17"/>
      <c r="H322" s="17"/>
      <c r="I322" s="17"/>
      <c r="J322" s="18" t="s">
        <v>32</v>
      </c>
      <c r="K322" s="18"/>
      <c r="L322" s="30" t="s">
        <v>18</v>
      </c>
      <c r="M322" s="30"/>
      <c r="N322" s="30"/>
      <c r="O322" s="30"/>
      <c r="P322" s="30"/>
      <c r="R322" s="14" t="s">
        <v>11</v>
      </c>
      <c r="S322" s="14"/>
      <c r="T322" s="14"/>
      <c r="U322" s="14"/>
      <c r="V322" s="14"/>
      <c r="W322" s="17" t="s">
        <v>31</v>
      </c>
      <c r="X322" s="17"/>
      <c r="Y322" s="17"/>
      <c r="Z322" s="17"/>
      <c r="AA322" s="18" t="s">
        <v>32</v>
      </c>
      <c r="AB322" s="18"/>
      <c r="AC322" s="30" t="s">
        <v>18</v>
      </c>
      <c r="AD322" s="30"/>
      <c r="AE322" s="30"/>
      <c r="AF322" s="30"/>
      <c r="AG322" s="30"/>
    </row>
    <row r="323" customHeight="1" spans="1:33">
      <c r="A323" s="14" t="s">
        <v>19</v>
      </c>
      <c r="B323" s="14" t="s">
        <v>33</v>
      </c>
      <c r="C323" s="14" t="s">
        <v>34</v>
      </c>
      <c r="D323" s="14" t="s">
        <v>35</v>
      </c>
      <c r="E323" s="14" t="s">
        <v>11</v>
      </c>
      <c r="F323" s="17" t="s">
        <v>36</v>
      </c>
      <c r="G323" s="17" t="s">
        <v>26</v>
      </c>
      <c r="H323" s="17" t="s">
        <v>27</v>
      </c>
      <c r="I323" s="31" t="s">
        <v>28</v>
      </c>
      <c r="J323" s="18" t="s">
        <v>37</v>
      </c>
      <c r="K323" s="18" t="s">
        <v>38</v>
      </c>
      <c r="L323" s="30"/>
      <c r="M323" s="30"/>
      <c r="N323" s="30"/>
      <c r="O323" s="30"/>
      <c r="P323" s="30"/>
      <c r="R323" s="14" t="s">
        <v>19</v>
      </c>
      <c r="S323" s="14" t="s">
        <v>33</v>
      </c>
      <c r="T323" s="14" t="s">
        <v>34</v>
      </c>
      <c r="U323" s="14" t="s">
        <v>35</v>
      </c>
      <c r="V323" s="14" t="s">
        <v>11</v>
      </c>
      <c r="W323" s="17" t="s">
        <v>36</v>
      </c>
      <c r="X323" s="17" t="s">
        <v>26</v>
      </c>
      <c r="Y323" s="17" t="s">
        <v>27</v>
      </c>
      <c r="Z323" s="31" t="s">
        <v>28</v>
      </c>
      <c r="AA323" s="18" t="s">
        <v>37</v>
      </c>
      <c r="AB323" s="18" t="s">
        <v>38</v>
      </c>
      <c r="AC323" s="30"/>
      <c r="AD323" s="30"/>
      <c r="AE323" s="30"/>
      <c r="AF323" s="30"/>
      <c r="AG323" s="30"/>
    </row>
    <row r="324" customHeight="1" spans="1:33">
      <c r="A324" s="21">
        <v>36845</v>
      </c>
      <c r="B324" s="22">
        <v>0.168</v>
      </c>
      <c r="C324" s="21">
        <v>1</v>
      </c>
      <c r="D324" s="21">
        <v>0</v>
      </c>
      <c r="E324" s="14">
        <f t="shared" ref="E324:E333" si="140">A324*B324*C324+D324</f>
        <v>6189.96</v>
      </c>
      <c r="F324" s="21">
        <v>1</v>
      </c>
      <c r="G324" s="21">
        <v>0.79</v>
      </c>
      <c r="H324" s="21">
        <v>1.39</v>
      </c>
      <c r="I324" s="31">
        <f t="shared" ref="I324:I333" si="141">G324*H324+1</f>
        <v>2.0981</v>
      </c>
      <c r="J324" s="21">
        <v>0.9</v>
      </c>
      <c r="K324" s="18">
        <v>0.5</v>
      </c>
      <c r="L324" s="32">
        <f t="shared" ref="L324:L333" si="142">E324*F324*I324*J324*K324</f>
        <v>5844.2197842</v>
      </c>
      <c r="M324" s="32"/>
      <c r="N324" s="32"/>
      <c r="O324" s="32"/>
      <c r="P324" s="32"/>
      <c r="R324" s="21">
        <v>36845</v>
      </c>
      <c r="S324" s="22">
        <v>0.168</v>
      </c>
      <c r="T324" s="21">
        <v>1</v>
      </c>
      <c r="U324" s="21">
        <v>0</v>
      </c>
      <c r="V324" s="14">
        <f t="shared" ref="V324:V333" si="143">R324*S324*T324+U324</f>
        <v>6189.96</v>
      </c>
      <c r="W324" s="21">
        <v>1</v>
      </c>
      <c r="X324" s="21">
        <v>0.79</v>
      </c>
      <c r="Y324" s="21">
        <v>1.79</v>
      </c>
      <c r="Z324" s="31">
        <f t="shared" ref="Z324:Z333" si="144">X324*Y324+1</f>
        <v>2.4141</v>
      </c>
      <c r="AA324" s="21">
        <v>0.9</v>
      </c>
      <c r="AB324" s="18">
        <v>0.5</v>
      </c>
      <c r="AC324" s="32">
        <f t="shared" ref="AC324:AC333" si="145">V324*W324*Z324*AA324*AB324</f>
        <v>6724.4320962</v>
      </c>
      <c r="AD324" s="32"/>
      <c r="AE324" s="32"/>
      <c r="AF324" s="32"/>
      <c r="AG324" s="32"/>
    </row>
    <row r="325" customHeight="1" spans="1:33">
      <c r="A325" s="21">
        <v>36845</v>
      </c>
      <c r="B325" s="22">
        <v>0.168</v>
      </c>
      <c r="C325" s="21">
        <v>1</v>
      </c>
      <c r="D325" s="21">
        <v>0</v>
      </c>
      <c r="E325" s="14">
        <f t="shared" si="140"/>
        <v>6189.96</v>
      </c>
      <c r="F325" s="21">
        <v>1</v>
      </c>
      <c r="G325" s="21">
        <v>0.79</v>
      </c>
      <c r="H325" s="21">
        <v>1.39</v>
      </c>
      <c r="I325" s="31">
        <f t="shared" si="141"/>
        <v>2.0981</v>
      </c>
      <c r="J325" s="21">
        <v>0.9</v>
      </c>
      <c r="K325" s="18">
        <v>0.5</v>
      </c>
      <c r="L325" s="32">
        <f t="shared" si="142"/>
        <v>5844.2197842</v>
      </c>
      <c r="M325" s="32"/>
      <c r="N325" s="32"/>
      <c r="O325" s="32"/>
      <c r="P325" s="32"/>
      <c r="R325" s="21">
        <v>36845</v>
      </c>
      <c r="S325" s="22">
        <v>0.168</v>
      </c>
      <c r="T325" s="21">
        <v>1</v>
      </c>
      <c r="U325" s="21">
        <v>0</v>
      </c>
      <c r="V325" s="14">
        <f t="shared" si="143"/>
        <v>6189.96</v>
      </c>
      <c r="W325" s="21">
        <v>1</v>
      </c>
      <c r="X325" s="21">
        <v>0.79</v>
      </c>
      <c r="Y325" s="21">
        <v>1.79</v>
      </c>
      <c r="Z325" s="31">
        <f t="shared" si="144"/>
        <v>2.4141</v>
      </c>
      <c r="AA325" s="21">
        <v>0.9</v>
      </c>
      <c r="AB325" s="18">
        <v>0.5</v>
      </c>
      <c r="AC325" s="32">
        <f t="shared" si="145"/>
        <v>6724.4320962</v>
      </c>
      <c r="AD325" s="32"/>
      <c r="AE325" s="32"/>
      <c r="AF325" s="32"/>
      <c r="AG325" s="32"/>
    </row>
    <row r="326" customHeight="1" spans="1:33">
      <c r="A326" s="21">
        <v>36845</v>
      </c>
      <c r="B326" s="22">
        <v>0.168</v>
      </c>
      <c r="C326" s="21">
        <v>1</v>
      </c>
      <c r="D326" s="21">
        <v>0</v>
      </c>
      <c r="E326" s="14">
        <f t="shared" si="140"/>
        <v>6189.96</v>
      </c>
      <c r="F326" s="21">
        <v>1</v>
      </c>
      <c r="G326" s="21">
        <v>0.79</v>
      </c>
      <c r="H326" s="21">
        <v>1.39</v>
      </c>
      <c r="I326" s="31">
        <f t="shared" si="141"/>
        <v>2.0981</v>
      </c>
      <c r="J326" s="21">
        <v>0.9</v>
      </c>
      <c r="K326" s="18">
        <v>0.5</v>
      </c>
      <c r="L326" s="32">
        <f t="shared" si="142"/>
        <v>5844.2197842</v>
      </c>
      <c r="M326" s="32"/>
      <c r="N326" s="32"/>
      <c r="O326" s="32"/>
      <c r="P326" s="32"/>
      <c r="R326" s="21">
        <v>36845</v>
      </c>
      <c r="S326" s="22">
        <v>0.168</v>
      </c>
      <c r="T326" s="21">
        <v>1</v>
      </c>
      <c r="U326" s="21">
        <v>0</v>
      </c>
      <c r="V326" s="14">
        <f t="shared" si="143"/>
        <v>6189.96</v>
      </c>
      <c r="W326" s="21">
        <v>1</v>
      </c>
      <c r="X326" s="21">
        <v>0.79</v>
      </c>
      <c r="Y326" s="21">
        <v>1.79</v>
      </c>
      <c r="Z326" s="31">
        <f t="shared" si="144"/>
        <v>2.4141</v>
      </c>
      <c r="AA326" s="21">
        <v>0.9</v>
      </c>
      <c r="AB326" s="18">
        <v>0.5</v>
      </c>
      <c r="AC326" s="32">
        <f t="shared" si="145"/>
        <v>6724.4320962</v>
      </c>
      <c r="AD326" s="32"/>
      <c r="AE326" s="32"/>
      <c r="AF326" s="32"/>
      <c r="AG326" s="32"/>
    </row>
    <row r="327" customHeight="1" spans="1:33">
      <c r="A327" s="21">
        <v>36845</v>
      </c>
      <c r="B327" s="22">
        <v>0.168</v>
      </c>
      <c r="C327" s="21">
        <v>1</v>
      </c>
      <c r="D327" s="21">
        <v>0</v>
      </c>
      <c r="E327" s="14">
        <f t="shared" si="140"/>
        <v>6189.96</v>
      </c>
      <c r="F327" s="21">
        <v>1</v>
      </c>
      <c r="G327" s="21">
        <v>0.79</v>
      </c>
      <c r="H327" s="21">
        <v>1.39</v>
      </c>
      <c r="I327" s="31">
        <f t="shared" si="141"/>
        <v>2.0981</v>
      </c>
      <c r="J327" s="21">
        <v>0.9</v>
      </c>
      <c r="K327" s="18">
        <v>0.5</v>
      </c>
      <c r="L327" s="32">
        <f t="shared" si="142"/>
        <v>5844.2197842</v>
      </c>
      <c r="M327" s="32"/>
      <c r="N327" s="32"/>
      <c r="O327" s="32"/>
      <c r="P327" s="32"/>
      <c r="R327" s="21">
        <v>36845</v>
      </c>
      <c r="S327" s="22">
        <v>0.168</v>
      </c>
      <c r="T327" s="21">
        <v>1</v>
      </c>
      <c r="U327" s="21">
        <v>0</v>
      </c>
      <c r="V327" s="14">
        <f t="shared" si="143"/>
        <v>6189.96</v>
      </c>
      <c r="W327" s="21">
        <v>1</v>
      </c>
      <c r="X327" s="21">
        <v>0.79</v>
      </c>
      <c r="Y327" s="21">
        <v>1.79</v>
      </c>
      <c r="Z327" s="31">
        <f t="shared" si="144"/>
        <v>2.4141</v>
      </c>
      <c r="AA327" s="21">
        <v>0.9</v>
      </c>
      <c r="AB327" s="18">
        <v>0.5</v>
      </c>
      <c r="AC327" s="32">
        <f t="shared" si="145"/>
        <v>6724.4320962</v>
      </c>
      <c r="AD327" s="32"/>
      <c r="AE327" s="32"/>
      <c r="AF327" s="32"/>
      <c r="AG327" s="32"/>
    </row>
    <row r="328" customHeight="1" spans="1:33">
      <c r="A328" s="21">
        <v>36845</v>
      </c>
      <c r="B328" s="22">
        <v>0.168</v>
      </c>
      <c r="C328" s="21">
        <v>1</v>
      </c>
      <c r="D328" s="21">
        <v>0</v>
      </c>
      <c r="E328" s="14">
        <f t="shared" si="140"/>
        <v>6189.96</v>
      </c>
      <c r="F328" s="21">
        <v>1</v>
      </c>
      <c r="G328" s="21">
        <v>0.79</v>
      </c>
      <c r="H328" s="21">
        <v>1.39</v>
      </c>
      <c r="I328" s="31">
        <f t="shared" si="141"/>
        <v>2.0981</v>
      </c>
      <c r="J328" s="21">
        <v>0.9</v>
      </c>
      <c r="K328" s="18">
        <v>0.5</v>
      </c>
      <c r="L328" s="32">
        <f t="shared" si="142"/>
        <v>5844.2197842</v>
      </c>
      <c r="M328" s="32"/>
      <c r="N328" s="32"/>
      <c r="O328" s="32"/>
      <c r="P328" s="32"/>
      <c r="R328" s="21">
        <v>36845</v>
      </c>
      <c r="S328" s="22">
        <v>0.168</v>
      </c>
      <c r="T328" s="21">
        <v>1</v>
      </c>
      <c r="U328" s="21">
        <v>0</v>
      </c>
      <c r="V328" s="14">
        <f t="shared" si="143"/>
        <v>6189.96</v>
      </c>
      <c r="W328" s="21">
        <v>1</v>
      </c>
      <c r="X328" s="21">
        <v>0.79</v>
      </c>
      <c r="Y328" s="21">
        <v>1.79</v>
      </c>
      <c r="Z328" s="31">
        <f t="shared" si="144"/>
        <v>2.4141</v>
      </c>
      <c r="AA328" s="21">
        <v>0.9</v>
      </c>
      <c r="AB328" s="18">
        <v>0.5</v>
      </c>
      <c r="AC328" s="32">
        <f t="shared" si="145"/>
        <v>6724.4320962</v>
      </c>
      <c r="AD328" s="32"/>
      <c r="AE328" s="32"/>
      <c r="AF328" s="32"/>
      <c r="AG328" s="32"/>
    </row>
    <row r="329" customHeight="1" spans="1:33">
      <c r="A329" s="21">
        <v>36845</v>
      </c>
      <c r="B329" s="22">
        <v>0.168</v>
      </c>
      <c r="C329" s="21">
        <v>1</v>
      </c>
      <c r="D329" s="21">
        <v>0</v>
      </c>
      <c r="E329" s="14">
        <f t="shared" si="140"/>
        <v>6189.96</v>
      </c>
      <c r="F329" s="21">
        <v>1</v>
      </c>
      <c r="G329" s="21">
        <v>0.79</v>
      </c>
      <c r="H329" s="21">
        <v>1.39</v>
      </c>
      <c r="I329" s="31">
        <f t="shared" si="141"/>
        <v>2.0981</v>
      </c>
      <c r="J329" s="21">
        <v>0.9</v>
      </c>
      <c r="K329" s="18">
        <v>0.5</v>
      </c>
      <c r="L329" s="32">
        <f t="shared" si="142"/>
        <v>5844.2197842</v>
      </c>
      <c r="M329" s="32"/>
      <c r="N329" s="32"/>
      <c r="O329" s="32"/>
      <c r="P329" s="32"/>
      <c r="R329" s="21">
        <v>36845</v>
      </c>
      <c r="S329" s="22">
        <v>0.168</v>
      </c>
      <c r="T329" s="21">
        <v>1</v>
      </c>
      <c r="U329" s="21">
        <v>0</v>
      </c>
      <c r="V329" s="14">
        <f t="shared" si="143"/>
        <v>6189.96</v>
      </c>
      <c r="W329" s="21">
        <v>1</v>
      </c>
      <c r="X329" s="21">
        <v>0.79</v>
      </c>
      <c r="Y329" s="21">
        <v>1.79</v>
      </c>
      <c r="Z329" s="31">
        <f t="shared" si="144"/>
        <v>2.4141</v>
      </c>
      <c r="AA329" s="21">
        <v>0.9</v>
      </c>
      <c r="AB329" s="18">
        <v>0.5</v>
      </c>
      <c r="AC329" s="32">
        <f t="shared" si="145"/>
        <v>6724.4320962</v>
      </c>
      <c r="AD329" s="32"/>
      <c r="AE329" s="32"/>
      <c r="AF329" s="32"/>
      <c r="AG329" s="32"/>
    </row>
    <row r="330" customHeight="1" spans="1:33">
      <c r="A330" s="21">
        <v>36845</v>
      </c>
      <c r="B330" s="22">
        <v>0.168</v>
      </c>
      <c r="C330" s="21">
        <v>1</v>
      </c>
      <c r="D330" s="21">
        <v>0</v>
      </c>
      <c r="E330" s="14">
        <f t="shared" si="140"/>
        <v>6189.96</v>
      </c>
      <c r="F330" s="21">
        <v>1</v>
      </c>
      <c r="G330" s="21">
        <v>0.79</v>
      </c>
      <c r="H330" s="21">
        <v>1.39</v>
      </c>
      <c r="I330" s="31">
        <f t="shared" si="141"/>
        <v>2.0981</v>
      </c>
      <c r="J330" s="21">
        <v>0.9</v>
      </c>
      <c r="K330" s="18">
        <v>0.5</v>
      </c>
      <c r="L330" s="32">
        <f t="shared" si="142"/>
        <v>5844.2197842</v>
      </c>
      <c r="M330" s="32"/>
      <c r="N330" s="32"/>
      <c r="O330" s="32"/>
      <c r="P330" s="32"/>
      <c r="R330" s="21">
        <v>36845</v>
      </c>
      <c r="S330" s="22">
        <v>0.168</v>
      </c>
      <c r="T330" s="21">
        <v>1</v>
      </c>
      <c r="U330" s="21">
        <v>0</v>
      </c>
      <c r="V330" s="14">
        <f t="shared" si="143"/>
        <v>6189.96</v>
      </c>
      <c r="W330" s="21">
        <v>1</v>
      </c>
      <c r="X330" s="21">
        <v>0.79</v>
      </c>
      <c r="Y330" s="21">
        <v>1.79</v>
      </c>
      <c r="Z330" s="31">
        <f t="shared" si="144"/>
        <v>2.4141</v>
      </c>
      <c r="AA330" s="21">
        <v>0.9</v>
      </c>
      <c r="AB330" s="18">
        <v>0.5</v>
      </c>
      <c r="AC330" s="32">
        <f t="shared" si="145"/>
        <v>6724.4320962</v>
      </c>
      <c r="AD330" s="32"/>
      <c r="AE330" s="32"/>
      <c r="AF330" s="32"/>
      <c r="AG330" s="32"/>
    </row>
    <row r="331" customHeight="1" spans="1:33">
      <c r="A331" s="21">
        <v>36845</v>
      </c>
      <c r="B331" s="22">
        <v>0.168</v>
      </c>
      <c r="C331" s="21">
        <v>1</v>
      </c>
      <c r="D331" s="21">
        <v>0</v>
      </c>
      <c r="E331" s="14">
        <f t="shared" si="140"/>
        <v>6189.96</v>
      </c>
      <c r="F331" s="21">
        <v>1</v>
      </c>
      <c r="G331" s="21">
        <v>0.79</v>
      </c>
      <c r="H331" s="21">
        <v>1.39</v>
      </c>
      <c r="I331" s="31">
        <f t="shared" si="141"/>
        <v>2.0981</v>
      </c>
      <c r="J331" s="21">
        <v>0.9</v>
      </c>
      <c r="K331" s="18">
        <v>0.5</v>
      </c>
      <c r="L331" s="32">
        <f t="shared" si="142"/>
        <v>5844.2197842</v>
      </c>
      <c r="M331" s="32"/>
      <c r="N331" s="32"/>
      <c r="O331" s="32"/>
      <c r="P331" s="32"/>
      <c r="R331" s="21">
        <v>36845</v>
      </c>
      <c r="S331" s="22">
        <v>0.168</v>
      </c>
      <c r="T331" s="21">
        <v>1</v>
      </c>
      <c r="U331" s="21">
        <v>0</v>
      </c>
      <c r="V331" s="14">
        <f t="shared" si="143"/>
        <v>6189.96</v>
      </c>
      <c r="W331" s="21">
        <v>1</v>
      </c>
      <c r="X331" s="21">
        <v>0.79</v>
      </c>
      <c r="Y331" s="21">
        <v>1.79</v>
      </c>
      <c r="Z331" s="31">
        <f t="shared" si="144"/>
        <v>2.4141</v>
      </c>
      <c r="AA331" s="21">
        <v>0.9</v>
      </c>
      <c r="AB331" s="18">
        <v>0.5</v>
      </c>
      <c r="AC331" s="32">
        <f t="shared" si="145"/>
        <v>6724.4320962</v>
      </c>
      <c r="AD331" s="32"/>
      <c r="AE331" s="32"/>
      <c r="AF331" s="32"/>
      <c r="AG331" s="32"/>
    </row>
    <row r="332" customHeight="1" spans="1:33">
      <c r="A332" s="21">
        <v>36845</v>
      </c>
      <c r="B332" s="22">
        <v>0.3</v>
      </c>
      <c r="C332" s="21">
        <v>1</v>
      </c>
      <c r="D332" s="21">
        <v>0</v>
      </c>
      <c r="E332" s="14">
        <f t="shared" si="140"/>
        <v>11053.5</v>
      </c>
      <c r="F332" s="21">
        <v>1</v>
      </c>
      <c r="G332" s="21">
        <v>0.79</v>
      </c>
      <c r="H332" s="21">
        <v>1.39</v>
      </c>
      <c r="I332" s="31">
        <f t="shared" si="141"/>
        <v>2.0981</v>
      </c>
      <c r="J332" s="21">
        <v>0.9</v>
      </c>
      <c r="K332" s="18">
        <v>0.5</v>
      </c>
      <c r="L332" s="32">
        <f t="shared" si="142"/>
        <v>10436.1067575</v>
      </c>
      <c r="M332" s="32"/>
      <c r="N332" s="32"/>
      <c r="O332" s="32"/>
      <c r="P332" s="32"/>
      <c r="R332" s="21">
        <v>36845</v>
      </c>
      <c r="S332" s="22">
        <v>0.3</v>
      </c>
      <c r="T332" s="21">
        <v>1</v>
      </c>
      <c r="U332" s="21">
        <v>0</v>
      </c>
      <c r="V332" s="14">
        <f t="shared" si="143"/>
        <v>11053.5</v>
      </c>
      <c r="W332" s="21">
        <v>1</v>
      </c>
      <c r="X332" s="21">
        <v>0.79</v>
      </c>
      <c r="Y332" s="21">
        <v>1.79</v>
      </c>
      <c r="Z332" s="31">
        <f t="shared" si="144"/>
        <v>2.4141</v>
      </c>
      <c r="AA332" s="21">
        <v>0.9</v>
      </c>
      <c r="AB332" s="18">
        <v>0.5</v>
      </c>
      <c r="AC332" s="32">
        <f t="shared" si="145"/>
        <v>12007.9144575</v>
      </c>
      <c r="AD332" s="32"/>
      <c r="AE332" s="32"/>
      <c r="AF332" s="32"/>
      <c r="AG332" s="32"/>
    </row>
    <row r="333" customHeight="1" spans="1:33">
      <c r="A333" s="21">
        <v>36845</v>
      </c>
      <c r="B333" s="22">
        <v>0.58</v>
      </c>
      <c r="C333" s="21">
        <v>1</v>
      </c>
      <c r="D333" s="21">
        <v>0</v>
      </c>
      <c r="E333" s="14">
        <f t="shared" si="140"/>
        <v>21370.1</v>
      </c>
      <c r="F333" s="21">
        <v>1</v>
      </c>
      <c r="G333" s="21">
        <v>0.79</v>
      </c>
      <c r="H333" s="21">
        <v>1.39</v>
      </c>
      <c r="I333" s="31">
        <f t="shared" si="141"/>
        <v>2.0981</v>
      </c>
      <c r="J333" s="21">
        <v>0.9</v>
      </c>
      <c r="K333" s="18">
        <v>0.5</v>
      </c>
      <c r="L333" s="32">
        <f t="shared" si="142"/>
        <v>20176.4730645</v>
      </c>
      <c r="M333" s="32"/>
      <c r="N333" s="32"/>
      <c r="O333" s="32"/>
      <c r="P333" s="32"/>
      <c r="R333" s="21">
        <v>36845</v>
      </c>
      <c r="S333" s="22">
        <v>0.58</v>
      </c>
      <c r="T333" s="21">
        <v>1</v>
      </c>
      <c r="U333" s="21">
        <v>0</v>
      </c>
      <c r="V333" s="14">
        <f t="shared" si="143"/>
        <v>21370.1</v>
      </c>
      <c r="W333" s="21">
        <v>1</v>
      </c>
      <c r="X333" s="21">
        <v>0.79</v>
      </c>
      <c r="Y333" s="21">
        <v>1.79</v>
      </c>
      <c r="Z333" s="31">
        <f t="shared" si="144"/>
        <v>2.4141</v>
      </c>
      <c r="AA333" s="21">
        <v>0.9</v>
      </c>
      <c r="AB333" s="18">
        <v>0.5</v>
      </c>
      <c r="AC333" s="32">
        <f t="shared" si="145"/>
        <v>23215.3012845</v>
      </c>
      <c r="AD333" s="32"/>
      <c r="AE333" s="32"/>
      <c r="AF333" s="32"/>
      <c r="AG333" s="32"/>
    </row>
    <row r="334" customHeight="1" spans="1:33">
      <c r="A334" s="46">
        <f>SUM(L324:L333)</f>
        <v>77366.3380956</v>
      </c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8"/>
      <c r="R334" s="46">
        <f>SUM(AC324:AC333)</f>
        <v>89018.6725116</v>
      </c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8"/>
    </row>
    <row r="335" customHeight="1" spans="1:33">
      <c r="A335" s="49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1"/>
      <c r="R335" s="49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1"/>
    </row>
    <row r="336" customHeight="1" spans="1:33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4"/>
      <c r="R336" s="52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4"/>
    </row>
    <row r="337" customHeight="1" spans="1:33">
      <c r="A337" s="13" t="s">
        <v>41</v>
      </c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R337" s="13" t="s">
        <v>41</v>
      </c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</row>
    <row r="338" customHeight="1" spans="1:33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</row>
    <row r="339" customHeight="1" spans="1:33">
      <c r="A339" s="21" t="s">
        <v>42</v>
      </c>
      <c r="B339" s="14" t="s">
        <v>11</v>
      </c>
      <c r="C339" s="14"/>
      <c r="D339" s="14"/>
      <c r="E339" s="14"/>
      <c r="F339" s="16" t="s">
        <v>25</v>
      </c>
      <c r="G339" s="16"/>
      <c r="H339" s="16"/>
      <c r="I339" s="55" t="s">
        <v>43</v>
      </c>
      <c r="J339" s="17" t="s">
        <v>15</v>
      </c>
      <c r="K339" s="17"/>
      <c r="L339" s="17"/>
      <c r="M339" s="56" t="s">
        <v>18</v>
      </c>
      <c r="N339" s="57"/>
      <c r="O339" s="19" t="s">
        <v>17</v>
      </c>
      <c r="P339" s="21" t="s">
        <v>44</v>
      </c>
      <c r="R339" s="21" t="s">
        <v>42</v>
      </c>
      <c r="S339" s="14" t="s">
        <v>11</v>
      </c>
      <c r="T339" s="14"/>
      <c r="U339" s="14"/>
      <c r="V339" s="14"/>
      <c r="W339" s="16" t="s">
        <v>25</v>
      </c>
      <c r="X339" s="16"/>
      <c r="Y339" s="16"/>
      <c r="Z339" s="55" t="s">
        <v>43</v>
      </c>
      <c r="AA339" s="17" t="s">
        <v>15</v>
      </c>
      <c r="AB339" s="17"/>
      <c r="AC339" s="17"/>
      <c r="AD339" s="56" t="s">
        <v>18</v>
      </c>
      <c r="AE339" s="57"/>
      <c r="AF339" s="19" t="s">
        <v>17</v>
      </c>
      <c r="AG339" s="21" t="s">
        <v>44</v>
      </c>
    </row>
    <row r="340" customHeight="1" spans="1:33">
      <c r="A340" s="21"/>
      <c r="B340" s="21" t="s">
        <v>45</v>
      </c>
      <c r="C340" s="21" t="s">
        <v>46</v>
      </c>
      <c r="D340" s="21" t="s">
        <v>47</v>
      </c>
      <c r="E340" s="14" t="s">
        <v>11</v>
      </c>
      <c r="F340" s="21" t="s">
        <v>23</v>
      </c>
      <c r="G340" s="21" t="s">
        <v>24</v>
      </c>
      <c r="H340" s="16" t="s">
        <v>25</v>
      </c>
      <c r="I340" s="58"/>
      <c r="J340" s="21" t="s">
        <v>26</v>
      </c>
      <c r="K340" s="21" t="s">
        <v>27</v>
      </c>
      <c r="L340" s="17" t="s">
        <v>28</v>
      </c>
      <c r="M340" s="59"/>
      <c r="N340" s="60"/>
      <c r="O340" s="19"/>
      <c r="P340" s="21"/>
      <c r="R340" s="21"/>
      <c r="S340" s="21" t="s">
        <v>45</v>
      </c>
      <c r="T340" s="21" t="s">
        <v>46</v>
      </c>
      <c r="U340" s="21" t="s">
        <v>47</v>
      </c>
      <c r="V340" s="14" t="s">
        <v>11</v>
      </c>
      <c r="W340" s="21" t="s">
        <v>23</v>
      </c>
      <c r="X340" s="21" t="s">
        <v>24</v>
      </c>
      <c r="Y340" s="16" t="s">
        <v>25</v>
      </c>
      <c r="Z340" s="58"/>
      <c r="AA340" s="21" t="s">
        <v>26</v>
      </c>
      <c r="AB340" s="21" t="s">
        <v>27</v>
      </c>
      <c r="AC340" s="17" t="s">
        <v>28</v>
      </c>
      <c r="AD340" s="59"/>
      <c r="AE340" s="60"/>
      <c r="AF340" s="19"/>
      <c r="AG340" s="21"/>
    </row>
    <row r="341" customHeight="1" spans="1:33">
      <c r="A341" s="21">
        <f>_xlfn.RANK.EQ(M341,M341:N344,0)</f>
        <v>1</v>
      </c>
      <c r="B341" s="21">
        <v>1446.85</v>
      </c>
      <c r="C341" s="21">
        <v>0.96</v>
      </c>
      <c r="D341" s="22">
        <v>1.35</v>
      </c>
      <c r="E341" s="14">
        <f t="shared" ref="E341:E344" si="146">B341*C341*D341</f>
        <v>1875.1176</v>
      </c>
      <c r="F341" s="21">
        <v>495</v>
      </c>
      <c r="G341" s="21">
        <v>1.74</v>
      </c>
      <c r="H341" s="61">
        <f t="shared" ref="H341:H344" si="147">1+6*F341/(F341+2000)+G341</f>
        <v>3.93038076152305</v>
      </c>
      <c r="I341" s="21">
        <v>1</v>
      </c>
      <c r="J341" s="21">
        <v>0.99</v>
      </c>
      <c r="K341" s="21">
        <v>2.73</v>
      </c>
      <c r="L341" s="17">
        <f t="shared" ref="L341:L344" si="148">1+J341*K341</f>
        <v>3.7027</v>
      </c>
      <c r="M341" s="62">
        <f>(E341*H341*L341+J345)*O341*I341</f>
        <v>27288.6255209228</v>
      </c>
      <c r="N341" s="63"/>
      <c r="O341" s="26">
        <v>1</v>
      </c>
      <c r="P341" s="21">
        <f t="shared" ref="P341:P344" si="149">IF(A341=1,1,(IF(A341=2,2,12)))</f>
        <v>1</v>
      </c>
      <c r="R341" s="21">
        <f>_xlfn.RANK.EQ(AD341,AD341:AE344,0)</f>
        <v>1</v>
      </c>
      <c r="S341" s="21">
        <v>1446.85</v>
      </c>
      <c r="T341" s="21">
        <v>0.96</v>
      </c>
      <c r="U341" s="22">
        <v>1.35</v>
      </c>
      <c r="V341" s="14">
        <f t="shared" ref="V341:V344" si="150">S341*T341*U341</f>
        <v>1875.1176</v>
      </c>
      <c r="W341" s="21">
        <v>495</v>
      </c>
      <c r="X341" s="21">
        <v>1.74</v>
      </c>
      <c r="Y341" s="61">
        <f t="shared" ref="Y341:Y344" si="151">1+6*W341/(W341+2000)+X341</f>
        <v>3.93038076152305</v>
      </c>
      <c r="Z341" s="21">
        <v>1</v>
      </c>
      <c r="AA341" s="21">
        <v>0.99</v>
      </c>
      <c r="AB341" s="21">
        <v>3.13</v>
      </c>
      <c r="AC341" s="17">
        <f t="shared" ref="AC341:AC344" si="152">1+AA341*AB341</f>
        <v>4.0987</v>
      </c>
      <c r="AD341" s="62">
        <f>(V341*Y341*AC341+AA345)*AF341*Z341</f>
        <v>32560.1162726136</v>
      </c>
      <c r="AE341" s="63"/>
      <c r="AF341" s="26">
        <v>1</v>
      </c>
      <c r="AG341" s="21">
        <f t="shared" ref="AG341:AG344" si="153">IF(R341=1,1,(IF(R341=2,2,12)))</f>
        <v>1</v>
      </c>
    </row>
    <row r="342" customHeight="1" spans="1:33">
      <c r="A342" s="21">
        <f>_xlfn.RANK.EQ(M342,M341:N344,0)</f>
        <v>4</v>
      </c>
      <c r="B342" s="21">
        <v>1446.85</v>
      </c>
      <c r="C342" s="21">
        <v>0.96</v>
      </c>
      <c r="D342" s="22">
        <v>1.35</v>
      </c>
      <c r="E342" s="14">
        <f t="shared" si="146"/>
        <v>1875.1176</v>
      </c>
      <c r="F342" s="21">
        <v>357</v>
      </c>
      <c r="G342" s="21">
        <v>1</v>
      </c>
      <c r="H342" s="61">
        <f t="shared" si="147"/>
        <v>2.90878235044548</v>
      </c>
      <c r="I342" s="21">
        <v>0</v>
      </c>
      <c r="J342" s="21">
        <v>0.98</v>
      </c>
      <c r="K342" s="21">
        <v>2.28</v>
      </c>
      <c r="L342" s="17">
        <f t="shared" si="148"/>
        <v>3.2344</v>
      </c>
      <c r="M342" s="62">
        <f>(E342*H342*L342+J345)*O342*I342</f>
        <v>0</v>
      </c>
      <c r="N342" s="63"/>
      <c r="O342" s="26">
        <v>1</v>
      </c>
      <c r="P342" s="21">
        <f t="shared" si="149"/>
        <v>12</v>
      </c>
      <c r="R342" s="21">
        <f>_xlfn.RANK.EQ(AD342,AD341:AE344,0)</f>
        <v>4</v>
      </c>
      <c r="S342" s="21">
        <v>1446.85</v>
      </c>
      <c r="T342" s="21">
        <v>0.96</v>
      </c>
      <c r="U342" s="22">
        <v>1.35</v>
      </c>
      <c r="V342" s="14">
        <f t="shared" si="150"/>
        <v>1875.1176</v>
      </c>
      <c r="W342" s="21">
        <v>357</v>
      </c>
      <c r="X342" s="21">
        <v>1</v>
      </c>
      <c r="Y342" s="61">
        <f t="shared" si="151"/>
        <v>2.90878235044548</v>
      </c>
      <c r="Z342" s="21">
        <v>0</v>
      </c>
      <c r="AA342" s="21">
        <v>0.98</v>
      </c>
      <c r="AB342" s="21">
        <v>2.68</v>
      </c>
      <c r="AC342" s="17">
        <f t="shared" si="152"/>
        <v>3.6264</v>
      </c>
      <c r="AD342" s="62">
        <f>(V342*Y342*AC342+AA345)*AF342*Z342</f>
        <v>0</v>
      </c>
      <c r="AE342" s="63"/>
      <c r="AF342" s="26">
        <v>1</v>
      </c>
      <c r="AG342" s="21">
        <f t="shared" si="153"/>
        <v>12</v>
      </c>
    </row>
    <row r="343" customHeight="1" spans="1:33">
      <c r="A343" s="21">
        <f>_xlfn.RANK.EQ(M343,M341:N344,0)</f>
        <v>2</v>
      </c>
      <c r="B343" s="21">
        <v>1446.85</v>
      </c>
      <c r="C343" s="21">
        <v>0.96</v>
      </c>
      <c r="D343" s="22">
        <v>1.35</v>
      </c>
      <c r="E343" s="14">
        <f t="shared" si="146"/>
        <v>1875.1176</v>
      </c>
      <c r="F343" s="21">
        <v>280</v>
      </c>
      <c r="G343" s="21">
        <v>1.4</v>
      </c>
      <c r="H343" s="61">
        <f t="shared" si="147"/>
        <v>3.13684210526316</v>
      </c>
      <c r="I343" s="21">
        <v>1</v>
      </c>
      <c r="J343" s="21">
        <v>0.79</v>
      </c>
      <c r="K343" s="21">
        <v>1.39</v>
      </c>
      <c r="L343" s="17">
        <f t="shared" si="148"/>
        <v>2.0981</v>
      </c>
      <c r="M343" s="62">
        <f>(E343*H343*L343+J345)*O343*I343</f>
        <v>12340.914763104</v>
      </c>
      <c r="N343" s="63"/>
      <c r="O343" s="26">
        <v>1</v>
      </c>
      <c r="P343" s="21">
        <f t="shared" si="149"/>
        <v>2</v>
      </c>
      <c r="R343" s="21">
        <f>_xlfn.RANK.EQ(AD343,AD341:AE344,0)</f>
        <v>2</v>
      </c>
      <c r="S343" s="21">
        <v>1446.85</v>
      </c>
      <c r="T343" s="21">
        <v>0.96</v>
      </c>
      <c r="U343" s="22">
        <v>1.35</v>
      </c>
      <c r="V343" s="14">
        <f t="shared" si="150"/>
        <v>1875.1176</v>
      </c>
      <c r="W343" s="21">
        <v>280</v>
      </c>
      <c r="X343" s="21">
        <v>1.4</v>
      </c>
      <c r="Y343" s="61">
        <f t="shared" si="151"/>
        <v>3.13684210526316</v>
      </c>
      <c r="Z343" s="21">
        <v>1</v>
      </c>
      <c r="AA343" s="21">
        <v>0.79</v>
      </c>
      <c r="AB343" s="21">
        <v>1.79</v>
      </c>
      <c r="AC343" s="17">
        <f t="shared" si="152"/>
        <v>2.4141</v>
      </c>
      <c r="AD343" s="62">
        <f>(V343*Y343*AC343+AA345)*AF343*Z343</f>
        <v>16552.610280544</v>
      </c>
      <c r="AE343" s="63"/>
      <c r="AF343" s="26">
        <v>1</v>
      </c>
      <c r="AG343" s="21">
        <f t="shared" si="153"/>
        <v>2</v>
      </c>
    </row>
    <row r="344" customHeight="1" spans="1:33">
      <c r="A344" s="21">
        <f>_xlfn.RANK.EQ(M344,M341:N344,0)</f>
        <v>3</v>
      </c>
      <c r="B344" s="21">
        <v>1446.85</v>
      </c>
      <c r="C344" s="21">
        <v>0.96</v>
      </c>
      <c r="D344" s="22">
        <v>1.35</v>
      </c>
      <c r="E344" s="14">
        <f t="shared" si="146"/>
        <v>1875.1176</v>
      </c>
      <c r="F344" s="21">
        <v>1000</v>
      </c>
      <c r="G344" s="21">
        <v>0.2</v>
      </c>
      <c r="H344" s="61">
        <f t="shared" si="147"/>
        <v>3.2</v>
      </c>
      <c r="I344" s="21">
        <v>1</v>
      </c>
      <c r="J344" s="21">
        <v>0.2</v>
      </c>
      <c r="K344" s="21">
        <v>1.3</v>
      </c>
      <c r="L344" s="17">
        <f t="shared" si="148"/>
        <v>1.26</v>
      </c>
      <c r="M344" s="62">
        <f>(E344*H344*L344+J345)*O344*I344</f>
        <v>7560.4741632</v>
      </c>
      <c r="N344" s="63"/>
      <c r="O344" s="26">
        <v>1</v>
      </c>
      <c r="P344" s="21">
        <f t="shared" si="149"/>
        <v>12</v>
      </c>
      <c r="R344" s="21">
        <f>_xlfn.RANK.EQ(AD344,AD341:AE344,0)</f>
        <v>3</v>
      </c>
      <c r="S344" s="21">
        <v>1446.85</v>
      </c>
      <c r="T344" s="21">
        <v>0.96</v>
      </c>
      <c r="U344" s="22">
        <v>1.35</v>
      </c>
      <c r="V344" s="14">
        <f t="shared" si="150"/>
        <v>1875.1176</v>
      </c>
      <c r="W344" s="21">
        <v>1000</v>
      </c>
      <c r="X344" s="21">
        <v>0.2</v>
      </c>
      <c r="Y344" s="61">
        <f t="shared" si="151"/>
        <v>3.2</v>
      </c>
      <c r="Z344" s="21">
        <v>1</v>
      </c>
      <c r="AA344" s="21">
        <v>0.2</v>
      </c>
      <c r="AB344" s="21">
        <v>1.7</v>
      </c>
      <c r="AC344" s="17">
        <f t="shared" si="152"/>
        <v>1.34</v>
      </c>
      <c r="AD344" s="62">
        <f>(V344*Y344*AC344+AA345)*AF344*Z344</f>
        <v>10393.5042688</v>
      </c>
      <c r="AE344" s="63"/>
      <c r="AF344" s="26">
        <v>1</v>
      </c>
      <c r="AG344" s="21">
        <f t="shared" si="153"/>
        <v>12</v>
      </c>
    </row>
    <row r="345" customHeight="1" spans="1:33">
      <c r="A345" s="64" t="s">
        <v>48</v>
      </c>
      <c r="B345" s="65">
        <f>LARGE(M341:N344,1)/1</f>
        <v>27288.6255209228</v>
      </c>
      <c r="C345" s="64" t="s">
        <v>49</v>
      </c>
      <c r="D345" s="65">
        <f>LARGE(M341:N344,2)/2</f>
        <v>6170.457381552</v>
      </c>
      <c r="E345" s="64" t="s">
        <v>50</v>
      </c>
      <c r="F345" s="65">
        <f>LARGE(M341:N344,3)/12</f>
        <v>630.0395136</v>
      </c>
      <c r="G345" s="64" t="s">
        <v>51</v>
      </c>
      <c r="H345" s="65">
        <f>LARGE(M341:N344,4)/12</f>
        <v>0</v>
      </c>
      <c r="I345" s="55" t="s">
        <v>52</v>
      </c>
      <c r="J345" s="55">
        <v>0</v>
      </c>
      <c r="K345" s="66" t="s">
        <v>37</v>
      </c>
      <c r="L345" s="66">
        <v>1.2</v>
      </c>
      <c r="M345" s="33" t="s">
        <v>53</v>
      </c>
      <c r="N345" s="67">
        <f>(B345+D345+F345+H345)*L345</f>
        <v>40906.9468992898</v>
      </c>
      <c r="O345" s="33" t="s">
        <v>54</v>
      </c>
      <c r="P345" s="67">
        <v>8</v>
      </c>
      <c r="R345" s="64" t="s">
        <v>48</v>
      </c>
      <c r="S345" s="65">
        <f>LARGE(AD341:AE344,1)/1</f>
        <v>32560.1162726136</v>
      </c>
      <c r="T345" s="64" t="s">
        <v>49</v>
      </c>
      <c r="U345" s="65">
        <f>LARGE(AD341:AE344,2)/2</f>
        <v>8276.305140272</v>
      </c>
      <c r="V345" s="64" t="s">
        <v>50</v>
      </c>
      <c r="W345" s="65">
        <f>LARGE(AD341:AE344,3)/12</f>
        <v>866.125355733333</v>
      </c>
      <c r="X345" s="64" t="s">
        <v>51</v>
      </c>
      <c r="Y345" s="65">
        <f>LARGE(AD341:AE344,4)/12</f>
        <v>0</v>
      </c>
      <c r="Z345" s="55" t="s">
        <v>52</v>
      </c>
      <c r="AA345" s="55">
        <v>2353</v>
      </c>
      <c r="AB345" s="66" t="s">
        <v>37</v>
      </c>
      <c r="AC345" s="66">
        <v>1.2</v>
      </c>
      <c r="AD345" s="33" t="s">
        <v>53</v>
      </c>
      <c r="AE345" s="67">
        <f>(S345+U345+W345+Y345)*AC345</f>
        <v>50043.0561223427</v>
      </c>
      <c r="AF345" s="33" t="s">
        <v>54</v>
      </c>
      <c r="AG345" s="67">
        <v>8</v>
      </c>
    </row>
    <row r="346" customHeight="1" spans="1:33">
      <c r="A346" s="64"/>
      <c r="B346" s="65"/>
      <c r="C346" s="64"/>
      <c r="D346" s="65"/>
      <c r="E346" s="64"/>
      <c r="F346" s="65"/>
      <c r="G346" s="64"/>
      <c r="H346" s="65"/>
      <c r="I346" s="58"/>
      <c r="J346" s="58"/>
      <c r="K346" s="68"/>
      <c r="L346" s="68"/>
      <c r="M346" s="33"/>
      <c r="N346" s="67"/>
      <c r="O346" s="33"/>
      <c r="P346" s="67"/>
      <c r="R346" s="64"/>
      <c r="S346" s="65"/>
      <c r="T346" s="64"/>
      <c r="U346" s="65"/>
      <c r="V346" s="64"/>
      <c r="W346" s="65"/>
      <c r="X346" s="64"/>
      <c r="Y346" s="65"/>
      <c r="Z346" s="58"/>
      <c r="AA346" s="58"/>
      <c r="AB346" s="68"/>
      <c r="AC346" s="68"/>
      <c r="AD346" s="33"/>
      <c r="AE346" s="67"/>
      <c r="AF346" s="33"/>
      <c r="AG346" s="67"/>
    </row>
    <row r="347" customHeight="1" spans="1:33">
      <c r="A347" s="28">
        <f>N345*P345</f>
        <v>327255.575194318</v>
      </c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R347" s="28">
        <f>AE345*AG345</f>
        <v>400344.448978741</v>
      </c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</row>
    <row r="348" customHeight="1" spans="1:3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</row>
    <row r="349" customHeight="1" spans="1:3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</row>
    <row r="350" customHeight="1" spans="1:33">
      <c r="A350" s="13" t="s">
        <v>55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R350" s="13" t="s">
        <v>55</v>
      </c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</row>
    <row r="351" customHeight="1" spans="1:33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</row>
    <row r="352" customHeight="1" spans="1:33">
      <c r="A352" s="21" t="s">
        <v>42</v>
      </c>
      <c r="B352" s="14" t="s">
        <v>11</v>
      </c>
      <c r="C352" s="14"/>
      <c r="D352" s="14"/>
      <c r="E352" s="14"/>
      <c r="F352" s="16" t="s">
        <v>25</v>
      </c>
      <c r="G352" s="16"/>
      <c r="H352" s="16"/>
      <c r="I352" s="55" t="s">
        <v>43</v>
      </c>
      <c r="J352" s="17" t="s">
        <v>15</v>
      </c>
      <c r="K352" s="17"/>
      <c r="L352" s="17"/>
      <c r="M352" s="56" t="s">
        <v>18</v>
      </c>
      <c r="N352" s="57"/>
      <c r="O352" s="19" t="s">
        <v>17</v>
      </c>
      <c r="P352" s="21" t="s">
        <v>44</v>
      </c>
      <c r="R352" s="21" t="s">
        <v>42</v>
      </c>
      <c r="S352" s="14" t="s">
        <v>11</v>
      </c>
      <c r="T352" s="14"/>
      <c r="U352" s="14"/>
      <c r="V352" s="14"/>
      <c r="W352" s="16" t="s">
        <v>25</v>
      </c>
      <c r="X352" s="16"/>
      <c r="Y352" s="16"/>
      <c r="Z352" s="55" t="s">
        <v>43</v>
      </c>
      <c r="AA352" s="17" t="s">
        <v>15</v>
      </c>
      <c r="AB352" s="17"/>
      <c r="AC352" s="17"/>
      <c r="AD352" s="56" t="s">
        <v>18</v>
      </c>
      <c r="AE352" s="57"/>
      <c r="AF352" s="19" t="s">
        <v>17</v>
      </c>
      <c r="AG352" s="21" t="s">
        <v>44</v>
      </c>
    </row>
    <row r="353" customHeight="1" spans="1:33">
      <c r="A353" s="21"/>
      <c r="B353" s="21" t="s">
        <v>45</v>
      </c>
      <c r="C353" s="21" t="s">
        <v>46</v>
      </c>
      <c r="D353" s="21" t="s">
        <v>47</v>
      </c>
      <c r="E353" s="14" t="s">
        <v>11</v>
      </c>
      <c r="F353" s="21" t="s">
        <v>23</v>
      </c>
      <c r="G353" s="21" t="s">
        <v>24</v>
      </c>
      <c r="H353" s="16" t="s">
        <v>25</v>
      </c>
      <c r="I353" s="58"/>
      <c r="J353" s="21" t="s">
        <v>26</v>
      </c>
      <c r="K353" s="21" t="s">
        <v>27</v>
      </c>
      <c r="L353" s="17" t="s">
        <v>28</v>
      </c>
      <c r="M353" s="59"/>
      <c r="N353" s="60"/>
      <c r="O353" s="19"/>
      <c r="P353" s="21"/>
      <c r="R353" s="21"/>
      <c r="S353" s="21" t="s">
        <v>45</v>
      </c>
      <c r="T353" s="21" t="s">
        <v>46</v>
      </c>
      <c r="U353" s="21" t="s">
        <v>47</v>
      </c>
      <c r="V353" s="14" t="s">
        <v>11</v>
      </c>
      <c r="W353" s="21" t="s">
        <v>23</v>
      </c>
      <c r="X353" s="21" t="s">
        <v>24</v>
      </c>
      <c r="Y353" s="16" t="s">
        <v>25</v>
      </c>
      <c r="Z353" s="58"/>
      <c r="AA353" s="21" t="s">
        <v>26</v>
      </c>
      <c r="AB353" s="21" t="s">
        <v>27</v>
      </c>
      <c r="AC353" s="17" t="s">
        <v>28</v>
      </c>
      <c r="AD353" s="59"/>
      <c r="AE353" s="60"/>
      <c r="AF353" s="19"/>
      <c r="AG353" s="21"/>
    </row>
    <row r="354" customHeight="1" spans="1:33">
      <c r="A354" s="21">
        <f>_xlfn.RANK.EQ(M354,M354:N357,0)</f>
        <v>1</v>
      </c>
      <c r="B354" s="21">
        <v>1446.85</v>
      </c>
      <c r="C354" s="21">
        <v>0.96</v>
      </c>
      <c r="D354" s="22">
        <v>1.35</v>
      </c>
      <c r="E354" s="14">
        <f t="shared" ref="E354:E357" si="154">B354*C354*D354</f>
        <v>1875.1176</v>
      </c>
      <c r="F354" s="21">
        <v>495</v>
      </c>
      <c r="G354" s="21">
        <v>1.74</v>
      </c>
      <c r="H354" s="61">
        <f t="shared" ref="H354:H357" si="155">1+6*F354/(F354+2000)+G354</f>
        <v>3.93038076152305</v>
      </c>
      <c r="I354" s="21">
        <v>1</v>
      </c>
      <c r="J354" s="21">
        <v>0.99</v>
      </c>
      <c r="K354" s="21">
        <v>2.73</v>
      </c>
      <c r="L354" s="17">
        <f t="shared" ref="L354:L357" si="156">1+J354*K354</f>
        <v>3.7027</v>
      </c>
      <c r="M354" s="62">
        <f>(E354*H354*L354+J358)*O354*I354</f>
        <v>27288.6255209228</v>
      </c>
      <c r="N354" s="63"/>
      <c r="O354" s="26">
        <v>1</v>
      </c>
      <c r="P354" s="21">
        <f t="shared" ref="P354:P357" si="157">IF(A354=1,1,(IF(A354=2,2,12)))</f>
        <v>1</v>
      </c>
      <c r="R354" s="21">
        <f>_xlfn.RANK.EQ(AD354,AD354:AE357,0)</f>
        <v>1</v>
      </c>
      <c r="S354" s="21">
        <v>1446.85</v>
      </c>
      <c r="T354" s="21">
        <v>0.96</v>
      </c>
      <c r="U354" s="22">
        <v>1.35</v>
      </c>
      <c r="V354" s="14">
        <f t="shared" ref="V354:V357" si="158">S354*T354*U354</f>
        <v>1875.1176</v>
      </c>
      <c r="W354" s="21">
        <v>495</v>
      </c>
      <c r="X354" s="21">
        <v>1.74</v>
      </c>
      <c r="Y354" s="61">
        <f t="shared" ref="Y354:Y357" si="159">1+6*W354/(W354+2000)+X354</f>
        <v>3.93038076152305</v>
      </c>
      <c r="Z354" s="21">
        <v>1</v>
      </c>
      <c r="AA354" s="21">
        <v>0.99</v>
      </c>
      <c r="AB354" s="21">
        <v>3.13</v>
      </c>
      <c r="AC354" s="17">
        <f t="shared" ref="AC354:AC357" si="160">1+AA354*AB354</f>
        <v>4.0987</v>
      </c>
      <c r="AD354" s="62">
        <f>(V354*Y354*AC354+AA358)*AF354*Z354</f>
        <v>32560.1162726136</v>
      </c>
      <c r="AE354" s="63"/>
      <c r="AF354" s="26">
        <v>1</v>
      </c>
      <c r="AG354" s="21">
        <f t="shared" ref="AG354:AG357" si="161">IF(R354=1,1,(IF(R354=2,2,12)))</f>
        <v>1</v>
      </c>
    </row>
    <row r="355" customHeight="1" spans="1:33">
      <c r="A355" s="21">
        <f>_xlfn.RANK.EQ(M355,M354:N357,0)</f>
        <v>2</v>
      </c>
      <c r="B355" s="21">
        <v>1446.85</v>
      </c>
      <c r="C355" s="21">
        <v>0.96</v>
      </c>
      <c r="D355" s="22">
        <v>1.35</v>
      </c>
      <c r="E355" s="14">
        <f t="shared" si="154"/>
        <v>1875.1176</v>
      </c>
      <c r="F355" s="21">
        <v>357</v>
      </c>
      <c r="G355" s="21">
        <v>1</v>
      </c>
      <c r="H355" s="61">
        <f t="shared" si="155"/>
        <v>2.90878235044548</v>
      </c>
      <c r="I355" s="21">
        <v>1</v>
      </c>
      <c r="J355" s="21">
        <v>0.98</v>
      </c>
      <c r="K355" s="21">
        <v>2.28</v>
      </c>
      <c r="L355" s="17">
        <f t="shared" si="156"/>
        <v>3.2344</v>
      </c>
      <c r="M355" s="62">
        <f>(E355*H355*L355+J358)*O355*I355</f>
        <v>17641.4169645552</v>
      </c>
      <c r="N355" s="63"/>
      <c r="O355" s="26">
        <v>1</v>
      </c>
      <c r="P355" s="21">
        <f t="shared" si="157"/>
        <v>2</v>
      </c>
      <c r="R355" s="21">
        <f>_xlfn.RANK.EQ(AD355,AD354:AE357,0)</f>
        <v>2</v>
      </c>
      <c r="S355" s="21">
        <v>1446.85</v>
      </c>
      <c r="T355" s="21">
        <v>0.96</v>
      </c>
      <c r="U355" s="22">
        <v>1.35</v>
      </c>
      <c r="V355" s="14">
        <f t="shared" si="158"/>
        <v>1875.1176</v>
      </c>
      <c r="W355" s="21">
        <v>357</v>
      </c>
      <c r="X355" s="21">
        <v>1</v>
      </c>
      <c r="Y355" s="61">
        <f t="shared" si="159"/>
        <v>2.90878235044548</v>
      </c>
      <c r="Z355" s="21">
        <v>1</v>
      </c>
      <c r="AA355" s="21">
        <v>0.98</v>
      </c>
      <c r="AB355" s="21">
        <v>2.68</v>
      </c>
      <c r="AC355" s="17">
        <f t="shared" si="160"/>
        <v>3.6264</v>
      </c>
      <c r="AD355" s="62">
        <f>(V355*Y355*AC355+AA358)*AF355*Z355</f>
        <v>22132.506084672</v>
      </c>
      <c r="AE355" s="63"/>
      <c r="AF355" s="26">
        <v>1</v>
      </c>
      <c r="AG355" s="21">
        <f t="shared" si="161"/>
        <v>2</v>
      </c>
    </row>
    <row r="356" customHeight="1" spans="1:33">
      <c r="A356" s="21">
        <f>_xlfn.RANK.EQ(M356,M354:N357,0)</f>
        <v>3</v>
      </c>
      <c r="B356" s="21">
        <v>1446.85</v>
      </c>
      <c r="C356" s="21">
        <v>0.96</v>
      </c>
      <c r="D356" s="22">
        <v>1.35</v>
      </c>
      <c r="E356" s="14">
        <f t="shared" si="154"/>
        <v>1875.1176</v>
      </c>
      <c r="F356" s="21">
        <v>280</v>
      </c>
      <c r="G356" s="21">
        <v>1.4</v>
      </c>
      <c r="H356" s="61">
        <f t="shared" si="155"/>
        <v>3.13684210526316</v>
      </c>
      <c r="I356" s="21">
        <v>1</v>
      </c>
      <c r="J356" s="21">
        <v>0.79</v>
      </c>
      <c r="K356" s="21">
        <v>1.39</v>
      </c>
      <c r="L356" s="17">
        <f t="shared" si="156"/>
        <v>2.0981</v>
      </c>
      <c r="M356" s="62">
        <f>(E356*H356*L356+J358)*O356*I356</f>
        <v>12340.914763104</v>
      </c>
      <c r="N356" s="63"/>
      <c r="O356" s="26">
        <v>1</v>
      </c>
      <c r="P356" s="21">
        <f t="shared" si="157"/>
        <v>12</v>
      </c>
      <c r="R356" s="21">
        <f>_xlfn.RANK.EQ(AD356,AD354:AE357,0)</f>
        <v>3</v>
      </c>
      <c r="S356" s="21">
        <v>1446.85</v>
      </c>
      <c r="T356" s="21">
        <v>0.96</v>
      </c>
      <c r="U356" s="22">
        <v>1.35</v>
      </c>
      <c r="V356" s="14">
        <f t="shared" si="158"/>
        <v>1875.1176</v>
      </c>
      <c r="W356" s="21">
        <v>280</v>
      </c>
      <c r="X356" s="21">
        <v>1.4</v>
      </c>
      <c r="Y356" s="61">
        <f t="shared" si="159"/>
        <v>3.13684210526316</v>
      </c>
      <c r="Z356" s="21">
        <v>1</v>
      </c>
      <c r="AA356" s="21">
        <v>0.79</v>
      </c>
      <c r="AB356" s="21">
        <v>1.79</v>
      </c>
      <c r="AC356" s="17">
        <f t="shared" si="160"/>
        <v>2.4141</v>
      </c>
      <c r="AD356" s="62">
        <f>(V356*Y356*AC356+AA358)*AF356*Z356</f>
        <v>16552.610280544</v>
      </c>
      <c r="AE356" s="63"/>
      <c r="AF356" s="26">
        <v>1</v>
      </c>
      <c r="AG356" s="21">
        <f t="shared" si="161"/>
        <v>12</v>
      </c>
    </row>
    <row r="357" customHeight="1" spans="1:33">
      <c r="A357" s="21">
        <f>_xlfn.RANK.EQ(M357,M354:N357,0)</f>
        <v>4</v>
      </c>
      <c r="B357" s="21">
        <v>1446.85</v>
      </c>
      <c r="C357" s="21">
        <v>0.96</v>
      </c>
      <c r="D357" s="22">
        <v>1.35</v>
      </c>
      <c r="E357" s="14">
        <f t="shared" si="154"/>
        <v>1875.1176</v>
      </c>
      <c r="F357" s="21">
        <v>1000</v>
      </c>
      <c r="G357" s="21">
        <v>0.2</v>
      </c>
      <c r="H357" s="61">
        <f t="shared" si="155"/>
        <v>3.2</v>
      </c>
      <c r="I357" s="21">
        <v>1</v>
      </c>
      <c r="J357" s="21">
        <v>0.2</v>
      </c>
      <c r="K357" s="21">
        <v>1.3</v>
      </c>
      <c r="L357" s="17">
        <f t="shared" si="156"/>
        <v>1.26</v>
      </c>
      <c r="M357" s="62">
        <f>(E357*H357*L357+J358)*O357*I357</f>
        <v>7560.4741632</v>
      </c>
      <c r="N357" s="63"/>
      <c r="O357" s="26">
        <v>1</v>
      </c>
      <c r="P357" s="21">
        <f t="shared" si="157"/>
        <v>12</v>
      </c>
      <c r="R357" s="21">
        <f>_xlfn.RANK.EQ(AD357,AD354:AE357,0)</f>
        <v>4</v>
      </c>
      <c r="S357" s="21">
        <v>1446.85</v>
      </c>
      <c r="T357" s="21">
        <v>0.96</v>
      </c>
      <c r="U357" s="22">
        <v>1.35</v>
      </c>
      <c r="V357" s="14">
        <f t="shared" si="158"/>
        <v>1875.1176</v>
      </c>
      <c r="W357" s="21">
        <v>1000</v>
      </c>
      <c r="X357" s="21">
        <v>0.2</v>
      </c>
      <c r="Y357" s="61">
        <f t="shared" si="159"/>
        <v>3.2</v>
      </c>
      <c r="Z357" s="21">
        <v>1</v>
      </c>
      <c r="AA357" s="21">
        <v>0.2</v>
      </c>
      <c r="AB357" s="21">
        <v>1.7</v>
      </c>
      <c r="AC357" s="17">
        <f t="shared" si="160"/>
        <v>1.34</v>
      </c>
      <c r="AD357" s="62">
        <f>(V357*Y357*AC357+AA358)*AF357*Z357</f>
        <v>10393.5042688</v>
      </c>
      <c r="AE357" s="63"/>
      <c r="AF357" s="26">
        <v>1</v>
      </c>
      <c r="AG357" s="21">
        <f t="shared" si="161"/>
        <v>12</v>
      </c>
    </row>
    <row r="358" customHeight="1" spans="1:33">
      <c r="A358" s="64" t="s">
        <v>48</v>
      </c>
      <c r="B358" s="65">
        <f>LARGE(M354:N357,1)/1</f>
        <v>27288.6255209228</v>
      </c>
      <c r="C358" s="64" t="s">
        <v>49</v>
      </c>
      <c r="D358" s="65">
        <f>LARGE(M354:N357,2)/2</f>
        <v>8820.70848227761</v>
      </c>
      <c r="E358" s="64" t="s">
        <v>50</v>
      </c>
      <c r="F358" s="65">
        <f>LARGE(M354:N357,3)/12</f>
        <v>1028.409563592</v>
      </c>
      <c r="G358" s="64" t="s">
        <v>51</v>
      </c>
      <c r="H358" s="65">
        <f>LARGE(M354:N357,4)/12</f>
        <v>630.0395136</v>
      </c>
      <c r="I358" s="55" t="s">
        <v>52</v>
      </c>
      <c r="J358" s="55">
        <v>0</v>
      </c>
      <c r="K358" s="66" t="s">
        <v>37</v>
      </c>
      <c r="L358" s="66">
        <v>1.2</v>
      </c>
      <c r="M358" s="33" t="s">
        <v>53</v>
      </c>
      <c r="N358" s="67">
        <f>(B358+D358+F358+H358)*L358</f>
        <v>45321.3396964709</v>
      </c>
      <c r="O358" s="33" t="s">
        <v>54</v>
      </c>
      <c r="P358" s="67">
        <v>12</v>
      </c>
      <c r="R358" s="64" t="s">
        <v>48</v>
      </c>
      <c r="S358" s="65">
        <f>LARGE(AD354:AE357,1)/1</f>
        <v>32560.1162726136</v>
      </c>
      <c r="T358" s="64" t="s">
        <v>49</v>
      </c>
      <c r="U358" s="65">
        <f>LARGE(AD354:AE357,2)/2</f>
        <v>11066.253042336</v>
      </c>
      <c r="V358" s="64" t="s">
        <v>50</v>
      </c>
      <c r="W358" s="65">
        <f>LARGE(AD354:AE357,3)/12</f>
        <v>1379.38419004533</v>
      </c>
      <c r="X358" s="64" t="s">
        <v>51</v>
      </c>
      <c r="Y358" s="65">
        <f>LARGE(AD354:AE357,4)/12</f>
        <v>866.125355733333</v>
      </c>
      <c r="Z358" s="55" t="s">
        <v>52</v>
      </c>
      <c r="AA358" s="55">
        <v>2353</v>
      </c>
      <c r="AB358" s="66" t="s">
        <v>37</v>
      </c>
      <c r="AC358" s="66">
        <v>1.2</v>
      </c>
      <c r="AD358" s="33" t="s">
        <v>53</v>
      </c>
      <c r="AE358" s="67">
        <f>(S358+U358+W358+Y358)*AC358</f>
        <v>55046.2546328739</v>
      </c>
      <c r="AF358" s="33" t="s">
        <v>54</v>
      </c>
      <c r="AG358" s="67">
        <v>16</v>
      </c>
    </row>
    <row r="359" customHeight="1" spans="1:33">
      <c r="A359" s="64"/>
      <c r="B359" s="65"/>
      <c r="C359" s="64"/>
      <c r="D359" s="65"/>
      <c r="E359" s="64"/>
      <c r="F359" s="65"/>
      <c r="G359" s="64"/>
      <c r="H359" s="65"/>
      <c r="I359" s="58"/>
      <c r="J359" s="58"/>
      <c r="K359" s="68"/>
      <c r="L359" s="68"/>
      <c r="M359" s="33"/>
      <c r="N359" s="67"/>
      <c r="O359" s="33"/>
      <c r="P359" s="67"/>
      <c r="R359" s="64"/>
      <c r="S359" s="65"/>
      <c r="T359" s="64"/>
      <c r="U359" s="65"/>
      <c r="V359" s="64"/>
      <c r="W359" s="65"/>
      <c r="X359" s="64"/>
      <c r="Y359" s="65"/>
      <c r="Z359" s="58"/>
      <c r="AA359" s="58"/>
      <c r="AB359" s="68"/>
      <c r="AC359" s="68"/>
      <c r="AD359" s="33"/>
      <c r="AE359" s="67"/>
      <c r="AF359" s="33"/>
      <c r="AG359" s="67"/>
    </row>
    <row r="360" customHeight="1" spans="1:33">
      <c r="A360" s="28">
        <f>N358*P358</f>
        <v>543856.076357651</v>
      </c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R360" s="28">
        <f>AE358*AG358</f>
        <v>880740.074125982</v>
      </c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</row>
    <row r="361" customHeight="1" spans="1:3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</row>
    <row r="362" customHeight="1" spans="1:3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</row>
    <row r="363" customHeight="1" spans="1:33">
      <c r="A363" s="13" t="s">
        <v>56</v>
      </c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R363" s="13" t="s">
        <v>56</v>
      </c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</row>
    <row r="364" customHeight="1" spans="1:33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</row>
    <row r="365" customHeight="1" spans="1:33">
      <c r="A365" s="14" t="s">
        <v>11</v>
      </c>
      <c r="B365" s="14"/>
      <c r="C365" s="14"/>
      <c r="D365" s="15"/>
      <c r="E365" s="16" t="s">
        <v>12</v>
      </c>
      <c r="F365" s="16"/>
      <c r="G365" s="16"/>
      <c r="H365" s="16"/>
      <c r="I365" s="14" t="s">
        <v>13</v>
      </c>
      <c r="J365" s="14" t="s">
        <v>14</v>
      </c>
      <c r="K365" s="17" t="s">
        <v>15</v>
      </c>
      <c r="L365" s="17"/>
      <c r="M365" s="17"/>
      <c r="N365" s="18" t="s">
        <v>16</v>
      </c>
      <c r="O365" s="19" t="s">
        <v>17</v>
      </c>
      <c r="P365" s="20" t="s">
        <v>18</v>
      </c>
      <c r="R365" s="14" t="s">
        <v>11</v>
      </c>
      <c r="S365" s="14"/>
      <c r="T365" s="14"/>
      <c r="U365" s="15"/>
      <c r="V365" s="16" t="s">
        <v>12</v>
      </c>
      <c r="W365" s="16"/>
      <c r="X365" s="16"/>
      <c r="Y365" s="16"/>
      <c r="Z365" s="14" t="s">
        <v>13</v>
      </c>
      <c r="AA365" s="14" t="s">
        <v>14</v>
      </c>
      <c r="AB365" s="17" t="s">
        <v>15</v>
      </c>
      <c r="AC365" s="17"/>
      <c r="AD365" s="17"/>
      <c r="AE365" s="18" t="s">
        <v>16</v>
      </c>
      <c r="AF365" s="19" t="s">
        <v>17</v>
      </c>
      <c r="AG365" s="20" t="s">
        <v>18</v>
      </c>
    </row>
    <row r="366" customHeight="1" spans="1:33">
      <c r="A366" s="21" t="s">
        <v>19</v>
      </c>
      <c r="B366" s="21" t="s">
        <v>20</v>
      </c>
      <c r="C366" s="22" t="s">
        <v>21</v>
      </c>
      <c r="D366" s="15" t="s">
        <v>11</v>
      </c>
      <c r="E366" s="21" t="s">
        <v>22</v>
      </c>
      <c r="F366" s="21" t="s">
        <v>23</v>
      </c>
      <c r="G366" s="21" t="s">
        <v>24</v>
      </c>
      <c r="H366" s="16" t="s">
        <v>25</v>
      </c>
      <c r="I366" s="14"/>
      <c r="J366" s="14"/>
      <c r="K366" s="21" t="s">
        <v>26</v>
      </c>
      <c r="L366" s="21" t="s">
        <v>27</v>
      </c>
      <c r="M366" s="17" t="s">
        <v>28</v>
      </c>
      <c r="N366" s="18" t="s">
        <v>29</v>
      </c>
      <c r="O366" s="19"/>
      <c r="P366" s="20"/>
      <c r="R366" s="21" t="s">
        <v>19</v>
      </c>
      <c r="S366" s="21" t="s">
        <v>20</v>
      </c>
      <c r="T366" s="22" t="s">
        <v>21</v>
      </c>
      <c r="U366" s="15" t="s">
        <v>11</v>
      </c>
      <c r="V366" s="21" t="s">
        <v>22</v>
      </c>
      <c r="W366" s="21" t="s">
        <v>23</v>
      </c>
      <c r="X366" s="21" t="s">
        <v>24</v>
      </c>
      <c r="Y366" s="16" t="s">
        <v>25</v>
      </c>
      <c r="Z366" s="14"/>
      <c r="AA366" s="14"/>
      <c r="AB366" s="21" t="s">
        <v>26</v>
      </c>
      <c r="AC366" s="21" t="s">
        <v>27</v>
      </c>
      <c r="AD366" s="17" t="s">
        <v>28</v>
      </c>
      <c r="AE366" s="18" t="s">
        <v>29</v>
      </c>
      <c r="AF366" s="19"/>
      <c r="AG366" s="20"/>
    </row>
    <row r="367" customHeight="1" spans="1:33">
      <c r="A367" s="21">
        <v>3137</v>
      </c>
      <c r="B367" s="23">
        <v>7.2</v>
      </c>
      <c r="C367" s="22">
        <v>1.35</v>
      </c>
      <c r="D367" s="15">
        <f>A367*B367*C367</f>
        <v>30491.64</v>
      </c>
      <c r="E367" s="21">
        <v>1.6</v>
      </c>
      <c r="F367" s="21">
        <v>357</v>
      </c>
      <c r="G367" s="21">
        <v>1</v>
      </c>
      <c r="H367" s="24">
        <f>1+6*F367/(F367+2000)+G367</f>
        <v>2.90878235044548</v>
      </c>
      <c r="I367" s="25">
        <f>1000*(1.6+4.8)</f>
        <v>6400</v>
      </c>
      <c r="J367" s="25">
        <v>0</v>
      </c>
      <c r="K367" s="21">
        <v>0.98</v>
      </c>
      <c r="L367" s="21">
        <v>2.28</v>
      </c>
      <c r="M367" s="17">
        <f>1+K367*L367</f>
        <v>3.2344</v>
      </c>
      <c r="N367" s="18">
        <v>1.2</v>
      </c>
      <c r="O367" s="26">
        <v>1</v>
      </c>
      <c r="P367" s="27">
        <f>((D367*E367*H367)+I367+J367)*M367*N367*O367</f>
        <v>575631.359195259</v>
      </c>
      <c r="R367" s="21">
        <v>3137</v>
      </c>
      <c r="S367" s="23">
        <v>7.2</v>
      </c>
      <c r="T367" s="22">
        <v>1.35</v>
      </c>
      <c r="U367" s="15">
        <f>R367*S367*T367</f>
        <v>30491.64</v>
      </c>
      <c r="V367" s="21">
        <v>1.6</v>
      </c>
      <c r="W367" s="21">
        <v>357</v>
      </c>
      <c r="X367" s="21">
        <v>1</v>
      </c>
      <c r="Y367" s="24">
        <f>1+6*W367/(W367+2000)+X367</f>
        <v>2.90878235044548</v>
      </c>
      <c r="Z367" s="25">
        <f>1000*(1.6+4.8)+R367*1.5*5</f>
        <v>29927.5</v>
      </c>
      <c r="AA367" s="25">
        <v>0</v>
      </c>
      <c r="AB367" s="21">
        <v>0.98</v>
      </c>
      <c r="AC367" s="21">
        <f>2.28+1.9</f>
        <v>4.18</v>
      </c>
      <c r="AD367" s="17">
        <f>1+AB367*AC367</f>
        <v>5.0964</v>
      </c>
      <c r="AE367" s="18">
        <v>1.2</v>
      </c>
      <c r="AF367" s="26">
        <v>1</v>
      </c>
      <c r="AG367" s="27">
        <f>((U367*V367*Y367)+Z367+AA367)*AD367*AE367*AF367</f>
        <v>1050901.14889562</v>
      </c>
    </row>
    <row r="368" customHeight="1" spans="1:33">
      <c r="A368" s="28">
        <f>SUM(P367:P367)</f>
        <v>575631.359195259</v>
      </c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R368" s="28">
        <f>SUM(AG367:AG367)</f>
        <v>1050901.14889562</v>
      </c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</row>
    <row r="369" customHeight="1" spans="1:3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</row>
    <row r="370" customHeight="1" spans="1:3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</row>
    <row r="371" customHeight="1" spans="1:33">
      <c r="A371" s="29" t="s">
        <v>57</v>
      </c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R371" s="29" t="s">
        <v>57</v>
      </c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</row>
    <row r="372" customHeight="1" spans="1:3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</row>
    <row r="373" customHeight="1" spans="1:33">
      <c r="A373" s="14" t="s">
        <v>11</v>
      </c>
      <c r="B373" s="14"/>
      <c r="C373" s="14"/>
      <c r="D373" s="14"/>
      <c r="E373" s="14"/>
      <c r="F373" s="17" t="s">
        <v>31</v>
      </c>
      <c r="G373" s="17"/>
      <c r="H373" s="17"/>
      <c r="I373" s="17"/>
      <c r="J373" s="18" t="s">
        <v>32</v>
      </c>
      <c r="K373" s="18"/>
      <c r="L373" s="30" t="s">
        <v>18</v>
      </c>
      <c r="M373" s="30"/>
      <c r="N373" s="30"/>
      <c r="O373" s="30"/>
      <c r="P373" s="30"/>
      <c r="R373" s="14" t="s">
        <v>11</v>
      </c>
      <c r="S373" s="14"/>
      <c r="T373" s="14"/>
      <c r="U373" s="14"/>
      <c r="V373" s="14"/>
      <c r="W373" s="17" t="s">
        <v>31</v>
      </c>
      <c r="X373" s="17"/>
      <c r="Y373" s="17"/>
      <c r="Z373" s="17"/>
      <c r="AA373" s="18" t="s">
        <v>32</v>
      </c>
      <c r="AB373" s="18"/>
      <c r="AC373" s="30" t="s">
        <v>18</v>
      </c>
      <c r="AD373" s="30"/>
      <c r="AE373" s="30"/>
      <c r="AF373" s="30"/>
      <c r="AG373" s="30"/>
    </row>
    <row r="374" customHeight="1" spans="1:33">
      <c r="A374" s="14" t="s">
        <v>19</v>
      </c>
      <c r="B374" s="14" t="s">
        <v>33</v>
      </c>
      <c r="C374" s="14" t="s">
        <v>34</v>
      </c>
      <c r="D374" s="14" t="s">
        <v>35</v>
      </c>
      <c r="E374" s="14" t="s">
        <v>11</v>
      </c>
      <c r="F374" s="17" t="s">
        <v>36</v>
      </c>
      <c r="G374" s="17" t="s">
        <v>26</v>
      </c>
      <c r="H374" s="17" t="s">
        <v>27</v>
      </c>
      <c r="I374" s="31" t="s">
        <v>28</v>
      </c>
      <c r="J374" s="18" t="s">
        <v>37</v>
      </c>
      <c r="K374" s="18" t="s">
        <v>38</v>
      </c>
      <c r="L374" s="30"/>
      <c r="M374" s="30"/>
      <c r="N374" s="30"/>
      <c r="O374" s="30"/>
      <c r="P374" s="30"/>
      <c r="R374" s="14" t="s">
        <v>19</v>
      </c>
      <c r="S374" s="14" t="s">
        <v>33</v>
      </c>
      <c r="T374" s="14" t="s">
        <v>34</v>
      </c>
      <c r="U374" s="14" t="s">
        <v>35</v>
      </c>
      <c r="V374" s="14" t="s">
        <v>11</v>
      </c>
      <c r="W374" s="17" t="s">
        <v>36</v>
      </c>
      <c r="X374" s="17" t="s">
        <v>26</v>
      </c>
      <c r="Y374" s="17" t="s">
        <v>27</v>
      </c>
      <c r="Z374" s="31" t="s">
        <v>28</v>
      </c>
      <c r="AA374" s="18" t="s">
        <v>37</v>
      </c>
      <c r="AB374" s="18" t="s">
        <v>38</v>
      </c>
      <c r="AC374" s="30"/>
      <c r="AD374" s="30"/>
      <c r="AE374" s="30"/>
      <c r="AF374" s="30"/>
      <c r="AG374" s="30"/>
    </row>
    <row r="375" customHeight="1" spans="1:33">
      <c r="A375" s="21">
        <v>3137</v>
      </c>
      <c r="B375" s="19">
        <v>1.728</v>
      </c>
      <c r="C375" s="21">
        <v>1</v>
      </c>
      <c r="D375" s="21">
        <v>0</v>
      </c>
      <c r="E375" s="14">
        <f t="shared" ref="E375:E382" si="162">A375*B375*C375+D375</f>
        <v>5420.736</v>
      </c>
      <c r="F375" s="21">
        <v>1.64</v>
      </c>
      <c r="G375" s="21">
        <v>0.98</v>
      </c>
      <c r="H375" s="21">
        <v>2.28</v>
      </c>
      <c r="I375" s="31">
        <f t="shared" ref="I375:I382" si="163">G375*H375+1</f>
        <v>3.2344</v>
      </c>
      <c r="J375" s="21">
        <v>1.2</v>
      </c>
      <c r="K375" s="18">
        <v>0.5</v>
      </c>
      <c r="L375" s="32">
        <f t="shared" ref="L375:L382" si="164">E375*F375*I375*J375*K375</f>
        <v>17252.3032621056</v>
      </c>
      <c r="M375" s="32"/>
      <c r="N375" s="32"/>
      <c r="O375" s="32"/>
      <c r="P375" s="32"/>
      <c r="R375" s="21">
        <v>3137</v>
      </c>
      <c r="S375" s="19">
        <v>1.728</v>
      </c>
      <c r="T375" s="21">
        <v>1</v>
      </c>
      <c r="U375" s="21">
        <v>0</v>
      </c>
      <c r="V375" s="14">
        <f t="shared" ref="V375:V382" si="165">R375*S375*T375+U375</f>
        <v>5420.736</v>
      </c>
      <c r="W375" s="21">
        <v>1.64</v>
      </c>
      <c r="X375" s="21">
        <v>0.98</v>
      </c>
      <c r="Y375" s="21">
        <v>2.68</v>
      </c>
      <c r="Z375" s="31">
        <f t="shared" ref="Z375:Z382" si="166">X375*Y375+1</f>
        <v>3.6264</v>
      </c>
      <c r="AA375" s="21">
        <v>1.2</v>
      </c>
      <c r="AB375" s="18">
        <v>0.5</v>
      </c>
      <c r="AC375" s="32">
        <f t="shared" ref="AC375:AC382" si="167">V375*W375*Z375*AA375*AB375</f>
        <v>19343.2329179136</v>
      </c>
      <c r="AD375" s="32"/>
      <c r="AE375" s="32"/>
      <c r="AF375" s="32"/>
      <c r="AG375" s="32"/>
    </row>
    <row r="376" customHeight="1" spans="1:33">
      <c r="A376" s="21">
        <v>3137</v>
      </c>
      <c r="B376" s="19">
        <v>1.728</v>
      </c>
      <c r="C376" s="21">
        <v>1</v>
      </c>
      <c r="D376" s="21">
        <v>0</v>
      </c>
      <c r="E376" s="14">
        <f t="shared" si="162"/>
        <v>5420.736</v>
      </c>
      <c r="F376" s="21">
        <v>1.64</v>
      </c>
      <c r="G376" s="21">
        <v>0.98</v>
      </c>
      <c r="H376" s="21">
        <v>2.28</v>
      </c>
      <c r="I376" s="31">
        <f t="shared" si="163"/>
        <v>3.2344</v>
      </c>
      <c r="J376" s="21">
        <v>1.2</v>
      </c>
      <c r="K376" s="18">
        <v>0.5</v>
      </c>
      <c r="L376" s="32">
        <f t="shared" si="164"/>
        <v>17252.3032621056</v>
      </c>
      <c r="M376" s="32"/>
      <c r="N376" s="32"/>
      <c r="O376" s="32"/>
      <c r="P376" s="32"/>
      <c r="R376" s="21">
        <v>3137</v>
      </c>
      <c r="S376" s="19">
        <v>1.728</v>
      </c>
      <c r="T376" s="21">
        <v>1</v>
      </c>
      <c r="U376" s="21">
        <v>0</v>
      </c>
      <c r="V376" s="14">
        <f t="shared" si="165"/>
        <v>5420.736</v>
      </c>
      <c r="W376" s="21">
        <v>1.64</v>
      </c>
      <c r="X376" s="21">
        <v>0.98</v>
      </c>
      <c r="Y376" s="21">
        <v>2.68</v>
      </c>
      <c r="Z376" s="31">
        <f t="shared" si="166"/>
        <v>3.6264</v>
      </c>
      <c r="AA376" s="21">
        <v>1.2</v>
      </c>
      <c r="AB376" s="18">
        <v>0.5</v>
      </c>
      <c r="AC376" s="32">
        <f t="shared" si="167"/>
        <v>19343.2329179136</v>
      </c>
      <c r="AD376" s="32"/>
      <c r="AE376" s="32"/>
      <c r="AF376" s="32"/>
      <c r="AG376" s="32"/>
    </row>
    <row r="377" customHeight="1" spans="1:33">
      <c r="A377" s="21">
        <v>3137</v>
      </c>
      <c r="B377" s="19">
        <v>1.728</v>
      </c>
      <c r="C377" s="21">
        <v>1</v>
      </c>
      <c r="D377" s="21">
        <v>0</v>
      </c>
      <c r="E377" s="14">
        <f t="shared" si="162"/>
        <v>5420.736</v>
      </c>
      <c r="F377" s="21">
        <v>1.64</v>
      </c>
      <c r="G377" s="21">
        <v>0.98</v>
      </c>
      <c r="H377" s="21">
        <v>2.28</v>
      </c>
      <c r="I377" s="31">
        <f t="shared" si="163"/>
        <v>3.2344</v>
      </c>
      <c r="J377" s="21">
        <v>1.2</v>
      </c>
      <c r="K377" s="18">
        <v>0.5</v>
      </c>
      <c r="L377" s="32">
        <f t="shared" si="164"/>
        <v>17252.3032621056</v>
      </c>
      <c r="M377" s="32"/>
      <c r="N377" s="32"/>
      <c r="O377" s="32"/>
      <c r="P377" s="32"/>
      <c r="R377" s="21">
        <v>3137</v>
      </c>
      <c r="S377" s="19">
        <v>1.728</v>
      </c>
      <c r="T377" s="21">
        <v>1</v>
      </c>
      <c r="U377" s="21">
        <v>0</v>
      </c>
      <c r="V377" s="14">
        <f t="shared" si="165"/>
        <v>5420.736</v>
      </c>
      <c r="W377" s="21">
        <v>1.64</v>
      </c>
      <c r="X377" s="21">
        <v>0.98</v>
      </c>
      <c r="Y377" s="21">
        <v>2.68</v>
      </c>
      <c r="Z377" s="31">
        <f t="shared" si="166"/>
        <v>3.6264</v>
      </c>
      <c r="AA377" s="21">
        <v>1.2</v>
      </c>
      <c r="AB377" s="18">
        <v>0.5</v>
      </c>
      <c r="AC377" s="32">
        <f t="shared" si="167"/>
        <v>19343.2329179136</v>
      </c>
      <c r="AD377" s="32"/>
      <c r="AE377" s="32"/>
      <c r="AF377" s="32"/>
      <c r="AG377" s="32"/>
    </row>
    <row r="378" customHeight="1" spans="1:33">
      <c r="A378" s="21">
        <v>3137</v>
      </c>
      <c r="B378" s="19">
        <v>1.728</v>
      </c>
      <c r="C378" s="21">
        <v>1</v>
      </c>
      <c r="D378" s="21">
        <v>0</v>
      </c>
      <c r="E378" s="14">
        <f t="shared" si="162"/>
        <v>5420.736</v>
      </c>
      <c r="F378" s="21">
        <v>1.64</v>
      </c>
      <c r="G378" s="21">
        <v>0.98</v>
      </c>
      <c r="H378" s="21">
        <v>2.28</v>
      </c>
      <c r="I378" s="31">
        <f t="shared" si="163"/>
        <v>3.2344</v>
      </c>
      <c r="J378" s="21">
        <v>1.2</v>
      </c>
      <c r="K378" s="18">
        <v>0.5</v>
      </c>
      <c r="L378" s="32">
        <f t="shared" si="164"/>
        <v>17252.3032621056</v>
      </c>
      <c r="M378" s="32"/>
      <c r="N378" s="32"/>
      <c r="O378" s="32"/>
      <c r="P378" s="32"/>
      <c r="R378" s="21">
        <v>3137</v>
      </c>
      <c r="S378" s="19">
        <v>1.728</v>
      </c>
      <c r="T378" s="21">
        <v>1</v>
      </c>
      <c r="U378" s="21">
        <v>0</v>
      </c>
      <c r="V378" s="14">
        <f t="shared" si="165"/>
        <v>5420.736</v>
      </c>
      <c r="W378" s="21">
        <v>1.64</v>
      </c>
      <c r="X378" s="21">
        <v>0.98</v>
      </c>
      <c r="Y378" s="21">
        <v>2.68</v>
      </c>
      <c r="Z378" s="31">
        <f t="shared" si="166"/>
        <v>3.6264</v>
      </c>
      <c r="AA378" s="21">
        <v>1.2</v>
      </c>
      <c r="AB378" s="18">
        <v>0.5</v>
      </c>
      <c r="AC378" s="32">
        <f t="shared" si="167"/>
        <v>19343.2329179136</v>
      </c>
      <c r="AD378" s="32"/>
      <c r="AE378" s="32"/>
      <c r="AF378" s="32"/>
      <c r="AG378" s="32"/>
    </row>
    <row r="379" customHeight="1" spans="1:33">
      <c r="A379" s="21">
        <v>3137</v>
      </c>
      <c r="B379" s="19">
        <v>1.728</v>
      </c>
      <c r="C379" s="21">
        <v>1</v>
      </c>
      <c r="D379" s="21">
        <v>0</v>
      </c>
      <c r="E379" s="14">
        <f t="shared" si="162"/>
        <v>5420.736</v>
      </c>
      <c r="F379" s="21">
        <v>1.64</v>
      </c>
      <c r="G379" s="21">
        <v>0.98</v>
      </c>
      <c r="H379" s="21">
        <v>2.28</v>
      </c>
      <c r="I379" s="31">
        <f t="shared" si="163"/>
        <v>3.2344</v>
      </c>
      <c r="J379" s="21">
        <v>1.2</v>
      </c>
      <c r="K379" s="18">
        <v>0.5</v>
      </c>
      <c r="L379" s="32">
        <f t="shared" si="164"/>
        <v>17252.3032621056</v>
      </c>
      <c r="M379" s="32"/>
      <c r="N379" s="32"/>
      <c r="O379" s="32"/>
      <c r="P379" s="32"/>
      <c r="R379" s="21">
        <v>3137</v>
      </c>
      <c r="S379" s="19">
        <v>1.728</v>
      </c>
      <c r="T379" s="21">
        <v>1</v>
      </c>
      <c r="U379" s="21">
        <v>0</v>
      </c>
      <c r="V379" s="14">
        <f t="shared" si="165"/>
        <v>5420.736</v>
      </c>
      <c r="W379" s="21">
        <v>1.64</v>
      </c>
      <c r="X379" s="21">
        <v>0.98</v>
      </c>
      <c r="Y379" s="21">
        <v>2.68</v>
      </c>
      <c r="Z379" s="31">
        <f t="shared" si="166"/>
        <v>3.6264</v>
      </c>
      <c r="AA379" s="21">
        <v>1.2</v>
      </c>
      <c r="AB379" s="18">
        <v>0.5</v>
      </c>
      <c r="AC379" s="32">
        <f t="shared" si="167"/>
        <v>19343.2329179136</v>
      </c>
      <c r="AD379" s="32"/>
      <c r="AE379" s="32"/>
      <c r="AF379" s="32"/>
      <c r="AG379" s="32"/>
    </row>
    <row r="380" customHeight="1" spans="1:33">
      <c r="A380" s="21">
        <v>3137</v>
      </c>
      <c r="B380" s="19">
        <v>1.728</v>
      </c>
      <c r="C380" s="21">
        <v>1</v>
      </c>
      <c r="D380" s="21">
        <v>0</v>
      </c>
      <c r="E380" s="14">
        <f t="shared" si="162"/>
        <v>5420.736</v>
      </c>
      <c r="F380" s="21">
        <v>1.64</v>
      </c>
      <c r="G380" s="21">
        <v>0.98</v>
      </c>
      <c r="H380" s="21">
        <v>2.28</v>
      </c>
      <c r="I380" s="31">
        <f t="shared" si="163"/>
        <v>3.2344</v>
      </c>
      <c r="J380" s="21">
        <v>1.2</v>
      </c>
      <c r="K380" s="18">
        <v>0.5</v>
      </c>
      <c r="L380" s="32">
        <f t="shared" si="164"/>
        <v>17252.3032621056</v>
      </c>
      <c r="M380" s="32"/>
      <c r="N380" s="32"/>
      <c r="O380" s="32"/>
      <c r="P380" s="32"/>
      <c r="R380" s="21">
        <v>3137</v>
      </c>
      <c r="S380" s="19">
        <v>1.728</v>
      </c>
      <c r="T380" s="21">
        <v>1</v>
      </c>
      <c r="U380" s="21">
        <v>0</v>
      </c>
      <c r="V380" s="14">
        <f t="shared" si="165"/>
        <v>5420.736</v>
      </c>
      <c r="W380" s="21">
        <v>1.64</v>
      </c>
      <c r="X380" s="21">
        <v>0.98</v>
      </c>
      <c r="Y380" s="21">
        <v>2.68</v>
      </c>
      <c r="Z380" s="31">
        <f t="shared" si="166"/>
        <v>3.6264</v>
      </c>
      <c r="AA380" s="21">
        <v>1.2</v>
      </c>
      <c r="AB380" s="18">
        <v>0.5</v>
      </c>
      <c r="AC380" s="32">
        <f t="shared" si="167"/>
        <v>19343.2329179136</v>
      </c>
      <c r="AD380" s="32"/>
      <c r="AE380" s="32"/>
      <c r="AF380" s="32"/>
      <c r="AG380" s="32"/>
    </row>
    <row r="381" customHeight="1" spans="1:33">
      <c r="A381" s="21">
        <v>3137</v>
      </c>
      <c r="B381" s="19">
        <v>1.728</v>
      </c>
      <c r="C381" s="21">
        <v>1</v>
      </c>
      <c r="D381" s="21">
        <v>0</v>
      </c>
      <c r="E381" s="14">
        <f t="shared" si="162"/>
        <v>5420.736</v>
      </c>
      <c r="F381" s="21">
        <v>1.64</v>
      </c>
      <c r="G381" s="21">
        <v>0.98</v>
      </c>
      <c r="H381" s="21">
        <v>2.28</v>
      </c>
      <c r="I381" s="31">
        <f t="shared" si="163"/>
        <v>3.2344</v>
      </c>
      <c r="J381" s="21">
        <v>1.2</v>
      </c>
      <c r="K381" s="18">
        <v>0.5</v>
      </c>
      <c r="L381" s="32">
        <f t="shared" si="164"/>
        <v>17252.3032621056</v>
      </c>
      <c r="M381" s="32"/>
      <c r="N381" s="32"/>
      <c r="O381" s="32"/>
      <c r="P381" s="32"/>
      <c r="R381" s="21">
        <v>3137</v>
      </c>
      <c r="S381" s="19">
        <v>1.728</v>
      </c>
      <c r="T381" s="21">
        <v>1</v>
      </c>
      <c r="U381" s="21">
        <v>0</v>
      </c>
      <c r="V381" s="14">
        <f t="shared" si="165"/>
        <v>5420.736</v>
      </c>
      <c r="W381" s="21">
        <v>1.64</v>
      </c>
      <c r="X381" s="21">
        <v>0.98</v>
      </c>
      <c r="Y381" s="21">
        <v>2.68</v>
      </c>
      <c r="Z381" s="31">
        <f t="shared" si="166"/>
        <v>3.6264</v>
      </c>
      <c r="AA381" s="21">
        <v>1.2</v>
      </c>
      <c r="AB381" s="18">
        <v>0.5</v>
      </c>
      <c r="AC381" s="32">
        <f t="shared" si="167"/>
        <v>19343.2329179136</v>
      </c>
      <c r="AD381" s="32"/>
      <c r="AE381" s="32"/>
      <c r="AF381" s="32"/>
      <c r="AG381" s="32"/>
    </row>
    <row r="382" customHeight="1" spans="1:33">
      <c r="A382" s="21">
        <v>3137</v>
      </c>
      <c r="B382" s="19">
        <v>1.728</v>
      </c>
      <c r="C382" s="21">
        <v>1</v>
      </c>
      <c r="D382" s="21">
        <v>0</v>
      </c>
      <c r="E382" s="14">
        <f t="shared" si="162"/>
        <v>5420.736</v>
      </c>
      <c r="F382" s="21">
        <v>1.64</v>
      </c>
      <c r="G382" s="21">
        <v>0.98</v>
      </c>
      <c r="H382" s="21">
        <v>2.28</v>
      </c>
      <c r="I382" s="31">
        <f t="shared" si="163"/>
        <v>3.2344</v>
      </c>
      <c r="J382" s="21">
        <v>1.2</v>
      </c>
      <c r="K382" s="18">
        <v>0.5</v>
      </c>
      <c r="L382" s="32">
        <f t="shared" si="164"/>
        <v>17252.3032621056</v>
      </c>
      <c r="M382" s="32"/>
      <c r="N382" s="32"/>
      <c r="O382" s="32"/>
      <c r="P382" s="32"/>
      <c r="R382" s="21">
        <v>3137</v>
      </c>
      <c r="S382" s="19">
        <v>1.728</v>
      </c>
      <c r="T382" s="21">
        <v>1</v>
      </c>
      <c r="U382" s="21">
        <v>0</v>
      </c>
      <c r="V382" s="14">
        <f t="shared" si="165"/>
        <v>5420.736</v>
      </c>
      <c r="W382" s="21">
        <v>1.64</v>
      </c>
      <c r="X382" s="21">
        <v>0.98</v>
      </c>
      <c r="Y382" s="21">
        <v>2.68</v>
      </c>
      <c r="Z382" s="31">
        <f t="shared" si="166"/>
        <v>3.6264</v>
      </c>
      <c r="AA382" s="21">
        <v>1.2</v>
      </c>
      <c r="AB382" s="18">
        <v>0.5</v>
      </c>
      <c r="AC382" s="32">
        <f t="shared" si="167"/>
        <v>19343.2329179136</v>
      </c>
      <c r="AD382" s="32"/>
      <c r="AE382" s="32"/>
      <c r="AF382" s="32"/>
      <c r="AG382" s="32"/>
    </row>
    <row r="383" customHeight="1" spans="1:33">
      <c r="A383" s="34">
        <f>SUM(L375:L382)</f>
        <v>138018.426096845</v>
      </c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6"/>
      <c r="R383" s="34">
        <f>SUM(AC375:AC382)</f>
        <v>154745.863343309</v>
      </c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6"/>
    </row>
    <row r="384" customHeight="1" spans="1:33">
      <c r="A384" s="37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9"/>
      <c r="R384" s="37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9"/>
    </row>
    <row r="385" customHeight="1" spans="1:33">
      <c r="A385" s="40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2"/>
      <c r="R385" s="40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2"/>
    </row>
    <row r="388" customHeight="1" spans="1:33">
      <c r="A388" s="2" t="s">
        <v>60</v>
      </c>
      <c r="B388" s="2"/>
      <c r="C388" s="2"/>
      <c r="D388" s="2"/>
      <c r="E388" s="2"/>
      <c r="F388" s="2"/>
      <c r="G388" s="2"/>
      <c r="H388" s="3" t="s">
        <v>61</v>
      </c>
      <c r="I388" s="3"/>
      <c r="J388" s="3"/>
      <c r="K388" s="3"/>
      <c r="L388" s="3"/>
      <c r="M388" s="3"/>
      <c r="N388" s="3"/>
      <c r="O388" s="3"/>
      <c r="P388" s="3"/>
      <c r="R388" s="2" t="s">
        <v>60</v>
      </c>
      <c r="S388" s="2"/>
      <c r="T388" s="2"/>
      <c r="U388" s="2"/>
      <c r="V388" s="2"/>
      <c r="W388" s="2"/>
      <c r="X388" s="2"/>
      <c r="Y388" s="3" t="s">
        <v>62</v>
      </c>
      <c r="Z388" s="3"/>
      <c r="AA388" s="3"/>
      <c r="AB388" s="3"/>
      <c r="AC388" s="3"/>
      <c r="AD388" s="3"/>
      <c r="AE388" s="3"/>
      <c r="AF388" s="3"/>
      <c r="AG388" s="3"/>
    </row>
    <row r="389" customHeight="1" spans="1:33">
      <c r="A389" s="2"/>
      <c r="B389" s="2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</row>
    <row r="390" customHeight="1" spans="1:33">
      <c r="A390" s="2"/>
      <c r="B390" s="2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</row>
    <row r="391" customHeight="1" spans="1:33">
      <c r="A391" s="4" t="s">
        <v>3</v>
      </c>
      <c r="B391" s="4"/>
      <c r="C391" s="5">
        <f>K391+K393+K395+K397</f>
        <v>5144965.42983133</v>
      </c>
      <c r="D391" s="5"/>
      <c r="E391" s="5"/>
      <c r="F391" s="5"/>
      <c r="G391" s="5"/>
      <c r="H391" s="6" t="s">
        <v>4</v>
      </c>
      <c r="I391" s="6"/>
      <c r="J391" s="6"/>
      <c r="K391" s="7">
        <f>A411+A434</f>
        <v>3184106.89438322</v>
      </c>
      <c r="L391" s="7"/>
      <c r="M391" s="8">
        <f>K391/C391</f>
        <v>0.618878190302555</v>
      </c>
      <c r="N391" s="8"/>
      <c r="O391" s="9" t="s">
        <v>5</v>
      </c>
      <c r="P391" s="9"/>
      <c r="R391" s="4" t="s">
        <v>3</v>
      </c>
      <c r="S391" s="4"/>
      <c r="T391" s="5">
        <f>AB391+AB393+AB395+AB397</f>
        <v>6508840.50731192</v>
      </c>
      <c r="U391" s="5"/>
      <c r="V391" s="5"/>
      <c r="W391" s="5"/>
      <c r="X391" s="5"/>
      <c r="Y391" s="6" t="s">
        <v>4</v>
      </c>
      <c r="Z391" s="6"/>
      <c r="AA391" s="6"/>
      <c r="AB391" s="7">
        <f>R411+R434</f>
        <v>3602748.71625623</v>
      </c>
      <c r="AC391" s="7"/>
      <c r="AD391" s="8">
        <f>AB391/T391</f>
        <v>0.553516208026448</v>
      </c>
      <c r="AE391" s="8"/>
      <c r="AF391" s="9" t="s">
        <v>5</v>
      </c>
      <c r="AG391" s="9"/>
    </row>
    <row r="392" customHeight="1" spans="1:33">
      <c r="A392" s="4"/>
      <c r="B392" s="4"/>
      <c r="C392" s="5"/>
      <c r="D392" s="5"/>
      <c r="E392" s="5"/>
      <c r="F392" s="5"/>
      <c r="G392" s="5"/>
      <c r="H392" s="6"/>
      <c r="I392" s="6"/>
      <c r="J392" s="6"/>
      <c r="K392" s="7"/>
      <c r="L392" s="7"/>
      <c r="M392" s="8"/>
      <c r="N392" s="8"/>
      <c r="O392" s="9"/>
      <c r="P392" s="9"/>
      <c r="R392" s="4"/>
      <c r="S392" s="4"/>
      <c r="T392" s="5"/>
      <c r="U392" s="5"/>
      <c r="V392" s="5"/>
      <c r="W392" s="5"/>
      <c r="X392" s="5"/>
      <c r="Y392" s="6"/>
      <c r="Z392" s="6"/>
      <c r="AA392" s="6"/>
      <c r="AB392" s="7"/>
      <c r="AC392" s="7"/>
      <c r="AD392" s="8"/>
      <c r="AE392" s="8"/>
      <c r="AF392" s="9"/>
      <c r="AG392" s="9"/>
    </row>
    <row r="393" customHeight="1" spans="1:33">
      <c r="A393" s="4"/>
      <c r="B393" s="4"/>
      <c r="C393" s="5"/>
      <c r="D393" s="5"/>
      <c r="E393" s="5"/>
      <c r="F393" s="5"/>
      <c r="G393" s="5"/>
      <c r="H393" s="6" t="s">
        <v>6</v>
      </c>
      <c r="I393" s="6"/>
      <c r="J393" s="6"/>
      <c r="K393" s="7">
        <f>A446+A463</f>
        <v>395893.99839496</v>
      </c>
      <c r="L393" s="7"/>
      <c r="M393" s="8">
        <f>K393/C391</f>
        <v>0.0769478442166984</v>
      </c>
      <c r="N393" s="8"/>
      <c r="O393" s="10">
        <v>18.5</v>
      </c>
      <c r="P393" s="10"/>
      <c r="R393" s="4"/>
      <c r="S393" s="4"/>
      <c r="T393" s="5"/>
      <c r="U393" s="5"/>
      <c r="V393" s="5"/>
      <c r="W393" s="5"/>
      <c r="X393" s="5"/>
      <c r="Y393" s="6" t="s">
        <v>6</v>
      </c>
      <c r="Z393" s="6"/>
      <c r="AA393" s="6"/>
      <c r="AB393" s="7">
        <f>R446+R463</f>
        <v>472771.725553564</v>
      </c>
      <c r="AC393" s="7"/>
      <c r="AD393" s="8">
        <f>AB393/T391</f>
        <v>0.0726353219167778</v>
      </c>
      <c r="AE393" s="8"/>
      <c r="AF393" s="10">
        <v>18.5</v>
      </c>
      <c r="AG393" s="10"/>
    </row>
    <row r="394" customHeight="1" spans="1:33">
      <c r="A394" s="4"/>
      <c r="B394" s="4"/>
      <c r="C394" s="5"/>
      <c r="D394" s="5"/>
      <c r="E394" s="5"/>
      <c r="F394" s="5"/>
      <c r="G394" s="5"/>
      <c r="H394" s="6"/>
      <c r="I394" s="6"/>
      <c r="J394" s="6"/>
      <c r="K394" s="7"/>
      <c r="L394" s="7"/>
      <c r="M394" s="8"/>
      <c r="N394" s="8"/>
      <c r="O394" s="10"/>
      <c r="P394" s="10"/>
      <c r="R394" s="4"/>
      <c r="S394" s="4"/>
      <c r="T394" s="5"/>
      <c r="U394" s="5"/>
      <c r="V394" s="5"/>
      <c r="W394" s="5"/>
      <c r="X394" s="5"/>
      <c r="Y394" s="6"/>
      <c r="Z394" s="6"/>
      <c r="AA394" s="6"/>
      <c r="AB394" s="7"/>
      <c r="AC394" s="7"/>
      <c r="AD394" s="8"/>
      <c r="AE394" s="8"/>
      <c r="AF394" s="10"/>
      <c r="AG394" s="10"/>
    </row>
    <row r="395" customHeight="1" spans="1:33">
      <c r="A395" s="11" t="s">
        <v>7</v>
      </c>
      <c r="B395" s="11"/>
      <c r="C395" s="12">
        <f>C391/O393</f>
        <v>278106.239450342</v>
      </c>
      <c r="D395" s="12"/>
      <c r="E395" s="12"/>
      <c r="F395" s="12"/>
      <c r="G395" s="12"/>
      <c r="H395" s="6" t="s">
        <v>8</v>
      </c>
      <c r="I395" s="6"/>
      <c r="J395" s="6"/>
      <c r="K395" s="7">
        <f>A497+A512</f>
        <v>678147.65530725</v>
      </c>
      <c r="L395" s="7"/>
      <c r="M395" s="8">
        <f>K395/C391</f>
        <v>0.131808010093759</v>
      </c>
      <c r="N395" s="8"/>
      <c r="O395" s="10"/>
      <c r="P395" s="10"/>
      <c r="R395" s="11" t="s">
        <v>7</v>
      </c>
      <c r="S395" s="11"/>
      <c r="T395" s="12">
        <f>T391/AF393</f>
        <v>351829.216611455</v>
      </c>
      <c r="U395" s="12"/>
      <c r="V395" s="12"/>
      <c r="W395" s="12"/>
      <c r="X395" s="12"/>
      <c r="Y395" s="6" t="s">
        <v>8</v>
      </c>
      <c r="Z395" s="6"/>
      <c r="AA395" s="6"/>
      <c r="AB395" s="7">
        <f>R497+R512</f>
        <v>1144775.59588219</v>
      </c>
      <c r="AC395" s="7"/>
      <c r="AD395" s="8">
        <f>AB395/T391</f>
        <v>0.175880111764326</v>
      </c>
      <c r="AE395" s="8"/>
      <c r="AF395" s="10"/>
      <c r="AG395" s="10"/>
    </row>
    <row r="396" customHeight="1" spans="1:33">
      <c r="A396" s="11"/>
      <c r="B396" s="11"/>
      <c r="C396" s="12"/>
      <c r="D396" s="12"/>
      <c r="E396" s="12"/>
      <c r="F396" s="12"/>
      <c r="G396" s="12"/>
      <c r="H396" s="6"/>
      <c r="I396" s="6"/>
      <c r="J396" s="6"/>
      <c r="K396" s="7"/>
      <c r="L396" s="7"/>
      <c r="M396" s="8"/>
      <c r="N396" s="8"/>
      <c r="O396" s="10"/>
      <c r="P396" s="10"/>
      <c r="R396" s="11"/>
      <c r="S396" s="11"/>
      <c r="T396" s="12"/>
      <c r="U396" s="12"/>
      <c r="V396" s="12"/>
      <c r="W396" s="12"/>
      <c r="X396" s="12"/>
      <c r="Y396" s="6"/>
      <c r="Z396" s="6"/>
      <c r="AA396" s="6"/>
      <c r="AB396" s="7"/>
      <c r="AC396" s="7"/>
      <c r="AD396" s="8"/>
      <c r="AE396" s="8"/>
      <c r="AF396" s="10"/>
      <c r="AG396" s="10"/>
    </row>
    <row r="397" customHeight="1" spans="1:33">
      <c r="A397" s="11"/>
      <c r="B397" s="11"/>
      <c r="C397" s="12"/>
      <c r="D397" s="12"/>
      <c r="E397" s="12"/>
      <c r="F397" s="12"/>
      <c r="G397" s="12"/>
      <c r="H397" s="6" t="s">
        <v>9</v>
      </c>
      <c r="I397" s="6"/>
      <c r="J397" s="6"/>
      <c r="K397" s="7">
        <f>A476+A489</f>
        <v>886816.881745899</v>
      </c>
      <c r="L397" s="7"/>
      <c r="M397" s="8">
        <f>K397/C391</f>
        <v>0.172365955386987</v>
      </c>
      <c r="N397" s="8"/>
      <c r="O397" s="10"/>
      <c r="P397" s="10"/>
      <c r="R397" s="11"/>
      <c r="S397" s="11"/>
      <c r="T397" s="12"/>
      <c r="U397" s="12"/>
      <c r="V397" s="12"/>
      <c r="W397" s="12"/>
      <c r="X397" s="12"/>
      <c r="Y397" s="6" t="s">
        <v>9</v>
      </c>
      <c r="Z397" s="6"/>
      <c r="AA397" s="6"/>
      <c r="AB397" s="7">
        <f>R476+R489</f>
        <v>1288544.46961993</v>
      </c>
      <c r="AC397" s="7"/>
      <c r="AD397" s="8">
        <f>AB397/T391</f>
        <v>0.197968358292449</v>
      </c>
      <c r="AE397" s="8"/>
      <c r="AF397" s="10"/>
      <c r="AG397" s="10"/>
    </row>
    <row r="398" customHeight="1" spans="1:33">
      <c r="A398" s="11"/>
      <c r="B398" s="11"/>
      <c r="C398" s="12"/>
      <c r="D398" s="12"/>
      <c r="E398" s="12"/>
      <c r="F398" s="12"/>
      <c r="G398" s="12"/>
      <c r="H398" s="6"/>
      <c r="I398" s="6"/>
      <c r="J398" s="6"/>
      <c r="K398" s="7"/>
      <c r="L398" s="7"/>
      <c r="M398" s="8"/>
      <c r="N398" s="8"/>
      <c r="O398" s="10"/>
      <c r="P398" s="10"/>
      <c r="R398" s="11"/>
      <c r="S398" s="11"/>
      <c r="T398" s="12"/>
      <c r="U398" s="12"/>
      <c r="V398" s="12"/>
      <c r="W398" s="12"/>
      <c r="X398" s="12"/>
      <c r="Y398" s="6"/>
      <c r="Z398" s="6"/>
      <c r="AA398" s="6"/>
      <c r="AB398" s="7"/>
      <c r="AC398" s="7"/>
      <c r="AD398" s="8"/>
      <c r="AE398" s="8"/>
      <c r="AF398" s="10"/>
      <c r="AG398" s="10"/>
    </row>
    <row r="399" customHeight="1" spans="1:33">
      <c r="A399" s="13" t="s">
        <v>10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R399" s="13" t="s">
        <v>10</v>
      </c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</row>
    <row r="400" customHeight="1" spans="1:33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</row>
    <row r="401" customHeight="1" spans="1:33">
      <c r="A401" s="14" t="s">
        <v>11</v>
      </c>
      <c r="B401" s="14"/>
      <c r="C401" s="14"/>
      <c r="D401" s="15"/>
      <c r="E401" s="16" t="s">
        <v>12</v>
      </c>
      <c r="F401" s="16"/>
      <c r="G401" s="16"/>
      <c r="H401" s="16"/>
      <c r="I401" s="14" t="s">
        <v>13</v>
      </c>
      <c r="J401" s="14" t="s">
        <v>14</v>
      </c>
      <c r="K401" s="17" t="s">
        <v>15</v>
      </c>
      <c r="L401" s="17"/>
      <c r="M401" s="17"/>
      <c r="N401" s="18" t="s">
        <v>16</v>
      </c>
      <c r="O401" s="19" t="s">
        <v>17</v>
      </c>
      <c r="P401" s="20" t="s">
        <v>18</v>
      </c>
      <c r="R401" s="14" t="s">
        <v>11</v>
      </c>
      <c r="S401" s="14"/>
      <c r="T401" s="14"/>
      <c r="U401" s="15"/>
      <c r="V401" s="16" t="s">
        <v>12</v>
      </c>
      <c r="W401" s="16"/>
      <c r="X401" s="16"/>
      <c r="Y401" s="16"/>
      <c r="Z401" s="14" t="s">
        <v>13</v>
      </c>
      <c r="AA401" s="14" t="s">
        <v>14</v>
      </c>
      <c r="AB401" s="17" t="s">
        <v>15</v>
      </c>
      <c r="AC401" s="17"/>
      <c r="AD401" s="17"/>
      <c r="AE401" s="18" t="s">
        <v>16</v>
      </c>
      <c r="AF401" s="19" t="s">
        <v>17</v>
      </c>
      <c r="AG401" s="20" t="s">
        <v>18</v>
      </c>
    </row>
    <row r="402" customHeight="1" spans="1:33">
      <c r="A402" s="21" t="s">
        <v>19</v>
      </c>
      <c r="B402" s="21" t="s">
        <v>20</v>
      </c>
      <c r="C402" s="22" t="s">
        <v>21</v>
      </c>
      <c r="D402" s="15" t="s">
        <v>11</v>
      </c>
      <c r="E402" s="21" t="s">
        <v>22</v>
      </c>
      <c r="F402" s="21" t="s">
        <v>23</v>
      </c>
      <c r="G402" s="21" t="s">
        <v>24</v>
      </c>
      <c r="H402" s="16" t="s">
        <v>25</v>
      </c>
      <c r="I402" s="14"/>
      <c r="J402" s="14"/>
      <c r="K402" s="21" t="s">
        <v>26</v>
      </c>
      <c r="L402" s="21" t="s">
        <v>27</v>
      </c>
      <c r="M402" s="17" t="s">
        <v>28</v>
      </c>
      <c r="N402" s="18" t="s">
        <v>29</v>
      </c>
      <c r="O402" s="19"/>
      <c r="P402" s="20"/>
      <c r="R402" s="21" t="s">
        <v>19</v>
      </c>
      <c r="S402" s="21" t="s">
        <v>20</v>
      </c>
      <c r="T402" s="22" t="s">
        <v>21</v>
      </c>
      <c r="U402" s="15" t="s">
        <v>11</v>
      </c>
      <c r="V402" s="21" t="s">
        <v>22</v>
      </c>
      <c r="W402" s="21" t="s">
        <v>23</v>
      </c>
      <c r="X402" s="21" t="s">
        <v>24</v>
      </c>
      <c r="Y402" s="16" t="s">
        <v>25</v>
      </c>
      <c r="Z402" s="14"/>
      <c r="AA402" s="14"/>
      <c r="AB402" s="21" t="s">
        <v>26</v>
      </c>
      <c r="AC402" s="21" t="s">
        <v>27</v>
      </c>
      <c r="AD402" s="17" t="s">
        <v>28</v>
      </c>
      <c r="AE402" s="18" t="s">
        <v>29</v>
      </c>
      <c r="AF402" s="19"/>
      <c r="AG402" s="20"/>
    </row>
    <row r="403" customHeight="1" spans="1:33">
      <c r="A403" s="21">
        <v>3226</v>
      </c>
      <c r="B403" s="23">
        <v>2.54</v>
      </c>
      <c r="C403" s="22">
        <v>1.35</v>
      </c>
      <c r="D403" s="15">
        <f t="shared" ref="D403:D410" si="168">A403*B403*C403</f>
        <v>11061.954</v>
      </c>
      <c r="E403" s="21">
        <v>1.6</v>
      </c>
      <c r="F403" s="21">
        <v>470</v>
      </c>
      <c r="G403" s="21">
        <v>3.94</v>
      </c>
      <c r="H403" s="24">
        <f t="shared" ref="H403:H410" si="169">1+6*F403/(F403+2000)+G403</f>
        <v>6.0817004048583</v>
      </c>
      <c r="I403" s="25">
        <f>1080*(1.6+4.8)</f>
        <v>6912</v>
      </c>
      <c r="J403" s="25">
        <f t="shared" ref="J403:J407" si="170">A403*6.1</f>
        <v>19678.6</v>
      </c>
      <c r="K403" s="21">
        <v>0.99</v>
      </c>
      <c r="L403" s="21">
        <v>2.73</v>
      </c>
      <c r="M403" s="17">
        <f t="shared" ref="M403:M410" si="171">1+K403*L403</f>
        <v>3.7027</v>
      </c>
      <c r="N403" s="18">
        <v>1.2</v>
      </c>
      <c r="O403" s="26">
        <v>1</v>
      </c>
      <c r="P403" s="27">
        <f t="shared" ref="P403:P410" si="172">((D403*E403*H403)+I403+J403)*M403*N403*O403</f>
        <v>596422.255499565</v>
      </c>
      <c r="R403" s="21">
        <v>3226</v>
      </c>
      <c r="S403" s="23">
        <v>2.54</v>
      </c>
      <c r="T403" s="22">
        <v>1.35</v>
      </c>
      <c r="U403" s="15">
        <f t="shared" ref="U403:U410" si="173">R403*S403*T403</f>
        <v>11061.954</v>
      </c>
      <c r="V403" s="21">
        <v>1.6</v>
      </c>
      <c r="W403" s="21">
        <v>470</v>
      </c>
      <c r="X403" s="21">
        <v>3.94</v>
      </c>
      <c r="Y403" s="24">
        <f t="shared" ref="Y403:Y410" si="174">1+6*W403/(W403+2000)+X403</f>
        <v>6.0817004048583</v>
      </c>
      <c r="Z403" s="25">
        <f>1080*(1.6+4.8)+1985</f>
        <v>8897</v>
      </c>
      <c r="AA403" s="25">
        <f t="shared" ref="AA403:AA407" si="175">R403*6.1</f>
        <v>19678.6</v>
      </c>
      <c r="AB403" s="21">
        <v>0.99</v>
      </c>
      <c r="AC403" s="21">
        <v>3.13</v>
      </c>
      <c r="AD403" s="17">
        <f t="shared" ref="AD403:AD410" si="176">1+AB403*AC403</f>
        <v>4.0987</v>
      </c>
      <c r="AE403" s="18">
        <v>1.2</v>
      </c>
      <c r="AF403" s="26">
        <v>1</v>
      </c>
      <c r="AG403" s="27">
        <f t="shared" ref="AG403:AG410" si="177">((U403*V403*Y403)+Z403+AA403)*AD403*AE403*AF403</f>
        <v>669972.112667849</v>
      </c>
    </row>
    <row r="404" customHeight="1" spans="1:33">
      <c r="A404" s="21">
        <v>3226</v>
      </c>
      <c r="B404" s="23">
        <v>2.54</v>
      </c>
      <c r="C404" s="22">
        <v>1.35</v>
      </c>
      <c r="D404" s="15">
        <f t="shared" si="168"/>
        <v>11061.954</v>
      </c>
      <c r="E404" s="21">
        <v>1.6</v>
      </c>
      <c r="F404" s="21">
        <v>470</v>
      </c>
      <c r="G404" s="21">
        <v>1.74</v>
      </c>
      <c r="H404" s="24">
        <f t="shared" si="169"/>
        <v>3.8817004048583</v>
      </c>
      <c r="I404" s="25">
        <f t="shared" ref="I404:I410" si="178">1080*(1.6+4.8)</f>
        <v>6912</v>
      </c>
      <c r="J404" s="25">
        <f t="shared" si="170"/>
        <v>19678.6</v>
      </c>
      <c r="K404" s="21">
        <v>0.99</v>
      </c>
      <c r="L404" s="21">
        <v>2.73</v>
      </c>
      <c r="M404" s="17">
        <f t="shared" si="171"/>
        <v>3.7027</v>
      </c>
      <c r="N404" s="18">
        <v>1.2</v>
      </c>
      <c r="O404" s="26">
        <v>1</v>
      </c>
      <c r="P404" s="27">
        <f t="shared" si="172"/>
        <v>423411.029451386</v>
      </c>
      <c r="R404" s="21">
        <v>3226</v>
      </c>
      <c r="S404" s="23">
        <v>2.54</v>
      </c>
      <c r="T404" s="22">
        <v>1.35</v>
      </c>
      <c r="U404" s="15">
        <f t="shared" si="173"/>
        <v>11061.954</v>
      </c>
      <c r="V404" s="21">
        <v>1.6</v>
      </c>
      <c r="W404" s="21">
        <v>470</v>
      </c>
      <c r="X404" s="21">
        <v>1.74</v>
      </c>
      <c r="Y404" s="24">
        <f t="shared" si="174"/>
        <v>3.8817004048583</v>
      </c>
      <c r="Z404" s="25">
        <f t="shared" ref="Z404:Z410" si="179">1080*(1.6+4.8)+1985</f>
        <v>8897</v>
      </c>
      <c r="AA404" s="25">
        <f t="shared" si="175"/>
        <v>19678.6</v>
      </c>
      <c r="AB404" s="21">
        <v>0.99</v>
      </c>
      <c r="AC404" s="21">
        <v>3.13</v>
      </c>
      <c r="AD404" s="17">
        <f t="shared" si="176"/>
        <v>4.0987</v>
      </c>
      <c r="AE404" s="18">
        <v>1.2</v>
      </c>
      <c r="AF404" s="26">
        <v>1</v>
      </c>
      <c r="AG404" s="27">
        <f t="shared" si="177"/>
        <v>478457.511916054</v>
      </c>
    </row>
    <row r="405" customHeight="1" spans="1:33">
      <c r="A405" s="21">
        <v>3226</v>
      </c>
      <c r="B405" s="23">
        <v>2.54</v>
      </c>
      <c r="C405" s="22">
        <v>1.35</v>
      </c>
      <c r="D405" s="15">
        <f t="shared" si="168"/>
        <v>11061.954</v>
      </c>
      <c r="E405" s="21">
        <v>1.6</v>
      </c>
      <c r="F405" s="21">
        <v>470</v>
      </c>
      <c r="G405" s="21">
        <v>1.74</v>
      </c>
      <c r="H405" s="24">
        <f t="shared" si="169"/>
        <v>3.8817004048583</v>
      </c>
      <c r="I405" s="25">
        <f t="shared" si="178"/>
        <v>6912</v>
      </c>
      <c r="J405" s="25">
        <f t="shared" si="170"/>
        <v>19678.6</v>
      </c>
      <c r="K405" s="21">
        <v>0.99</v>
      </c>
      <c r="L405" s="21">
        <v>2.73</v>
      </c>
      <c r="M405" s="17">
        <f t="shared" si="171"/>
        <v>3.7027</v>
      </c>
      <c r="N405" s="18">
        <v>1.2</v>
      </c>
      <c r="O405" s="26">
        <v>1</v>
      </c>
      <c r="P405" s="27">
        <f t="shared" si="172"/>
        <v>423411.029451386</v>
      </c>
      <c r="R405" s="21">
        <v>3226</v>
      </c>
      <c r="S405" s="23">
        <v>2.54</v>
      </c>
      <c r="T405" s="22">
        <v>1.35</v>
      </c>
      <c r="U405" s="15">
        <f t="shared" si="173"/>
        <v>11061.954</v>
      </c>
      <c r="V405" s="21">
        <v>1.6</v>
      </c>
      <c r="W405" s="21">
        <v>470</v>
      </c>
      <c r="X405" s="21">
        <v>1.74</v>
      </c>
      <c r="Y405" s="24">
        <f t="shared" si="174"/>
        <v>3.8817004048583</v>
      </c>
      <c r="Z405" s="25">
        <f t="shared" si="179"/>
        <v>8897</v>
      </c>
      <c r="AA405" s="25">
        <f t="shared" si="175"/>
        <v>19678.6</v>
      </c>
      <c r="AB405" s="21">
        <v>0.99</v>
      </c>
      <c r="AC405" s="21">
        <v>3.13</v>
      </c>
      <c r="AD405" s="17">
        <f t="shared" si="176"/>
        <v>4.0987</v>
      </c>
      <c r="AE405" s="18">
        <v>1.2</v>
      </c>
      <c r="AF405" s="26">
        <v>1</v>
      </c>
      <c r="AG405" s="27">
        <f t="shared" si="177"/>
        <v>478457.511916054</v>
      </c>
    </row>
    <row r="406" customHeight="1" spans="1:33">
      <c r="A406" s="21">
        <v>3226</v>
      </c>
      <c r="B406" s="23">
        <v>2.54</v>
      </c>
      <c r="C406" s="22">
        <v>1.35</v>
      </c>
      <c r="D406" s="15">
        <f t="shared" si="168"/>
        <v>11061.954</v>
      </c>
      <c r="E406" s="21">
        <v>1.6</v>
      </c>
      <c r="F406" s="21">
        <v>470</v>
      </c>
      <c r="G406" s="21">
        <v>1.74</v>
      </c>
      <c r="H406" s="24">
        <f t="shared" si="169"/>
        <v>3.8817004048583</v>
      </c>
      <c r="I406" s="25">
        <f t="shared" si="178"/>
        <v>6912</v>
      </c>
      <c r="J406" s="25">
        <f t="shared" si="170"/>
        <v>19678.6</v>
      </c>
      <c r="K406" s="21">
        <v>0.99</v>
      </c>
      <c r="L406" s="21">
        <v>2.73</v>
      </c>
      <c r="M406" s="17">
        <f t="shared" si="171"/>
        <v>3.7027</v>
      </c>
      <c r="N406" s="18">
        <v>1.2</v>
      </c>
      <c r="O406" s="26">
        <v>1</v>
      </c>
      <c r="P406" s="27">
        <f t="shared" si="172"/>
        <v>423411.029451386</v>
      </c>
      <c r="R406" s="21">
        <v>3226</v>
      </c>
      <c r="S406" s="23">
        <v>2.54</v>
      </c>
      <c r="T406" s="22">
        <v>1.35</v>
      </c>
      <c r="U406" s="15">
        <f t="shared" si="173"/>
        <v>11061.954</v>
      </c>
      <c r="V406" s="21">
        <v>1.6</v>
      </c>
      <c r="W406" s="21">
        <v>470</v>
      </c>
      <c r="X406" s="21">
        <v>1.74</v>
      </c>
      <c r="Y406" s="24">
        <f t="shared" si="174"/>
        <v>3.8817004048583</v>
      </c>
      <c r="Z406" s="25">
        <f t="shared" si="179"/>
        <v>8897</v>
      </c>
      <c r="AA406" s="25">
        <f t="shared" si="175"/>
        <v>19678.6</v>
      </c>
      <c r="AB406" s="21">
        <v>0.99</v>
      </c>
      <c r="AC406" s="21">
        <v>3.13</v>
      </c>
      <c r="AD406" s="17">
        <f t="shared" si="176"/>
        <v>4.0987</v>
      </c>
      <c r="AE406" s="18">
        <v>1.2</v>
      </c>
      <c r="AF406" s="26">
        <v>1</v>
      </c>
      <c r="AG406" s="27">
        <f t="shared" si="177"/>
        <v>478457.511916054</v>
      </c>
    </row>
    <row r="407" customHeight="1" spans="1:33">
      <c r="A407" s="21">
        <v>3226</v>
      </c>
      <c r="B407" s="23">
        <v>2.54</v>
      </c>
      <c r="C407" s="22">
        <v>1.35</v>
      </c>
      <c r="D407" s="15">
        <f t="shared" si="168"/>
        <v>11061.954</v>
      </c>
      <c r="E407" s="21">
        <v>1.6</v>
      </c>
      <c r="F407" s="21">
        <v>470</v>
      </c>
      <c r="G407" s="21">
        <v>1.74</v>
      </c>
      <c r="H407" s="24">
        <f t="shared" si="169"/>
        <v>3.8817004048583</v>
      </c>
      <c r="I407" s="25">
        <f t="shared" si="178"/>
        <v>6912</v>
      </c>
      <c r="J407" s="25">
        <f t="shared" si="170"/>
        <v>19678.6</v>
      </c>
      <c r="K407" s="21">
        <v>0.99</v>
      </c>
      <c r="L407" s="21">
        <v>2.73</v>
      </c>
      <c r="M407" s="17">
        <f t="shared" si="171"/>
        <v>3.7027</v>
      </c>
      <c r="N407" s="18">
        <v>1.2</v>
      </c>
      <c r="O407" s="26">
        <v>1</v>
      </c>
      <c r="P407" s="27">
        <f t="shared" si="172"/>
        <v>423411.029451386</v>
      </c>
      <c r="R407" s="21">
        <v>3226</v>
      </c>
      <c r="S407" s="23">
        <v>2.54</v>
      </c>
      <c r="T407" s="22">
        <v>1.35</v>
      </c>
      <c r="U407" s="15">
        <f t="shared" si="173"/>
        <v>11061.954</v>
      </c>
      <c r="V407" s="21">
        <v>1.6</v>
      </c>
      <c r="W407" s="21">
        <v>470</v>
      </c>
      <c r="X407" s="21">
        <v>1.74</v>
      </c>
      <c r="Y407" s="24">
        <f t="shared" si="174"/>
        <v>3.8817004048583</v>
      </c>
      <c r="Z407" s="25">
        <f t="shared" si="179"/>
        <v>8897</v>
      </c>
      <c r="AA407" s="25">
        <f t="shared" si="175"/>
        <v>19678.6</v>
      </c>
      <c r="AB407" s="21">
        <v>0.99</v>
      </c>
      <c r="AC407" s="21">
        <v>3.13</v>
      </c>
      <c r="AD407" s="17">
        <f t="shared" si="176"/>
        <v>4.0987</v>
      </c>
      <c r="AE407" s="18">
        <v>1.2</v>
      </c>
      <c r="AF407" s="26">
        <v>1</v>
      </c>
      <c r="AG407" s="27">
        <f t="shared" si="177"/>
        <v>478457.511916054</v>
      </c>
    </row>
    <row r="408" customHeight="1" spans="1:33">
      <c r="A408" s="21">
        <v>3226</v>
      </c>
      <c r="B408" s="16">
        <v>0.53</v>
      </c>
      <c r="C408" s="22">
        <v>1.35</v>
      </c>
      <c r="D408" s="15">
        <f t="shared" si="168"/>
        <v>2308.203</v>
      </c>
      <c r="E408" s="21">
        <v>1.6</v>
      </c>
      <c r="F408" s="21">
        <v>470</v>
      </c>
      <c r="G408" s="21">
        <v>1.74</v>
      </c>
      <c r="H408" s="24">
        <f t="shared" si="169"/>
        <v>3.8817004048583</v>
      </c>
      <c r="I408" s="25">
        <f t="shared" si="178"/>
        <v>6912</v>
      </c>
      <c r="J408" s="25">
        <v>0</v>
      </c>
      <c r="K408" s="21">
        <v>0.99</v>
      </c>
      <c r="L408" s="21">
        <v>2.73</v>
      </c>
      <c r="M408" s="17">
        <f t="shared" si="171"/>
        <v>3.7027</v>
      </c>
      <c r="N408" s="18">
        <v>1.2</v>
      </c>
      <c r="O408" s="26">
        <v>1</v>
      </c>
      <c r="P408" s="27">
        <f t="shared" si="172"/>
        <v>94408.2041362655</v>
      </c>
      <c r="R408" s="21">
        <v>3226</v>
      </c>
      <c r="S408" s="16">
        <v>0.53</v>
      </c>
      <c r="T408" s="22">
        <v>1.35</v>
      </c>
      <c r="U408" s="15">
        <f t="shared" si="173"/>
        <v>2308.203</v>
      </c>
      <c r="V408" s="21">
        <v>1.6</v>
      </c>
      <c r="W408" s="21">
        <v>470</v>
      </c>
      <c r="X408" s="21">
        <v>1.74</v>
      </c>
      <c r="Y408" s="24">
        <f t="shared" si="174"/>
        <v>3.8817004048583</v>
      </c>
      <c r="Z408" s="25">
        <f t="shared" si="179"/>
        <v>8897</v>
      </c>
      <c r="AA408" s="25">
        <v>0</v>
      </c>
      <c r="AB408" s="21">
        <v>0.99</v>
      </c>
      <c r="AC408" s="21">
        <v>3.13</v>
      </c>
      <c r="AD408" s="17">
        <f t="shared" si="176"/>
        <v>4.0987</v>
      </c>
      <c r="AE408" s="18">
        <v>1.2</v>
      </c>
      <c r="AF408" s="26">
        <v>1</v>
      </c>
      <c r="AG408" s="27">
        <f t="shared" si="177"/>
        <v>114268.168971964</v>
      </c>
    </row>
    <row r="409" customHeight="1" spans="1:33">
      <c r="A409" s="21">
        <v>3226</v>
      </c>
      <c r="B409" s="16">
        <v>0.53</v>
      </c>
      <c r="C409" s="22">
        <v>1.35</v>
      </c>
      <c r="D409" s="15">
        <f t="shared" si="168"/>
        <v>2308.203</v>
      </c>
      <c r="E409" s="21">
        <v>1.6</v>
      </c>
      <c r="F409" s="21">
        <v>470</v>
      </c>
      <c r="G409" s="21">
        <v>1.74</v>
      </c>
      <c r="H409" s="24">
        <f t="shared" si="169"/>
        <v>3.8817004048583</v>
      </c>
      <c r="I409" s="25">
        <f t="shared" si="178"/>
        <v>6912</v>
      </c>
      <c r="J409" s="25">
        <v>0</v>
      </c>
      <c r="K409" s="21">
        <v>0.99</v>
      </c>
      <c r="L409" s="21">
        <v>2.73</v>
      </c>
      <c r="M409" s="17">
        <f t="shared" si="171"/>
        <v>3.7027</v>
      </c>
      <c r="N409" s="18">
        <v>1.2</v>
      </c>
      <c r="O409" s="26">
        <v>1</v>
      </c>
      <c r="P409" s="27">
        <f t="shared" si="172"/>
        <v>94408.2041362655</v>
      </c>
      <c r="R409" s="21">
        <v>3226</v>
      </c>
      <c r="S409" s="16">
        <v>0.53</v>
      </c>
      <c r="T409" s="22">
        <v>1.35</v>
      </c>
      <c r="U409" s="15">
        <f t="shared" si="173"/>
        <v>2308.203</v>
      </c>
      <c r="V409" s="21">
        <v>1.6</v>
      </c>
      <c r="W409" s="21">
        <v>470</v>
      </c>
      <c r="X409" s="21">
        <v>1.74</v>
      </c>
      <c r="Y409" s="24">
        <f t="shared" si="174"/>
        <v>3.8817004048583</v>
      </c>
      <c r="Z409" s="25">
        <f t="shared" si="179"/>
        <v>8897</v>
      </c>
      <c r="AA409" s="25">
        <v>0</v>
      </c>
      <c r="AB409" s="21">
        <v>0.99</v>
      </c>
      <c r="AC409" s="21">
        <v>3.13</v>
      </c>
      <c r="AD409" s="17">
        <f t="shared" si="176"/>
        <v>4.0987</v>
      </c>
      <c r="AE409" s="18">
        <v>1.2</v>
      </c>
      <c r="AF409" s="26">
        <v>1</v>
      </c>
      <c r="AG409" s="27">
        <f t="shared" si="177"/>
        <v>114268.168971964</v>
      </c>
    </row>
    <row r="410" customHeight="1" spans="1:33">
      <c r="A410" s="21">
        <v>3226</v>
      </c>
      <c r="B410" s="14">
        <v>3.2</v>
      </c>
      <c r="C410" s="22">
        <v>1.35</v>
      </c>
      <c r="D410" s="15">
        <f t="shared" si="168"/>
        <v>13936.32</v>
      </c>
      <c r="E410" s="21">
        <v>1.6</v>
      </c>
      <c r="F410" s="21">
        <v>470</v>
      </c>
      <c r="G410" s="21">
        <v>1.74</v>
      </c>
      <c r="H410" s="24">
        <f t="shared" si="169"/>
        <v>3.8817004048583</v>
      </c>
      <c r="I410" s="25">
        <f t="shared" si="178"/>
        <v>6912</v>
      </c>
      <c r="J410" s="25">
        <v>0</v>
      </c>
      <c r="K410" s="21">
        <v>0.99</v>
      </c>
      <c r="L410" s="21">
        <v>2.73</v>
      </c>
      <c r="M410" s="17">
        <f t="shared" si="171"/>
        <v>3.7027</v>
      </c>
      <c r="N410" s="18">
        <v>1.2</v>
      </c>
      <c r="O410" s="26">
        <v>1</v>
      </c>
      <c r="P410" s="27">
        <f t="shared" si="172"/>
        <v>415294.493031037</v>
      </c>
      <c r="R410" s="21">
        <v>3226</v>
      </c>
      <c r="S410" s="14">
        <v>3.2</v>
      </c>
      <c r="T410" s="22">
        <v>1.35</v>
      </c>
      <c r="U410" s="15">
        <f t="shared" si="173"/>
        <v>13936.32</v>
      </c>
      <c r="V410" s="21">
        <v>1.6</v>
      </c>
      <c r="W410" s="21">
        <v>470</v>
      </c>
      <c r="X410" s="21">
        <v>1.74</v>
      </c>
      <c r="Y410" s="24">
        <f t="shared" si="174"/>
        <v>3.8817004048583</v>
      </c>
      <c r="Z410" s="25">
        <f t="shared" si="179"/>
        <v>8897</v>
      </c>
      <c r="AA410" s="25">
        <v>0</v>
      </c>
      <c r="AB410" s="21">
        <v>0.99</v>
      </c>
      <c r="AC410" s="21">
        <v>3.13</v>
      </c>
      <c r="AD410" s="17">
        <f t="shared" si="176"/>
        <v>4.0987</v>
      </c>
      <c r="AE410" s="18">
        <v>1.2</v>
      </c>
      <c r="AF410" s="26">
        <v>1</v>
      </c>
      <c r="AG410" s="27">
        <f t="shared" si="177"/>
        <v>469472.920178651</v>
      </c>
    </row>
    <row r="411" customHeight="1" spans="1:33">
      <c r="A411" s="28">
        <f>SUM(P403:P410)</f>
        <v>2894177.27460867</v>
      </c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R411" s="28">
        <f>SUM(AG403:AG410)</f>
        <v>3281811.41845465</v>
      </c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</row>
    <row r="412" customHeight="1" spans="1:3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</row>
    <row r="413" customHeight="1" spans="1:3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</row>
    <row r="414" customHeight="1" spans="1:33">
      <c r="A414" s="29" t="s">
        <v>30</v>
      </c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R414" s="29" t="s">
        <v>30</v>
      </c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</row>
    <row r="415" customHeight="1" spans="1:3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</row>
    <row r="416" customHeight="1" spans="1:33">
      <c r="A416" s="14" t="s">
        <v>11</v>
      </c>
      <c r="B416" s="14"/>
      <c r="C416" s="14"/>
      <c r="D416" s="14"/>
      <c r="E416" s="14"/>
      <c r="F416" s="17" t="s">
        <v>31</v>
      </c>
      <c r="G416" s="17"/>
      <c r="H416" s="17"/>
      <c r="I416" s="17"/>
      <c r="J416" s="18" t="s">
        <v>32</v>
      </c>
      <c r="K416" s="18"/>
      <c r="L416" s="30" t="s">
        <v>18</v>
      </c>
      <c r="M416" s="30"/>
      <c r="N416" s="30"/>
      <c r="O416" s="30"/>
      <c r="P416" s="30"/>
      <c r="R416" s="14" t="s">
        <v>11</v>
      </c>
      <c r="S416" s="14"/>
      <c r="T416" s="14"/>
      <c r="U416" s="14"/>
      <c r="V416" s="14"/>
      <c r="W416" s="17" t="s">
        <v>31</v>
      </c>
      <c r="X416" s="17"/>
      <c r="Y416" s="17"/>
      <c r="Z416" s="17"/>
      <c r="AA416" s="18" t="s">
        <v>32</v>
      </c>
      <c r="AB416" s="18"/>
      <c r="AC416" s="30" t="s">
        <v>18</v>
      </c>
      <c r="AD416" s="30"/>
      <c r="AE416" s="30"/>
      <c r="AF416" s="30"/>
      <c r="AG416" s="30"/>
    </row>
    <row r="417" customHeight="1" spans="1:33">
      <c r="A417" s="14" t="s">
        <v>19</v>
      </c>
      <c r="B417" s="14" t="s">
        <v>33</v>
      </c>
      <c r="C417" s="14" t="s">
        <v>34</v>
      </c>
      <c r="D417" s="14" t="s">
        <v>35</v>
      </c>
      <c r="E417" s="14" t="s">
        <v>11</v>
      </c>
      <c r="F417" s="17" t="s">
        <v>36</v>
      </c>
      <c r="G417" s="17" t="s">
        <v>26</v>
      </c>
      <c r="H417" s="17" t="s">
        <v>27</v>
      </c>
      <c r="I417" s="31" t="s">
        <v>28</v>
      </c>
      <c r="J417" s="18" t="s">
        <v>37</v>
      </c>
      <c r="K417" s="18" t="s">
        <v>38</v>
      </c>
      <c r="L417" s="30"/>
      <c r="M417" s="30"/>
      <c r="N417" s="30"/>
      <c r="O417" s="30"/>
      <c r="P417" s="30"/>
      <c r="R417" s="14" t="s">
        <v>19</v>
      </c>
      <c r="S417" s="14" t="s">
        <v>33</v>
      </c>
      <c r="T417" s="14" t="s">
        <v>34</v>
      </c>
      <c r="U417" s="14" t="s">
        <v>35</v>
      </c>
      <c r="V417" s="14" t="s">
        <v>11</v>
      </c>
      <c r="W417" s="17" t="s">
        <v>36</v>
      </c>
      <c r="X417" s="17" t="s">
        <v>26</v>
      </c>
      <c r="Y417" s="17" t="s">
        <v>27</v>
      </c>
      <c r="Z417" s="31" t="s">
        <v>28</v>
      </c>
      <c r="AA417" s="18" t="s">
        <v>37</v>
      </c>
      <c r="AB417" s="18" t="s">
        <v>38</v>
      </c>
      <c r="AC417" s="30"/>
      <c r="AD417" s="30"/>
      <c r="AE417" s="30"/>
      <c r="AF417" s="30"/>
      <c r="AG417" s="30"/>
    </row>
    <row r="418" customHeight="1" spans="1:33">
      <c r="A418" s="21">
        <v>3226</v>
      </c>
      <c r="B418" s="17">
        <v>1.02</v>
      </c>
      <c r="C418" s="21">
        <v>1</v>
      </c>
      <c r="D418" s="21">
        <f t="shared" ref="D418:D433" si="180">(0.71+0.24)*1000</f>
        <v>950</v>
      </c>
      <c r="E418" s="14">
        <f t="shared" ref="E418:E433" si="181">A418*B418*C418+D418</f>
        <v>4240.52</v>
      </c>
      <c r="F418" s="21">
        <v>1.35</v>
      </c>
      <c r="G418" s="21">
        <v>0.99</v>
      </c>
      <c r="H418" s="21">
        <v>2.73</v>
      </c>
      <c r="I418" s="31">
        <f t="shared" ref="I418:I433" si="182">G418*H418+1</f>
        <v>3.7027</v>
      </c>
      <c r="J418" s="21">
        <v>1.2</v>
      </c>
      <c r="K418" s="18">
        <v>0.5</v>
      </c>
      <c r="L418" s="32">
        <f t="shared" ref="L418:L433" si="183">E418*F418*I418*J418*K418</f>
        <v>12718.11245724</v>
      </c>
      <c r="M418" s="32"/>
      <c r="N418" s="32"/>
      <c r="O418" s="32"/>
      <c r="P418" s="32"/>
      <c r="R418" s="21">
        <v>3226</v>
      </c>
      <c r="S418" s="17">
        <v>1.02</v>
      </c>
      <c r="T418" s="21">
        <v>1</v>
      </c>
      <c r="U418" s="21">
        <f t="shared" ref="U418:U433" si="184">(0.71+0.24)*1000</f>
        <v>950</v>
      </c>
      <c r="V418" s="14">
        <f t="shared" ref="V418:V433" si="185">R418*S418*T418+U418</f>
        <v>4240.52</v>
      </c>
      <c r="W418" s="21">
        <v>1.35</v>
      </c>
      <c r="X418" s="21">
        <v>0.99</v>
      </c>
      <c r="Y418" s="21">
        <v>3.13</v>
      </c>
      <c r="Z418" s="31">
        <f t="shared" ref="Z418:Z433" si="186">X418*Y418+1</f>
        <v>4.0987</v>
      </c>
      <c r="AA418" s="21">
        <v>1.2</v>
      </c>
      <c r="AB418" s="18">
        <v>0.5</v>
      </c>
      <c r="AC418" s="32">
        <f t="shared" ref="AC418:AC433" si="187">V418*W418*Z418*AA418*AB418</f>
        <v>14078.30165244</v>
      </c>
      <c r="AD418" s="32"/>
      <c r="AE418" s="32"/>
      <c r="AF418" s="32"/>
      <c r="AG418" s="32"/>
    </row>
    <row r="419" customHeight="1" spans="1:33">
      <c r="A419" s="21">
        <v>3226</v>
      </c>
      <c r="B419" s="17">
        <v>0.93</v>
      </c>
      <c r="C419" s="21">
        <v>1</v>
      </c>
      <c r="D419" s="21">
        <f t="shared" si="180"/>
        <v>950</v>
      </c>
      <c r="E419" s="14">
        <f t="shared" si="181"/>
        <v>3950.18</v>
      </c>
      <c r="F419" s="21">
        <v>1.35</v>
      </c>
      <c r="G419" s="21">
        <v>0.99</v>
      </c>
      <c r="H419" s="21">
        <v>2.73</v>
      </c>
      <c r="I419" s="31">
        <f t="shared" si="182"/>
        <v>3.7027</v>
      </c>
      <c r="J419" s="21">
        <v>1.2</v>
      </c>
      <c r="K419" s="18">
        <v>0.5</v>
      </c>
      <c r="L419" s="32">
        <f t="shared" si="183"/>
        <v>11847.32850366</v>
      </c>
      <c r="M419" s="32"/>
      <c r="N419" s="32"/>
      <c r="O419" s="32"/>
      <c r="P419" s="32"/>
      <c r="R419" s="21">
        <v>3226</v>
      </c>
      <c r="S419" s="17">
        <v>0.93</v>
      </c>
      <c r="T419" s="21">
        <v>1</v>
      </c>
      <c r="U419" s="21">
        <f t="shared" si="184"/>
        <v>950</v>
      </c>
      <c r="V419" s="14">
        <f t="shared" si="185"/>
        <v>3950.18</v>
      </c>
      <c r="W419" s="21">
        <v>1.35</v>
      </c>
      <c r="X419" s="21">
        <v>0.99</v>
      </c>
      <c r="Y419" s="21">
        <v>3.13</v>
      </c>
      <c r="Z419" s="31">
        <f t="shared" si="186"/>
        <v>4.0987</v>
      </c>
      <c r="AA419" s="21">
        <v>1.2</v>
      </c>
      <c r="AB419" s="18">
        <v>0.5</v>
      </c>
      <c r="AC419" s="32">
        <f t="shared" si="187"/>
        <v>13114.38824046</v>
      </c>
      <c r="AD419" s="32"/>
      <c r="AE419" s="32"/>
      <c r="AF419" s="32"/>
      <c r="AG419" s="32"/>
    </row>
    <row r="420" customHeight="1" spans="1:33">
      <c r="A420" s="21">
        <v>3226</v>
      </c>
      <c r="B420" s="17">
        <v>0.62</v>
      </c>
      <c r="C420" s="21">
        <v>1</v>
      </c>
      <c r="D420" s="21">
        <f t="shared" si="180"/>
        <v>950</v>
      </c>
      <c r="E420" s="14">
        <f t="shared" si="181"/>
        <v>2950.12</v>
      </c>
      <c r="F420" s="21">
        <v>1.35</v>
      </c>
      <c r="G420" s="21">
        <v>0.99</v>
      </c>
      <c r="H420" s="21">
        <v>2.73</v>
      </c>
      <c r="I420" s="31">
        <f t="shared" si="182"/>
        <v>3.7027</v>
      </c>
      <c r="J420" s="21">
        <v>1.2</v>
      </c>
      <c r="K420" s="18">
        <v>0.5</v>
      </c>
      <c r="L420" s="32">
        <f t="shared" si="183"/>
        <v>8847.96155244</v>
      </c>
      <c r="M420" s="32"/>
      <c r="N420" s="32"/>
      <c r="O420" s="32"/>
      <c r="P420" s="32"/>
      <c r="R420" s="21">
        <v>3226</v>
      </c>
      <c r="S420" s="17">
        <v>0.62</v>
      </c>
      <c r="T420" s="21">
        <v>1</v>
      </c>
      <c r="U420" s="21">
        <f t="shared" si="184"/>
        <v>950</v>
      </c>
      <c r="V420" s="14">
        <f t="shared" si="185"/>
        <v>2950.12</v>
      </c>
      <c r="W420" s="21">
        <v>1.35</v>
      </c>
      <c r="X420" s="21">
        <v>0.99</v>
      </c>
      <c r="Y420" s="21">
        <v>3.13</v>
      </c>
      <c r="Z420" s="31">
        <f t="shared" si="186"/>
        <v>4.0987</v>
      </c>
      <c r="AA420" s="21">
        <v>1.2</v>
      </c>
      <c r="AB420" s="18">
        <v>0.5</v>
      </c>
      <c r="AC420" s="32">
        <f t="shared" si="187"/>
        <v>9794.24204364</v>
      </c>
      <c r="AD420" s="32"/>
      <c r="AE420" s="32"/>
      <c r="AF420" s="32"/>
      <c r="AG420" s="32"/>
    </row>
    <row r="421" customHeight="1" spans="1:33">
      <c r="A421" s="21">
        <v>3226</v>
      </c>
      <c r="B421" s="17">
        <v>0.62</v>
      </c>
      <c r="C421" s="21">
        <v>1</v>
      </c>
      <c r="D421" s="21">
        <f t="shared" si="180"/>
        <v>950</v>
      </c>
      <c r="E421" s="14">
        <f t="shared" si="181"/>
        <v>2950.12</v>
      </c>
      <c r="F421" s="21">
        <v>1.35</v>
      </c>
      <c r="G421" s="21">
        <v>0.99</v>
      </c>
      <c r="H421" s="21">
        <v>2.73</v>
      </c>
      <c r="I421" s="31">
        <f t="shared" si="182"/>
        <v>3.7027</v>
      </c>
      <c r="J421" s="21">
        <v>1.2</v>
      </c>
      <c r="K421" s="18">
        <v>0.5</v>
      </c>
      <c r="L421" s="32">
        <f t="shared" si="183"/>
        <v>8847.96155244</v>
      </c>
      <c r="M421" s="32"/>
      <c r="N421" s="32"/>
      <c r="O421" s="32"/>
      <c r="P421" s="32"/>
      <c r="R421" s="21">
        <v>3226</v>
      </c>
      <c r="S421" s="17">
        <v>0.62</v>
      </c>
      <c r="T421" s="21">
        <v>1</v>
      </c>
      <c r="U421" s="21">
        <f t="shared" si="184"/>
        <v>950</v>
      </c>
      <c r="V421" s="14">
        <f t="shared" si="185"/>
        <v>2950.12</v>
      </c>
      <c r="W421" s="21">
        <v>1.35</v>
      </c>
      <c r="X421" s="21">
        <v>0.99</v>
      </c>
      <c r="Y421" s="21">
        <v>3.13</v>
      </c>
      <c r="Z421" s="31">
        <f t="shared" si="186"/>
        <v>4.0987</v>
      </c>
      <c r="AA421" s="21">
        <v>1.2</v>
      </c>
      <c r="AB421" s="18">
        <v>0.5</v>
      </c>
      <c r="AC421" s="32">
        <f t="shared" si="187"/>
        <v>9794.24204364</v>
      </c>
      <c r="AD421" s="32"/>
      <c r="AE421" s="32"/>
      <c r="AF421" s="32"/>
      <c r="AG421" s="32"/>
    </row>
    <row r="422" customHeight="1" spans="1:33">
      <c r="A422" s="21">
        <v>3226</v>
      </c>
      <c r="B422" s="17">
        <v>1.57</v>
      </c>
      <c r="C422" s="21">
        <v>1</v>
      </c>
      <c r="D422" s="21">
        <f t="shared" si="180"/>
        <v>950</v>
      </c>
      <c r="E422" s="14">
        <f t="shared" si="181"/>
        <v>6014.82</v>
      </c>
      <c r="F422" s="21">
        <v>1.35</v>
      </c>
      <c r="G422" s="21">
        <v>0.99</v>
      </c>
      <c r="H422" s="21">
        <v>2.73</v>
      </c>
      <c r="I422" s="31">
        <f t="shared" si="182"/>
        <v>3.7027</v>
      </c>
      <c r="J422" s="21">
        <v>1.2</v>
      </c>
      <c r="K422" s="18">
        <v>0.5</v>
      </c>
      <c r="L422" s="32">
        <f t="shared" si="183"/>
        <v>18039.56995134</v>
      </c>
      <c r="M422" s="32"/>
      <c r="N422" s="32"/>
      <c r="O422" s="32"/>
      <c r="P422" s="32"/>
      <c r="R422" s="21">
        <v>3226</v>
      </c>
      <c r="S422" s="17">
        <v>1.57</v>
      </c>
      <c r="T422" s="21">
        <v>1</v>
      </c>
      <c r="U422" s="21">
        <f t="shared" si="184"/>
        <v>950</v>
      </c>
      <c r="V422" s="14">
        <f t="shared" si="185"/>
        <v>6014.82</v>
      </c>
      <c r="W422" s="21">
        <v>1.35</v>
      </c>
      <c r="X422" s="21">
        <v>0.99</v>
      </c>
      <c r="Y422" s="21">
        <v>3.13</v>
      </c>
      <c r="Z422" s="31">
        <f t="shared" si="186"/>
        <v>4.0987</v>
      </c>
      <c r="AA422" s="21">
        <v>1.2</v>
      </c>
      <c r="AB422" s="18">
        <v>0.5</v>
      </c>
      <c r="AC422" s="32">
        <f t="shared" si="187"/>
        <v>19968.88361454</v>
      </c>
      <c r="AD422" s="32"/>
      <c r="AE422" s="32"/>
      <c r="AF422" s="32"/>
      <c r="AG422" s="32"/>
    </row>
    <row r="423" customHeight="1" spans="1:33">
      <c r="A423" s="21">
        <v>3226</v>
      </c>
      <c r="B423" s="16">
        <v>1.02</v>
      </c>
      <c r="C423" s="21">
        <v>1</v>
      </c>
      <c r="D423" s="21">
        <f t="shared" si="180"/>
        <v>950</v>
      </c>
      <c r="E423" s="14">
        <f t="shared" si="181"/>
        <v>4240.52</v>
      </c>
      <c r="F423" s="21">
        <v>1.35</v>
      </c>
      <c r="G423" s="21">
        <v>0.99</v>
      </c>
      <c r="H423" s="21">
        <v>2.73</v>
      </c>
      <c r="I423" s="31">
        <f t="shared" si="182"/>
        <v>3.7027</v>
      </c>
      <c r="J423" s="21">
        <v>1.2</v>
      </c>
      <c r="K423" s="18">
        <v>0.5</v>
      </c>
      <c r="L423" s="32">
        <f t="shared" si="183"/>
        <v>12718.11245724</v>
      </c>
      <c r="M423" s="32"/>
      <c r="N423" s="32"/>
      <c r="O423" s="32"/>
      <c r="P423" s="32"/>
      <c r="R423" s="21">
        <v>3226</v>
      </c>
      <c r="S423" s="16">
        <v>1.02</v>
      </c>
      <c r="T423" s="21">
        <v>1</v>
      </c>
      <c r="U423" s="21">
        <f t="shared" si="184"/>
        <v>950</v>
      </c>
      <c r="V423" s="14">
        <f t="shared" si="185"/>
        <v>4240.52</v>
      </c>
      <c r="W423" s="21">
        <v>1.35</v>
      </c>
      <c r="X423" s="21">
        <v>0.99</v>
      </c>
      <c r="Y423" s="21">
        <v>3.13</v>
      </c>
      <c r="Z423" s="31">
        <f t="shared" si="186"/>
        <v>4.0987</v>
      </c>
      <c r="AA423" s="21">
        <v>1.2</v>
      </c>
      <c r="AB423" s="18">
        <v>0.5</v>
      </c>
      <c r="AC423" s="32">
        <f t="shared" si="187"/>
        <v>14078.30165244</v>
      </c>
      <c r="AD423" s="32"/>
      <c r="AE423" s="32"/>
      <c r="AF423" s="32"/>
      <c r="AG423" s="32"/>
    </row>
    <row r="424" customHeight="1" spans="1:33">
      <c r="A424" s="21">
        <v>3226</v>
      </c>
      <c r="B424" s="16">
        <v>0.93</v>
      </c>
      <c r="C424" s="21">
        <v>1</v>
      </c>
      <c r="D424" s="21">
        <f t="shared" si="180"/>
        <v>950</v>
      </c>
      <c r="E424" s="14">
        <f t="shared" si="181"/>
        <v>3950.18</v>
      </c>
      <c r="F424" s="21">
        <v>1.35</v>
      </c>
      <c r="G424" s="21">
        <v>0.99</v>
      </c>
      <c r="H424" s="21">
        <v>2.73</v>
      </c>
      <c r="I424" s="31">
        <f t="shared" si="182"/>
        <v>3.7027</v>
      </c>
      <c r="J424" s="21">
        <v>1.2</v>
      </c>
      <c r="K424" s="18">
        <v>0.5</v>
      </c>
      <c r="L424" s="32">
        <f t="shared" si="183"/>
        <v>11847.32850366</v>
      </c>
      <c r="M424" s="32"/>
      <c r="N424" s="32"/>
      <c r="O424" s="32"/>
      <c r="P424" s="32"/>
      <c r="R424" s="21">
        <v>3226</v>
      </c>
      <c r="S424" s="16">
        <v>0.93</v>
      </c>
      <c r="T424" s="21">
        <v>1</v>
      </c>
      <c r="U424" s="21">
        <f t="shared" si="184"/>
        <v>950</v>
      </c>
      <c r="V424" s="14">
        <f t="shared" si="185"/>
        <v>3950.18</v>
      </c>
      <c r="W424" s="21">
        <v>1.35</v>
      </c>
      <c r="X424" s="21">
        <v>0.99</v>
      </c>
      <c r="Y424" s="21">
        <v>3.13</v>
      </c>
      <c r="Z424" s="31">
        <f t="shared" si="186"/>
        <v>4.0987</v>
      </c>
      <c r="AA424" s="21">
        <v>1.2</v>
      </c>
      <c r="AB424" s="18">
        <v>0.5</v>
      </c>
      <c r="AC424" s="32">
        <f t="shared" si="187"/>
        <v>13114.38824046</v>
      </c>
      <c r="AD424" s="32"/>
      <c r="AE424" s="32"/>
      <c r="AF424" s="32"/>
      <c r="AG424" s="32"/>
    </row>
    <row r="425" customHeight="1" spans="1:33">
      <c r="A425" s="21">
        <v>3226</v>
      </c>
      <c r="B425" s="16">
        <v>0.62</v>
      </c>
      <c r="C425" s="21">
        <v>1</v>
      </c>
      <c r="D425" s="21">
        <f t="shared" si="180"/>
        <v>950</v>
      </c>
      <c r="E425" s="14">
        <f t="shared" si="181"/>
        <v>2950.12</v>
      </c>
      <c r="F425" s="21">
        <v>1.35</v>
      </c>
      <c r="G425" s="21">
        <v>0.99</v>
      </c>
      <c r="H425" s="21">
        <v>2.73</v>
      </c>
      <c r="I425" s="31">
        <f t="shared" si="182"/>
        <v>3.7027</v>
      </c>
      <c r="J425" s="21">
        <v>1.2</v>
      </c>
      <c r="K425" s="18">
        <v>0.5</v>
      </c>
      <c r="L425" s="32">
        <f t="shared" si="183"/>
        <v>8847.96155244</v>
      </c>
      <c r="M425" s="32"/>
      <c r="N425" s="32"/>
      <c r="O425" s="32"/>
      <c r="P425" s="32"/>
      <c r="R425" s="21">
        <v>3226</v>
      </c>
      <c r="S425" s="16">
        <v>0.62</v>
      </c>
      <c r="T425" s="21">
        <v>1</v>
      </c>
      <c r="U425" s="21">
        <f t="shared" si="184"/>
        <v>950</v>
      </c>
      <c r="V425" s="14">
        <f t="shared" si="185"/>
        <v>2950.12</v>
      </c>
      <c r="W425" s="21">
        <v>1.35</v>
      </c>
      <c r="X425" s="21">
        <v>0.99</v>
      </c>
      <c r="Y425" s="21">
        <v>3.13</v>
      </c>
      <c r="Z425" s="31">
        <f t="shared" si="186"/>
        <v>4.0987</v>
      </c>
      <c r="AA425" s="21">
        <v>1.2</v>
      </c>
      <c r="AB425" s="18">
        <v>0.5</v>
      </c>
      <c r="AC425" s="32">
        <f t="shared" si="187"/>
        <v>9794.24204364</v>
      </c>
      <c r="AD425" s="32"/>
      <c r="AE425" s="32"/>
      <c r="AF425" s="32"/>
      <c r="AG425" s="32"/>
    </row>
    <row r="426" customHeight="1" spans="1:33">
      <c r="A426" s="21">
        <v>3226</v>
      </c>
      <c r="B426" s="16">
        <v>0.62</v>
      </c>
      <c r="C426" s="21">
        <v>1</v>
      </c>
      <c r="D426" s="21">
        <f t="shared" si="180"/>
        <v>950</v>
      </c>
      <c r="E426" s="14">
        <f t="shared" si="181"/>
        <v>2950.12</v>
      </c>
      <c r="F426" s="21">
        <v>1.35</v>
      </c>
      <c r="G426" s="21">
        <v>0.99</v>
      </c>
      <c r="H426" s="21">
        <v>2.73</v>
      </c>
      <c r="I426" s="31">
        <f t="shared" si="182"/>
        <v>3.7027</v>
      </c>
      <c r="J426" s="21">
        <v>1.2</v>
      </c>
      <c r="K426" s="18">
        <v>0.5</v>
      </c>
      <c r="L426" s="32">
        <f t="shared" si="183"/>
        <v>8847.96155244</v>
      </c>
      <c r="M426" s="32"/>
      <c r="N426" s="32"/>
      <c r="O426" s="32"/>
      <c r="P426" s="32"/>
      <c r="R426" s="21">
        <v>3226</v>
      </c>
      <c r="S426" s="16">
        <v>0.62</v>
      </c>
      <c r="T426" s="21">
        <v>1</v>
      </c>
      <c r="U426" s="21">
        <f t="shared" si="184"/>
        <v>950</v>
      </c>
      <c r="V426" s="14">
        <f t="shared" si="185"/>
        <v>2950.12</v>
      </c>
      <c r="W426" s="21">
        <v>1.35</v>
      </c>
      <c r="X426" s="21">
        <v>0.99</v>
      </c>
      <c r="Y426" s="21">
        <v>3.13</v>
      </c>
      <c r="Z426" s="31">
        <f t="shared" si="186"/>
        <v>4.0987</v>
      </c>
      <c r="AA426" s="21">
        <v>1.2</v>
      </c>
      <c r="AB426" s="18">
        <v>0.5</v>
      </c>
      <c r="AC426" s="32">
        <f t="shared" si="187"/>
        <v>9794.24204364</v>
      </c>
      <c r="AD426" s="32"/>
      <c r="AE426" s="32"/>
      <c r="AF426" s="32"/>
      <c r="AG426" s="32"/>
    </row>
    <row r="427" customHeight="1" spans="1:33">
      <c r="A427" s="21">
        <v>3226</v>
      </c>
      <c r="B427" s="16">
        <v>1.57</v>
      </c>
      <c r="C427" s="21">
        <v>1</v>
      </c>
      <c r="D427" s="21">
        <f t="shared" si="180"/>
        <v>950</v>
      </c>
      <c r="E427" s="14">
        <f t="shared" si="181"/>
        <v>6014.82</v>
      </c>
      <c r="F427" s="21">
        <v>1.35</v>
      </c>
      <c r="G427" s="21">
        <v>0.99</v>
      </c>
      <c r="H427" s="21">
        <v>2.73</v>
      </c>
      <c r="I427" s="31">
        <f t="shared" si="182"/>
        <v>3.7027</v>
      </c>
      <c r="J427" s="21">
        <v>1.2</v>
      </c>
      <c r="K427" s="18">
        <v>0.5</v>
      </c>
      <c r="L427" s="32">
        <f t="shared" si="183"/>
        <v>18039.56995134</v>
      </c>
      <c r="M427" s="32"/>
      <c r="N427" s="32"/>
      <c r="O427" s="32"/>
      <c r="P427" s="32"/>
      <c r="R427" s="21">
        <v>3226</v>
      </c>
      <c r="S427" s="16">
        <v>1.57</v>
      </c>
      <c r="T427" s="21">
        <v>1</v>
      </c>
      <c r="U427" s="21">
        <f t="shared" si="184"/>
        <v>950</v>
      </c>
      <c r="V427" s="14">
        <f t="shared" si="185"/>
        <v>6014.82</v>
      </c>
      <c r="W427" s="21">
        <v>1.35</v>
      </c>
      <c r="X427" s="21">
        <v>0.99</v>
      </c>
      <c r="Y427" s="21">
        <v>3.13</v>
      </c>
      <c r="Z427" s="31">
        <f t="shared" si="186"/>
        <v>4.0987</v>
      </c>
      <c r="AA427" s="21">
        <v>1.2</v>
      </c>
      <c r="AB427" s="18">
        <v>0.5</v>
      </c>
      <c r="AC427" s="32">
        <f t="shared" si="187"/>
        <v>19968.88361454</v>
      </c>
      <c r="AD427" s="32"/>
      <c r="AE427" s="32"/>
      <c r="AF427" s="32"/>
      <c r="AG427" s="32"/>
    </row>
    <row r="428" customHeight="1" spans="1:33">
      <c r="A428" s="21">
        <v>3226</v>
      </c>
      <c r="B428" s="17">
        <v>1.02</v>
      </c>
      <c r="C428" s="21">
        <v>1</v>
      </c>
      <c r="D428" s="21">
        <f t="shared" si="180"/>
        <v>950</v>
      </c>
      <c r="E428" s="14">
        <f t="shared" si="181"/>
        <v>4240.52</v>
      </c>
      <c r="F428" s="21">
        <v>1.35</v>
      </c>
      <c r="G428" s="21">
        <v>0.99</v>
      </c>
      <c r="H428" s="21">
        <v>2.73</v>
      </c>
      <c r="I428" s="31">
        <f t="shared" si="182"/>
        <v>3.7027</v>
      </c>
      <c r="J428" s="21">
        <v>1.2</v>
      </c>
      <c r="K428" s="18">
        <v>0.5</v>
      </c>
      <c r="L428" s="32">
        <f t="shared" si="183"/>
        <v>12718.11245724</v>
      </c>
      <c r="M428" s="32"/>
      <c r="N428" s="32"/>
      <c r="O428" s="32"/>
      <c r="P428" s="32"/>
      <c r="R428" s="21">
        <v>3226</v>
      </c>
      <c r="S428" s="17">
        <v>1.02</v>
      </c>
      <c r="T428" s="21">
        <v>1</v>
      </c>
      <c r="U428" s="21">
        <f t="shared" si="184"/>
        <v>950</v>
      </c>
      <c r="V428" s="14">
        <f t="shared" si="185"/>
        <v>4240.52</v>
      </c>
      <c r="W428" s="21">
        <v>1.35</v>
      </c>
      <c r="X428" s="21">
        <v>0.99</v>
      </c>
      <c r="Y428" s="21">
        <v>3.13</v>
      </c>
      <c r="Z428" s="31">
        <f t="shared" si="186"/>
        <v>4.0987</v>
      </c>
      <c r="AA428" s="21">
        <v>1.2</v>
      </c>
      <c r="AB428" s="18">
        <v>0.5</v>
      </c>
      <c r="AC428" s="32">
        <f t="shared" si="187"/>
        <v>14078.30165244</v>
      </c>
      <c r="AD428" s="32"/>
      <c r="AE428" s="32"/>
      <c r="AF428" s="32"/>
      <c r="AG428" s="32"/>
    </row>
    <row r="429" customHeight="1" spans="1:33">
      <c r="A429" s="21">
        <v>3226</v>
      </c>
      <c r="B429" s="14">
        <v>3.106</v>
      </c>
      <c r="C429" s="21">
        <v>1</v>
      </c>
      <c r="D429" s="21">
        <f t="shared" si="180"/>
        <v>950</v>
      </c>
      <c r="E429" s="14">
        <f t="shared" si="181"/>
        <v>10969.956</v>
      </c>
      <c r="F429" s="21">
        <v>1.35</v>
      </c>
      <c r="G429" s="21">
        <v>0.99</v>
      </c>
      <c r="H429" s="21">
        <v>2.73</v>
      </c>
      <c r="I429" s="31">
        <f t="shared" si="182"/>
        <v>3.7027</v>
      </c>
      <c r="J429" s="21">
        <v>1.2</v>
      </c>
      <c r="K429" s="18">
        <v>0.5</v>
      </c>
      <c r="L429" s="32">
        <f t="shared" si="183"/>
        <v>32900.949425772</v>
      </c>
      <c r="M429" s="32"/>
      <c r="N429" s="32"/>
      <c r="O429" s="32"/>
      <c r="P429" s="32"/>
      <c r="R429" s="21">
        <v>3226</v>
      </c>
      <c r="S429" s="14">
        <v>3.106</v>
      </c>
      <c r="T429" s="21">
        <v>1</v>
      </c>
      <c r="U429" s="21">
        <f t="shared" si="184"/>
        <v>950</v>
      </c>
      <c r="V429" s="14">
        <f t="shared" si="185"/>
        <v>10969.956</v>
      </c>
      <c r="W429" s="21">
        <v>1.35</v>
      </c>
      <c r="X429" s="21">
        <v>0.99</v>
      </c>
      <c r="Y429" s="21">
        <v>3.13</v>
      </c>
      <c r="Z429" s="31">
        <f t="shared" si="186"/>
        <v>4.0987</v>
      </c>
      <c r="AA429" s="21">
        <v>1.2</v>
      </c>
      <c r="AB429" s="18">
        <v>0.5</v>
      </c>
      <c r="AC429" s="32">
        <f t="shared" si="187"/>
        <v>36419.672512332</v>
      </c>
      <c r="AD429" s="32"/>
      <c r="AE429" s="32"/>
      <c r="AF429" s="32"/>
      <c r="AG429" s="32"/>
    </row>
    <row r="430" customHeight="1" spans="1:33">
      <c r="A430" s="21">
        <v>3226</v>
      </c>
      <c r="B430" s="14">
        <v>3.106</v>
      </c>
      <c r="C430" s="21">
        <v>1</v>
      </c>
      <c r="D430" s="21">
        <f t="shared" si="180"/>
        <v>950</v>
      </c>
      <c r="E430" s="14">
        <f t="shared" si="181"/>
        <v>10969.956</v>
      </c>
      <c r="F430" s="21">
        <v>1.35</v>
      </c>
      <c r="G430" s="21">
        <v>0.99</v>
      </c>
      <c r="H430" s="21">
        <v>2.73</v>
      </c>
      <c r="I430" s="31">
        <f t="shared" si="182"/>
        <v>3.7027</v>
      </c>
      <c r="J430" s="21">
        <v>1.2</v>
      </c>
      <c r="K430" s="18">
        <v>0.5</v>
      </c>
      <c r="L430" s="32">
        <f t="shared" si="183"/>
        <v>32900.949425772</v>
      </c>
      <c r="M430" s="32"/>
      <c r="N430" s="32"/>
      <c r="O430" s="32"/>
      <c r="P430" s="32"/>
      <c r="R430" s="21">
        <v>3226</v>
      </c>
      <c r="S430" s="14">
        <v>3.106</v>
      </c>
      <c r="T430" s="21">
        <v>1</v>
      </c>
      <c r="U430" s="21">
        <f t="shared" si="184"/>
        <v>950</v>
      </c>
      <c r="V430" s="14">
        <f t="shared" si="185"/>
        <v>10969.956</v>
      </c>
      <c r="W430" s="21">
        <v>1.35</v>
      </c>
      <c r="X430" s="21">
        <v>0.99</v>
      </c>
      <c r="Y430" s="21">
        <v>3.13</v>
      </c>
      <c r="Z430" s="31">
        <f t="shared" si="186"/>
        <v>4.0987</v>
      </c>
      <c r="AA430" s="21">
        <v>1.2</v>
      </c>
      <c r="AB430" s="18">
        <v>0.5</v>
      </c>
      <c r="AC430" s="32">
        <f t="shared" si="187"/>
        <v>36419.672512332</v>
      </c>
      <c r="AD430" s="32"/>
      <c r="AE430" s="32"/>
      <c r="AF430" s="32"/>
      <c r="AG430" s="32"/>
    </row>
    <row r="431" customHeight="1" spans="1:33">
      <c r="A431" s="21">
        <v>3226</v>
      </c>
      <c r="B431" s="14">
        <v>3.106</v>
      </c>
      <c r="C431" s="21">
        <v>1</v>
      </c>
      <c r="D431" s="21">
        <f t="shared" si="180"/>
        <v>950</v>
      </c>
      <c r="E431" s="14">
        <f t="shared" si="181"/>
        <v>10969.956</v>
      </c>
      <c r="F431" s="21">
        <v>1.35</v>
      </c>
      <c r="G431" s="21">
        <v>0.99</v>
      </c>
      <c r="H431" s="21">
        <v>2.73</v>
      </c>
      <c r="I431" s="31">
        <f t="shared" si="182"/>
        <v>3.7027</v>
      </c>
      <c r="J431" s="21">
        <v>1.2</v>
      </c>
      <c r="K431" s="18">
        <v>0.5</v>
      </c>
      <c r="L431" s="32">
        <f t="shared" si="183"/>
        <v>32900.949425772</v>
      </c>
      <c r="M431" s="32"/>
      <c r="N431" s="32"/>
      <c r="O431" s="32"/>
      <c r="P431" s="32"/>
      <c r="R431" s="21">
        <v>3226</v>
      </c>
      <c r="S431" s="14">
        <v>3.106</v>
      </c>
      <c r="T431" s="21">
        <v>1</v>
      </c>
      <c r="U431" s="21">
        <f t="shared" si="184"/>
        <v>950</v>
      </c>
      <c r="V431" s="14">
        <f t="shared" si="185"/>
        <v>10969.956</v>
      </c>
      <c r="W431" s="21">
        <v>1.35</v>
      </c>
      <c r="X431" s="21">
        <v>0.99</v>
      </c>
      <c r="Y431" s="21">
        <v>3.13</v>
      </c>
      <c r="Z431" s="31">
        <f t="shared" si="186"/>
        <v>4.0987</v>
      </c>
      <c r="AA431" s="21">
        <v>1.2</v>
      </c>
      <c r="AB431" s="18">
        <v>0.5</v>
      </c>
      <c r="AC431" s="32">
        <f t="shared" si="187"/>
        <v>36419.672512332</v>
      </c>
      <c r="AD431" s="32"/>
      <c r="AE431" s="32"/>
      <c r="AF431" s="32"/>
      <c r="AG431" s="32"/>
    </row>
    <row r="432" customHeight="1" spans="1:33">
      <c r="A432" s="21">
        <v>3226</v>
      </c>
      <c r="B432" s="14">
        <v>3.106</v>
      </c>
      <c r="C432" s="21">
        <v>1</v>
      </c>
      <c r="D432" s="21">
        <f t="shared" si="180"/>
        <v>950</v>
      </c>
      <c r="E432" s="14">
        <f t="shared" si="181"/>
        <v>10969.956</v>
      </c>
      <c r="F432" s="21">
        <v>1.35</v>
      </c>
      <c r="G432" s="21">
        <v>0.99</v>
      </c>
      <c r="H432" s="21">
        <v>2.73</v>
      </c>
      <c r="I432" s="31">
        <f t="shared" si="182"/>
        <v>3.7027</v>
      </c>
      <c r="J432" s="21">
        <v>1.2</v>
      </c>
      <c r="K432" s="18">
        <v>0.5</v>
      </c>
      <c r="L432" s="32">
        <f t="shared" si="183"/>
        <v>32900.949425772</v>
      </c>
      <c r="M432" s="32"/>
      <c r="N432" s="32"/>
      <c r="O432" s="32"/>
      <c r="P432" s="32"/>
      <c r="R432" s="21">
        <v>3226</v>
      </c>
      <c r="S432" s="14">
        <v>3.106</v>
      </c>
      <c r="T432" s="21">
        <v>1</v>
      </c>
      <c r="U432" s="21">
        <f t="shared" si="184"/>
        <v>950</v>
      </c>
      <c r="V432" s="14">
        <f t="shared" si="185"/>
        <v>10969.956</v>
      </c>
      <c r="W432" s="21">
        <v>1.35</v>
      </c>
      <c r="X432" s="21">
        <v>0.99</v>
      </c>
      <c r="Y432" s="21">
        <v>3.13</v>
      </c>
      <c r="Z432" s="31">
        <f t="shared" si="186"/>
        <v>4.0987</v>
      </c>
      <c r="AA432" s="21">
        <v>1.2</v>
      </c>
      <c r="AB432" s="18">
        <v>0.5</v>
      </c>
      <c r="AC432" s="32">
        <f t="shared" si="187"/>
        <v>36419.672512332</v>
      </c>
      <c r="AD432" s="32"/>
      <c r="AE432" s="32"/>
      <c r="AF432" s="32"/>
      <c r="AG432" s="32"/>
    </row>
    <row r="433" customHeight="1" spans="1:33">
      <c r="A433" s="21">
        <v>3226</v>
      </c>
      <c r="B433" s="33">
        <v>2.29</v>
      </c>
      <c r="C433" s="21">
        <v>1</v>
      </c>
      <c r="D433" s="21">
        <f t="shared" si="180"/>
        <v>950</v>
      </c>
      <c r="E433" s="14">
        <f t="shared" si="181"/>
        <v>8337.54</v>
      </c>
      <c r="F433" s="21">
        <v>1.35</v>
      </c>
      <c r="G433" s="21">
        <v>0.99</v>
      </c>
      <c r="H433" s="21">
        <v>2.73</v>
      </c>
      <c r="I433" s="31">
        <f t="shared" si="182"/>
        <v>3.7027</v>
      </c>
      <c r="J433" s="21">
        <v>1.2</v>
      </c>
      <c r="K433" s="18">
        <v>0.5</v>
      </c>
      <c r="L433" s="32">
        <f t="shared" si="183"/>
        <v>25005.84157998</v>
      </c>
      <c r="M433" s="32"/>
      <c r="N433" s="32"/>
      <c r="O433" s="32"/>
      <c r="P433" s="32"/>
      <c r="R433" s="21">
        <v>3226</v>
      </c>
      <c r="S433" s="33">
        <v>2.29</v>
      </c>
      <c r="T433" s="21">
        <v>1</v>
      </c>
      <c r="U433" s="21">
        <f t="shared" si="184"/>
        <v>950</v>
      </c>
      <c r="V433" s="14">
        <f t="shared" si="185"/>
        <v>8337.54</v>
      </c>
      <c r="W433" s="21">
        <v>1.35</v>
      </c>
      <c r="X433" s="21">
        <v>0.99</v>
      </c>
      <c r="Y433" s="21">
        <v>3.13</v>
      </c>
      <c r="Z433" s="31">
        <f t="shared" si="186"/>
        <v>4.0987</v>
      </c>
      <c r="AA433" s="21">
        <v>1.2</v>
      </c>
      <c r="AB433" s="18">
        <v>0.5</v>
      </c>
      <c r="AC433" s="32">
        <f t="shared" si="187"/>
        <v>27680.19091038</v>
      </c>
      <c r="AD433" s="32"/>
      <c r="AE433" s="32"/>
      <c r="AF433" s="32"/>
      <c r="AG433" s="32"/>
    </row>
    <row r="434" customHeight="1" spans="1:33">
      <c r="A434" s="34">
        <f>SUM(L418:L433)</f>
        <v>289929.619774548</v>
      </c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6"/>
      <c r="R434" s="34">
        <f>SUM(AC418:AC433)</f>
        <v>320937.297801588</v>
      </c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6"/>
    </row>
    <row r="435" customHeight="1" spans="1:33">
      <c r="A435" s="37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9"/>
      <c r="R435" s="37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9"/>
    </row>
    <row r="436" customHeight="1" spans="1:33">
      <c r="A436" s="40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2"/>
      <c r="R436" s="40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2"/>
    </row>
    <row r="437" customHeight="1" spans="1:33">
      <c r="A437" s="43" t="s">
        <v>39</v>
      </c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R437" s="43" t="s">
        <v>39</v>
      </c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</row>
    <row r="438" customHeight="1" spans="1:33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</row>
    <row r="439" customHeight="1" spans="1:33">
      <c r="A439" s="14" t="s">
        <v>11</v>
      </c>
      <c r="B439" s="14"/>
      <c r="C439" s="14"/>
      <c r="D439" s="15"/>
      <c r="E439" s="16" t="s">
        <v>12</v>
      </c>
      <c r="F439" s="16"/>
      <c r="G439" s="16"/>
      <c r="H439" s="16"/>
      <c r="I439" s="14" t="s">
        <v>13</v>
      </c>
      <c r="J439" s="14" t="s">
        <v>14</v>
      </c>
      <c r="K439" s="17" t="s">
        <v>15</v>
      </c>
      <c r="L439" s="17"/>
      <c r="M439" s="17"/>
      <c r="N439" s="18" t="s">
        <v>16</v>
      </c>
      <c r="O439" s="19" t="s">
        <v>17</v>
      </c>
      <c r="P439" s="20" t="s">
        <v>18</v>
      </c>
      <c r="R439" s="14" t="s">
        <v>11</v>
      </c>
      <c r="S439" s="14"/>
      <c r="T439" s="14"/>
      <c r="U439" s="15"/>
      <c r="V439" s="16" t="s">
        <v>12</v>
      </c>
      <c r="W439" s="16"/>
      <c r="X439" s="16"/>
      <c r="Y439" s="16"/>
      <c r="Z439" s="14" t="s">
        <v>13</v>
      </c>
      <c r="AA439" s="14" t="s">
        <v>14</v>
      </c>
      <c r="AB439" s="17" t="s">
        <v>15</v>
      </c>
      <c r="AC439" s="17"/>
      <c r="AD439" s="17"/>
      <c r="AE439" s="18" t="s">
        <v>16</v>
      </c>
      <c r="AF439" s="19" t="s">
        <v>17</v>
      </c>
      <c r="AG439" s="20" t="s">
        <v>18</v>
      </c>
    </row>
    <row r="440" customHeight="1" spans="1:33">
      <c r="A440" s="21" t="s">
        <v>19</v>
      </c>
      <c r="B440" s="21" t="s">
        <v>20</v>
      </c>
      <c r="C440" s="22" t="s">
        <v>21</v>
      </c>
      <c r="D440" s="15" t="s">
        <v>11</v>
      </c>
      <c r="E440" s="21" t="s">
        <v>22</v>
      </c>
      <c r="F440" s="21" t="s">
        <v>23</v>
      </c>
      <c r="G440" s="21" t="s">
        <v>24</v>
      </c>
      <c r="H440" s="16" t="s">
        <v>25</v>
      </c>
      <c r="I440" s="14"/>
      <c r="J440" s="14"/>
      <c r="K440" s="21" t="s">
        <v>26</v>
      </c>
      <c r="L440" s="21" t="s">
        <v>27</v>
      </c>
      <c r="M440" s="17" t="s">
        <v>28</v>
      </c>
      <c r="N440" s="18" t="s">
        <v>29</v>
      </c>
      <c r="O440" s="19"/>
      <c r="P440" s="20"/>
      <c r="R440" s="21" t="s">
        <v>19</v>
      </c>
      <c r="S440" s="21" t="s">
        <v>20</v>
      </c>
      <c r="T440" s="22" t="s">
        <v>21</v>
      </c>
      <c r="U440" s="15" t="s">
        <v>11</v>
      </c>
      <c r="V440" s="21" t="s">
        <v>22</v>
      </c>
      <c r="W440" s="21" t="s">
        <v>23</v>
      </c>
      <c r="X440" s="21" t="s">
        <v>24</v>
      </c>
      <c r="Y440" s="16" t="s">
        <v>25</v>
      </c>
      <c r="Z440" s="14"/>
      <c r="AA440" s="14"/>
      <c r="AB440" s="21" t="s">
        <v>26</v>
      </c>
      <c r="AC440" s="21" t="s">
        <v>27</v>
      </c>
      <c r="AD440" s="17" t="s">
        <v>28</v>
      </c>
      <c r="AE440" s="18" t="s">
        <v>29</v>
      </c>
      <c r="AF440" s="19"/>
      <c r="AG440" s="20"/>
    </row>
    <row r="441" customHeight="1" spans="1:33">
      <c r="A441" s="21">
        <v>36845</v>
      </c>
      <c r="B441" s="23">
        <v>0.1588</v>
      </c>
      <c r="C441" s="22">
        <v>1.35</v>
      </c>
      <c r="D441" s="15">
        <f t="shared" ref="D441:D445" si="188">A441*B441*C441</f>
        <v>7898.8311</v>
      </c>
      <c r="E441" s="21">
        <v>1.6</v>
      </c>
      <c r="F441" s="21">
        <v>280</v>
      </c>
      <c r="G441" s="21">
        <v>1.7</v>
      </c>
      <c r="H441" s="24">
        <f t="shared" ref="H441:H445" si="189">1+6*F441/(F441+2000)+G441</f>
        <v>3.43684210526316</v>
      </c>
      <c r="I441" s="25">
        <v>0</v>
      </c>
      <c r="J441" s="25">
        <v>0</v>
      </c>
      <c r="K441" s="21">
        <v>0.79</v>
      </c>
      <c r="L441" s="21">
        <v>1.39</v>
      </c>
      <c r="M441" s="17">
        <f t="shared" ref="M441:M445" si="190">1+K441*L441</f>
        <v>2.0981</v>
      </c>
      <c r="N441" s="18">
        <v>1.2</v>
      </c>
      <c r="O441" s="26">
        <v>1</v>
      </c>
      <c r="P441" s="27">
        <f t="shared" ref="P441:P445" si="191">((D441*E441*H441)+I441+J441)*M441*N441*O441</f>
        <v>109357.813972388</v>
      </c>
      <c r="R441" s="21">
        <v>36845</v>
      </c>
      <c r="S441" s="23">
        <v>0.1588</v>
      </c>
      <c r="T441" s="22">
        <v>1.35</v>
      </c>
      <c r="U441" s="15">
        <f t="shared" ref="U441:U445" si="192">R441*S441*T441</f>
        <v>7898.8311</v>
      </c>
      <c r="V441" s="21">
        <v>1.6</v>
      </c>
      <c r="W441" s="21">
        <v>280</v>
      </c>
      <c r="X441" s="21">
        <v>1.7</v>
      </c>
      <c r="Y441" s="24">
        <f t="shared" ref="Y441:Y445" si="193">1+6*W441/(W441+2000)+X441</f>
        <v>3.43684210526316</v>
      </c>
      <c r="Z441" s="25">
        <v>1985</v>
      </c>
      <c r="AA441" s="25">
        <v>0</v>
      </c>
      <c r="AB441" s="21">
        <v>0.79</v>
      </c>
      <c r="AC441" s="21">
        <v>1.79</v>
      </c>
      <c r="AD441" s="17">
        <f t="shared" ref="AD441:AD445" si="194">1+AB441*AC441</f>
        <v>2.4141</v>
      </c>
      <c r="AE441" s="18">
        <v>1.2</v>
      </c>
      <c r="AF441" s="26">
        <v>1</v>
      </c>
      <c r="AG441" s="27">
        <f t="shared" ref="AG441:AG445" si="195">((U441*V441*Y441)+Z441+AA441)*AD441*AE441*AF441</f>
        <v>131578.849433755</v>
      </c>
    </row>
    <row r="442" customHeight="1" spans="1:33">
      <c r="A442" s="21">
        <v>36845</v>
      </c>
      <c r="B442" s="23">
        <v>0.1588</v>
      </c>
      <c r="C442" s="22">
        <v>1.35</v>
      </c>
      <c r="D442" s="15">
        <f t="shared" si="188"/>
        <v>7898.8311</v>
      </c>
      <c r="E442" s="21">
        <v>1.6</v>
      </c>
      <c r="F442" s="21">
        <v>280</v>
      </c>
      <c r="G442" s="21">
        <v>1.7</v>
      </c>
      <c r="H442" s="24">
        <f t="shared" si="189"/>
        <v>3.43684210526316</v>
      </c>
      <c r="I442" s="25">
        <v>0</v>
      </c>
      <c r="J442" s="25">
        <v>0</v>
      </c>
      <c r="K442" s="21">
        <v>0.79</v>
      </c>
      <c r="L442" s="21">
        <v>1.39</v>
      </c>
      <c r="M442" s="17">
        <f t="shared" si="190"/>
        <v>2.0981</v>
      </c>
      <c r="N442" s="18">
        <v>1.2</v>
      </c>
      <c r="O442" s="26">
        <v>1</v>
      </c>
      <c r="P442" s="27">
        <f t="shared" si="191"/>
        <v>109357.813972388</v>
      </c>
      <c r="R442" s="21">
        <v>36845</v>
      </c>
      <c r="S442" s="23">
        <v>0.1588</v>
      </c>
      <c r="T442" s="22">
        <v>1.35</v>
      </c>
      <c r="U442" s="15">
        <f t="shared" si="192"/>
        <v>7898.8311</v>
      </c>
      <c r="V442" s="21">
        <v>1.6</v>
      </c>
      <c r="W442" s="21">
        <v>280</v>
      </c>
      <c r="X442" s="21">
        <v>1.7</v>
      </c>
      <c r="Y442" s="24">
        <f t="shared" si="193"/>
        <v>3.43684210526316</v>
      </c>
      <c r="Z442" s="25">
        <v>1985</v>
      </c>
      <c r="AA442" s="25">
        <v>0</v>
      </c>
      <c r="AB442" s="21">
        <v>0.79</v>
      </c>
      <c r="AC442" s="21">
        <v>1.79</v>
      </c>
      <c r="AD442" s="17">
        <f t="shared" si="194"/>
        <v>2.4141</v>
      </c>
      <c r="AE442" s="18">
        <v>1.2</v>
      </c>
      <c r="AF442" s="26">
        <v>1</v>
      </c>
      <c r="AG442" s="27">
        <f t="shared" si="195"/>
        <v>131578.849433755</v>
      </c>
    </row>
    <row r="443" customHeight="1" spans="1:33">
      <c r="A443" s="21">
        <v>36845</v>
      </c>
      <c r="B443" s="23">
        <v>0.1588</v>
      </c>
      <c r="C443" s="22">
        <v>1.35</v>
      </c>
      <c r="D443" s="15">
        <f t="shared" si="188"/>
        <v>7898.8311</v>
      </c>
      <c r="E443" s="21">
        <v>1.6</v>
      </c>
      <c r="F443" s="21">
        <v>280</v>
      </c>
      <c r="G443" s="21">
        <v>1.4</v>
      </c>
      <c r="H443" s="24">
        <f t="shared" si="189"/>
        <v>3.13684210526316</v>
      </c>
      <c r="I443" s="25">
        <v>0</v>
      </c>
      <c r="J443" s="25">
        <v>0</v>
      </c>
      <c r="K443" s="21">
        <v>0.79</v>
      </c>
      <c r="L443" s="21">
        <v>1.39</v>
      </c>
      <c r="M443" s="17">
        <f t="shared" si="190"/>
        <v>2.0981</v>
      </c>
      <c r="N443" s="18">
        <v>1.2</v>
      </c>
      <c r="O443" s="26">
        <v>1</v>
      </c>
      <c r="P443" s="27">
        <f t="shared" si="191"/>
        <v>99812.0323545838</v>
      </c>
      <c r="R443" s="21">
        <v>36845</v>
      </c>
      <c r="S443" s="23">
        <v>0.1588</v>
      </c>
      <c r="T443" s="22">
        <v>1.35</v>
      </c>
      <c r="U443" s="15">
        <f t="shared" si="192"/>
        <v>7898.8311</v>
      </c>
      <c r="V443" s="21">
        <v>1.6</v>
      </c>
      <c r="W443" s="21">
        <v>280</v>
      </c>
      <c r="X443" s="21">
        <v>1.4</v>
      </c>
      <c r="Y443" s="24">
        <f t="shared" si="193"/>
        <v>3.13684210526316</v>
      </c>
      <c r="Z443" s="25">
        <v>1985</v>
      </c>
      <c r="AA443" s="25">
        <v>0</v>
      </c>
      <c r="AB443" s="21">
        <v>0.79</v>
      </c>
      <c r="AC443" s="21">
        <v>1.79</v>
      </c>
      <c r="AD443" s="17">
        <f t="shared" si="194"/>
        <v>2.4141</v>
      </c>
      <c r="AE443" s="18">
        <v>1.2</v>
      </c>
      <c r="AF443" s="26">
        <v>1</v>
      </c>
      <c r="AG443" s="27">
        <f t="shared" si="195"/>
        <v>120595.354174454</v>
      </c>
    </row>
    <row r="444" customHeight="1" spans="1:33">
      <c r="A444" s="21">
        <v>36845</v>
      </c>
      <c r="B444" s="23">
        <v>0</v>
      </c>
      <c r="C444" s="22">
        <v>1.35</v>
      </c>
      <c r="D444" s="15">
        <f t="shared" si="188"/>
        <v>0</v>
      </c>
      <c r="E444" s="21">
        <v>1.6</v>
      </c>
      <c r="F444" s="21">
        <v>280</v>
      </c>
      <c r="G444" s="21">
        <v>1.4</v>
      </c>
      <c r="H444" s="24">
        <f t="shared" si="189"/>
        <v>3.13684210526316</v>
      </c>
      <c r="I444" s="25">
        <v>0</v>
      </c>
      <c r="J444" s="25">
        <v>0</v>
      </c>
      <c r="K444" s="21">
        <v>0.79</v>
      </c>
      <c r="L444" s="21">
        <v>1.39</v>
      </c>
      <c r="M444" s="17">
        <f t="shared" si="190"/>
        <v>2.0981</v>
      </c>
      <c r="N444" s="18">
        <v>1.2</v>
      </c>
      <c r="O444" s="26">
        <v>1</v>
      </c>
      <c r="P444" s="27">
        <f t="shared" si="191"/>
        <v>0</v>
      </c>
      <c r="R444" s="21">
        <v>36845</v>
      </c>
      <c r="S444" s="23">
        <v>0</v>
      </c>
      <c r="T444" s="22">
        <v>1.35</v>
      </c>
      <c r="U444" s="15">
        <f t="shared" si="192"/>
        <v>0</v>
      </c>
      <c r="V444" s="21">
        <v>1.6</v>
      </c>
      <c r="W444" s="21">
        <v>280</v>
      </c>
      <c r="X444" s="21">
        <v>1.4</v>
      </c>
      <c r="Y444" s="24">
        <f t="shared" si="193"/>
        <v>3.13684210526316</v>
      </c>
      <c r="Z444" s="25">
        <v>0</v>
      </c>
      <c r="AA444" s="25">
        <v>0</v>
      </c>
      <c r="AB444" s="21">
        <v>0.79</v>
      </c>
      <c r="AC444" s="21">
        <v>1.79</v>
      </c>
      <c r="AD444" s="17">
        <f t="shared" si="194"/>
        <v>2.4141</v>
      </c>
      <c r="AE444" s="18">
        <v>1.2</v>
      </c>
      <c r="AF444" s="26">
        <v>1</v>
      </c>
      <c r="AG444" s="27">
        <f t="shared" si="195"/>
        <v>0</v>
      </c>
    </row>
    <row r="445" customHeight="1" spans="1:33">
      <c r="A445" s="21">
        <v>36845</v>
      </c>
      <c r="B445" s="23">
        <v>0</v>
      </c>
      <c r="C445" s="22">
        <v>1.35</v>
      </c>
      <c r="D445" s="15">
        <f t="shared" si="188"/>
        <v>0</v>
      </c>
      <c r="E445" s="21">
        <v>1.6</v>
      </c>
      <c r="F445" s="21">
        <v>280</v>
      </c>
      <c r="G445" s="21">
        <v>1.4</v>
      </c>
      <c r="H445" s="24">
        <f t="shared" si="189"/>
        <v>3.13684210526316</v>
      </c>
      <c r="I445" s="25">
        <v>0</v>
      </c>
      <c r="J445" s="25">
        <v>0</v>
      </c>
      <c r="K445" s="21">
        <v>0.79</v>
      </c>
      <c r="L445" s="21">
        <v>1.39</v>
      </c>
      <c r="M445" s="17">
        <f t="shared" si="190"/>
        <v>2.0981</v>
      </c>
      <c r="N445" s="18">
        <v>1.2</v>
      </c>
      <c r="O445" s="26">
        <v>1</v>
      </c>
      <c r="P445" s="27">
        <f t="shared" si="191"/>
        <v>0</v>
      </c>
      <c r="R445" s="21">
        <v>36845</v>
      </c>
      <c r="S445" s="23">
        <v>0</v>
      </c>
      <c r="T445" s="22">
        <v>1.35</v>
      </c>
      <c r="U445" s="15">
        <f t="shared" si="192"/>
        <v>0</v>
      </c>
      <c r="V445" s="21">
        <v>1.6</v>
      </c>
      <c r="W445" s="21">
        <v>280</v>
      </c>
      <c r="X445" s="21">
        <v>1.4</v>
      </c>
      <c r="Y445" s="24">
        <f t="shared" si="193"/>
        <v>3.13684210526316</v>
      </c>
      <c r="Z445" s="25">
        <v>0</v>
      </c>
      <c r="AA445" s="25">
        <v>0</v>
      </c>
      <c r="AB445" s="21">
        <v>0.79</v>
      </c>
      <c r="AC445" s="21">
        <v>1.79</v>
      </c>
      <c r="AD445" s="17">
        <f t="shared" si="194"/>
        <v>2.4141</v>
      </c>
      <c r="AE445" s="18">
        <v>1.2</v>
      </c>
      <c r="AF445" s="26">
        <v>1</v>
      </c>
      <c r="AG445" s="27">
        <f t="shared" si="195"/>
        <v>0</v>
      </c>
    </row>
    <row r="446" customHeight="1" spans="1:33">
      <c r="A446" s="44">
        <f>SUM(P441:P445)</f>
        <v>318527.66029936</v>
      </c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R446" s="44">
        <f>SUM(AG441:AG445)</f>
        <v>383753.053041964</v>
      </c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</row>
    <row r="447" customHeight="1" spans="1:33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</row>
    <row r="448" customHeight="1" spans="1:33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</row>
    <row r="449" customHeight="1" spans="1:33">
      <c r="A449" s="45" t="s">
        <v>40</v>
      </c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R449" s="45" t="s">
        <v>40</v>
      </c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</row>
    <row r="450" customHeight="1" spans="1:33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</row>
    <row r="451" customHeight="1" spans="1:33">
      <c r="A451" s="14" t="s">
        <v>11</v>
      </c>
      <c r="B451" s="14"/>
      <c r="C451" s="14"/>
      <c r="D451" s="14"/>
      <c r="E451" s="14"/>
      <c r="F451" s="17" t="s">
        <v>31</v>
      </c>
      <c r="G451" s="17"/>
      <c r="H451" s="17"/>
      <c r="I451" s="17"/>
      <c r="J451" s="18" t="s">
        <v>32</v>
      </c>
      <c r="K451" s="18"/>
      <c r="L451" s="30" t="s">
        <v>18</v>
      </c>
      <c r="M451" s="30"/>
      <c r="N451" s="30"/>
      <c r="O451" s="30"/>
      <c r="P451" s="30"/>
      <c r="R451" s="14" t="s">
        <v>11</v>
      </c>
      <c r="S451" s="14"/>
      <c r="T451" s="14"/>
      <c r="U451" s="14"/>
      <c r="V451" s="14"/>
      <c r="W451" s="17" t="s">
        <v>31</v>
      </c>
      <c r="X451" s="17"/>
      <c r="Y451" s="17"/>
      <c r="Z451" s="17"/>
      <c r="AA451" s="18" t="s">
        <v>32</v>
      </c>
      <c r="AB451" s="18"/>
      <c r="AC451" s="30" t="s">
        <v>18</v>
      </c>
      <c r="AD451" s="30"/>
      <c r="AE451" s="30"/>
      <c r="AF451" s="30"/>
      <c r="AG451" s="30"/>
    </row>
    <row r="452" customHeight="1" spans="1:33">
      <c r="A452" s="14" t="s">
        <v>19</v>
      </c>
      <c r="B452" s="14" t="s">
        <v>33</v>
      </c>
      <c r="C452" s="14" t="s">
        <v>34</v>
      </c>
      <c r="D452" s="14" t="s">
        <v>35</v>
      </c>
      <c r="E452" s="14" t="s">
        <v>11</v>
      </c>
      <c r="F452" s="17" t="s">
        <v>36</v>
      </c>
      <c r="G452" s="17" t="s">
        <v>26</v>
      </c>
      <c r="H452" s="17" t="s">
        <v>27</v>
      </c>
      <c r="I452" s="31" t="s">
        <v>28</v>
      </c>
      <c r="J452" s="18" t="s">
        <v>37</v>
      </c>
      <c r="K452" s="18" t="s">
        <v>38</v>
      </c>
      <c r="L452" s="30"/>
      <c r="M452" s="30"/>
      <c r="N452" s="30"/>
      <c r="O452" s="30"/>
      <c r="P452" s="30"/>
      <c r="R452" s="14" t="s">
        <v>19</v>
      </c>
      <c r="S452" s="14" t="s">
        <v>33</v>
      </c>
      <c r="T452" s="14" t="s">
        <v>34</v>
      </c>
      <c r="U452" s="14" t="s">
        <v>35</v>
      </c>
      <c r="V452" s="14" t="s">
        <v>11</v>
      </c>
      <c r="W452" s="17" t="s">
        <v>36</v>
      </c>
      <c r="X452" s="17" t="s">
        <v>26</v>
      </c>
      <c r="Y452" s="17" t="s">
        <v>27</v>
      </c>
      <c r="Z452" s="31" t="s">
        <v>28</v>
      </c>
      <c r="AA452" s="18" t="s">
        <v>37</v>
      </c>
      <c r="AB452" s="18" t="s">
        <v>38</v>
      </c>
      <c r="AC452" s="30"/>
      <c r="AD452" s="30"/>
      <c r="AE452" s="30"/>
      <c r="AF452" s="30"/>
      <c r="AG452" s="30"/>
    </row>
    <row r="453" customHeight="1" spans="1:33">
      <c r="A453" s="21">
        <v>36845</v>
      </c>
      <c r="B453" s="22">
        <v>0.168</v>
      </c>
      <c r="C453" s="21">
        <v>1</v>
      </c>
      <c r="D453" s="21">
        <v>0</v>
      </c>
      <c r="E453" s="14">
        <f t="shared" ref="E453:E462" si="196">A453*B453*C453+D453</f>
        <v>6189.96</v>
      </c>
      <c r="F453" s="21">
        <v>1</v>
      </c>
      <c r="G453" s="21">
        <v>0.79</v>
      </c>
      <c r="H453" s="21">
        <v>1.39</v>
      </c>
      <c r="I453" s="31">
        <f t="shared" ref="I453:I462" si="197">G453*H453+1</f>
        <v>2.0981</v>
      </c>
      <c r="J453" s="21">
        <v>0.9</v>
      </c>
      <c r="K453" s="18">
        <v>0.5</v>
      </c>
      <c r="L453" s="32">
        <f t="shared" ref="L453:L462" si="198">E453*F453*I453*J453*K453</f>
        <v>5844.2197842</v>
      </c>
      <c r="M453" s="32"/>
      <c r="N453" s="32"/>
      <c r="O453" s="32"/>
      <c r="P453" s="32"/>
      <c r="R453" s="21">
        <v>36845</v>
      </c>
      <c r="S453" s="22">
        <v>0.168</v>
      </c>
      <c r="T453" s="21">
        <v>1</v>
      </c>
      <c r="U453" s="21">
        <v>0</v>
      </c>
      <c r="V453" s="14">
        <f t="shared" ref="V453:V462" si="199">R453*S453*T453+U453</f>
        <v>6189.96</v>
      </c>
      <c r="W453" s="21">
        <v>1</v>
      </c>
      <c r="X453" s="21">
        <v>0.79</v>
      </c>
      <c r="Y453" s="21">
        <v>1.79</v>
      </c>
      <c r="Z453" s="31">
        <f t="shared" ref="Z453:Z462" si="200">X453*Y453+1</f>
        <v>2.4141</v>
      </c>
      <c r="AA453" s="21">
        <v>0.9</v>
      </c>
      <c r="AB453" s="18">
        <v>0.5</v>
      </c>
      <c r="AC453" s="32">
        <f t="shared" ref="AC453:AC462" si="201">V453*W453*Z453*AA453*AB453</f>
        <v>6724.4320962</v>
      </c>
      <c r="AD453" s="32"/>
      <c r="AE453" s="32"/>
      <c r="AF453" s="32"/>
      <c r="AG453" s="32"/>
    </row>
    <row r="454" customHeight="1" spans="1:33">
      <c r="A454" s="21">
        <v>36845</v>
      </c>
      <c r="B454" s="22">
        <v>0.168</v>
      </c>
      <c r="C454" s="21">
        <v>1</v>
      </c>
      <c r="D454" s="21">
        <v>0</v>
      </c>
      <c r="E454" s="14">
        <f t="shared" si="196"/>
        <v>6189.96</v>
      </c>
      <c r="F454" s="21">
        <v>1</v>
      </c>
      <c r="G454" s="21">
        <v>0.79</v>
      </c>
      <c r="H454" s="21">
        <v>1.39</v>
      </c>
      <c r="I454" s="31">
        <f t="shared" si="197"/>
        <v>2.0981</v>
      </c>
      <c r="J454" s="21">
        <v>0.9</v>
      </c>
      <c r="K454" s="18">
        <v>0.5</v>
      </c>
      <c r="L454" s="32">
        <f t="shared" si="198"/>
        <v>5844.2197842</v>
      </c>
      <c r="M454" s="32"/>
      <c r="N454" s="32"/>
      <c r="O454" s="32"/>
      <c r="P454" s="32"/>
      <c r="R454" s="21">
        <v>36845</v>
      </c>
      <c r="S454" s="22">
        <v>0.168</v>
      </c>
      <c r="T454" s="21">
        <v>1</v>
      </c>
      <c r="U454" s="21">
        <v>0</v>
      </c>
      <c r="V454" s="14">
        <f t="shared" si="199"/>
        <v>6189.96</v>
      </c>
      <c r="W454" s="21">
        <v>1</v>
      </c>
      <c r="X454" s="21">
        <v>0.79</v>
      </c>
      <c r="Y454" s="21">
        <v>1.79</v>
      </c>
      <c r="Z454" s="31">
        <f t="shared" si="200"/>
        <v>2.4141</v>
      </c>
      <c r="AA454" s="21">
        <v>0.9</v>
      </c>
      <c r="AB454" s="18">
        <v>0.5</v>
      </c>
      <c r="AC454" s="32">
        <f t="shared" si="201"/>
        <v>6724.4320962</v>
      </c>
      <c r="AD454" s="32"/>
      <c r="AE454" s="32"/>
      <c r="AF454" s="32"/>
      <c r="AG454" s="32"/>
    </row>
    <row r="455" customHeight="1" spans="1:33">
      <c r="A455" s="21">
        <v>36845</v>
      </c>
      <c r="B455" s="22">
        <v>0.168</v>
      </c>
      <c r="C455" s="21">
        <v>1</v>
      </c>
      <c r="D455" s="21">
        <v>0</v>
      </c>
      <c r="E455" s="14">
        <f t="shared" si="196"/>
        <v>6189.96</v>
      </c>
      <c r="F455" s="21">
        <v>1</v>
      </c>
      <c r="G455" s="21">
        <v>0.79</v>
      </c>
      <c r="H455" s="21">
        <v>1.39</v>
      </c>
      <c r="I455" s="31">
        <f t="shared" si="197"/>
        <v>2.0981</v>
      </c>
      <c r="J455" s="21">
        <v>0.9</v>
      </c>
      <c r="K455" s="18">
        <v>0.5</v>
      </c>
      <c r="L455" s="32">
        <f t="shared" si="198"/>
        <v>5844.2197842</v>
      </c>
      <c r="M455" s="32"/>
      <c r="N455" s="32"/>
      <c r="O455" s="32"/>
      <c r="P455" s="32"/>
      <c r="R455" s="21">
        <v>36845</v>
      </c>
      <c r="S455" s="22">
        <v>0.168</v>
      </c>
      <c r="T455" s="21">
        <v>1</v>
      </c>
      <c r="U455" s="21">
        <v>0</v>
      </c>
      <c r="V455" s="14">
        <f t="shared" si="199"/>
        <v>6189.96</v>
      </c>
      <c r="W455" s="21">
        <v>1</v>
      </c>
      <c r="X455" s="21">
        <v>0.79</v>
      </c>
      <c r="Y455" s="21">
        <v>1.79</v>
      </c>
      <c r="Z455" s="31">
        <f t="shared" si="200"/>
        <v>2.4141</v>
      </c>
      <c r="AA455" s="21">
        <v>0.9</v>
      </c>
      <c r="AB455" s="18">
        <v>0.5</v>
      </c>
      <c r="AC455" s="32">
        <f t="shared" si="201"/>
        <v>6724.4320962</v>
      </c>
      <c r="AD455" s="32"/>
      <c r="AE455" s="32"/>
      <c r="AF455" s="32"/>
      <c r="AG455" s="32"/>
    </row>
    <row r="456" customHeight="1" spans="1:33">
      <c r="A456" s="21">
        <v>36845</v>
      </c>
      <c r="B456" s="22">
        <v>0.168</v>
      </c>
      <c r="C456" s="21">
        <v>1</v>
      </c>
      <c r="D456" s="21">
        <v>0</v>
      </c>
      <c r="E456" s="14">
        <f t="shared" si="196"/>
        <v>6189.96</v>
      </c>
      <c r="F456" s="21">
        <v>1</v>
      </c>
      <c r="G456" s="21">
        <v>0.79</v>
      </c>
      <c r="H456" s="21">
        <v>1.39</v>
      </c>
      <c r="I456" s="31">
        <f t="shared" si="197"/>
        <v>2.0981</v>
      </c>
      <c r="J456" s="21">
        <v>0.9</v>
      </c>
      <c r="K456" s="18">
        <v>0.5</v>
      </c>
      <c r="L456" s="32">
        <f t="shared" si="198"/>
        <v>5844.2197842</v>
      </c>
      <c r="M456" s="32"/>
      <c r="N456" s="32"/>
      <c r="O456" s="32"/>
      <c r="P456" s="32"/>
      <c r="R456" s="21">
        <v>36845</v>
      </c>
      <c r="S456" s="22">
        <v>0.168</v>
      </c>
      <c r="T456" s="21">
        <v>1</v>
      </c>
      <c r="U456" s="21">
        <v>0</v>
      </c>
      <c r="V456" s="14">
        <f t="shared" si="199"/>
        <v>6189.96</v>
      </c>
      <c r="W456" s="21">
        <v>1</v>
      </c>
      <c r="X456" s="21">
        <v>0.79</v>
      </c>
      <c r="Y456" s="21">
        <v>1.79</v>
      </c>
      <c r="Z456" s="31">
        <f t="shared" si="200"/>
        <v>2.4141</v>
      </c>
      <c r="AA456" s="21">
        <v>0.9</v>
      </c>
      <c r="AB456" s="18">
        <v>0.5</v>
      </c>
      <c r="AC456" s="32">
        <f t="shared" si="201"/>
        <v>6724.4320962</v>
      </c>
      <c r="AD456" s="32"/>
      <c r="AE456" s="32"/>
      <c r="AF456" s="32"/>
      <c r="AG456" s="32"/>
    </row>
    <row r="457" customHeight="1" spans="1:33">
      <c r="A457" s="21">
        <v>36845</v>
      </c>
      <c r="B457" s="22">
        <v>0.168</v>
      </c>
      <c r="C457" s="21">
        <v>1</v>
      </c>
      <c r="D457" s="21">
        <v>0</v>
      </c>
      <c r="E457" s="14">
        <f t="shared" si="196"/>
        <v>6189.96</v>
      </c>
      <c r="F457" s="21">
        <v>1</v>
      </c>
      <c r="G457" s="21">
        <v>0.79</v>
      </c>
      <c r="H457" s="21">
        <v>1.39</v>
      </c>
      <c r="I457" s="31">
        <f t="shared" si="197"/>
        <v>2.0981</v>
      </c>
      <c r="J457" s="21">
        <v>0.9</v>
      </c>
      <c r="K457" s="18">
        <v>0.5</v>
      </c>
      <c r="L457" s="32">
        <f t="shared" si="198"/>
        <v>5844.2197842</v>
      </c>
      <c r="M457" s="32"/>
      <c r="N457" s="32"/>
      <c r="O457" s="32"/>
      <c r="P457" s="32"/>
      <c r="R457" s="21">
        <v>36845</v>
      </c>
      <c r="S457" s="22">
        <v>0.168</v>
      </c>
      <c r="T457" s="21">
        <v>1</v>
      </c>
      <c r="U457" s="21">
        <v>0</v>
      </c>
      <c r="V457" s="14">
        <f t="shared" si="199"/>
        <v>6189.96</v>
      </c>
      <c r="W457" s="21">
        <v>1</v>
      </c>
      <c r="X457" s="21">
        <v>0.79</v>
      </c>
      <c r="Y457" s="21">
        <v>1.79</v>
      </c>
      <c r="Z457" s="31">
        <f t="shared" si="200"/>
        <v>2.4141</v>
      </c>
      <c r="AA457" s="21">
        <v>0.9</v>
      </c>
      <c r="AB457" s="18">
        <v>0.5</v>
      </c>
      <c r="AC457" s="32">
        <f t="shared" si="201"/>
        <v>6724.4320962</v>
      </c>
      <c r="AD457" s="32"/>
      <c r="AE457" s="32"/>
      <c r="AF457" s="32"/>
      <c r="AG457" s="32"/>
    </row>
    <row r="458" customHeight="1" spans="1:33">
      <c r="A458" s="21">
        <v>36845</v>
      </c>
      <c r="B458" s="22">
        <v>0.168</v>
      </c>
      <c r="C458" s="21">
        <v>1</v>
      </c>
      <c r="D458" s="21">
        <v>0</v>
      </c>
      <c r="E458" s="14">
        <f t="shared" si="196"/>
        <v>6189.96</v>
      </c>
      <c r="F458" s="21">
        <v>1</v>
      </c>
      <c r="G458" s="21">
        <v>0.79</v>
      </c>
      <c r="H458" s="21">
        <v>1.39</v>
      </c>
      <c r="I458" s="31">
        <f t="shared" si="197"/>
        <v>2.0981</v>
      </c>
      <c r="J458" s="21">
        <v>0.9</v>
      </c>
      <c r="K458" s="18">
        <v>0.5</v>
      </c>
      <c r="L458" s="32">
        <f t="shared" si="198"/>
        <v>5844.2197842</v>
      </c>
      <c r="M458" s="32"/>
      <c r="N458" s="32"/>
      <c r="O458" s="32"/>
      <c r="P458" s="32"/>
      <c r="R458" s="21">
        <v>36845</v>
      </c>
      <c r="S458" s="22">
        <v>0.168</v>
      </c>
      <c r="T458" s="21">
        <v>1</v>
      </c>
      <c r="U458" s="21">
        <v>0</v>
      </c>
      <c r="V458" s="14">
        <f t="shared" si="199"/>
        <v>6189.96</v>
      </c>
      <c r="W458" s="21">
        <v>1</v>
      </c>
      <c r="X458" s="21">
        <v>0.79</v>
      </c>
      <c r="Y458" s="21">
        <v>1.79</v>
      </c>
      <c r="Z458" s="31">
        <f t="shared" si="200"/>
        <v>2.4141</v>
      </c>
      <c r="AA458" s="21">
        <v>0.9</v>
      </c>
      <c r="AB458" s="18">
        <v>0.5</v>
      </c>
      <c r="AC458" s="32">
        <f t="shared" si="201"/>
        <v>6724.4320962</v>
      </c>
      <c r="AD458" s="32"/>
      <c r="AE458" s="32"/>
      <c r="AF458" s="32"/>
      <c r="AG458" s="32"/>
    </row>
    <row r="459" customHeight="1" spans="1:33">
      <c r="A459" s="21">
        <v>36845</v>
      </c>
      <c r="B459" s="22">
        <v>0.168</v>
      </c>
      <c r="C459" s="21">
        <v>1</v>
      </c>
      <c r="D459" s="21">
        <v>0</v>
      </c>
      <c r="E459" s="14">
        <f t="shared" si="196"/>
        <v>6189.96</v>
      </c>
      <c r="F459" s="21">
        <v>1</v>
      </c>
      <c r="G459" s="21">
        <v>0.79</v>
      </c>
      <c r="H459" s="21">
        <v>1.39</v>
      </c>
      <c r="I459" s="31">
        <f t="shared" si="197"/>
        <v>2.0981</v>
      </c>
      <c r="J459" s="21">
        <v>0.9</v>
      </c>
      <c r="K459" s="18">
        <v>0.5</v>
      </c>
      <c r="L459" s="32">
        <f t="shared" si="198"/>
        <v>5844.2197842</v>
      </c>
      <c r="M459" s="32"/>
      <c r="N459" s="32"/>
      <c r="O459" s="32"/>
      <c r="P459" s="32"/>
      <c r="R459" s="21">
        <v>36845</v>
      </c>
      <c r="S459" s="22">
        <v>0.168</v>
      </c>
      <c r="T459" s="21">
        <v>1</v>
      </c>
      <c r="U459" s="21">
        <v>0</v>
      </c>
      <c r="V459" s="14">
        <f t="shared" si="199"/>
        <v>6189.96</v>
      </c>
      <c r="W459" s="21">
        <v>1</v>
      </c>
      <c r="X459" s="21">
        <v>0.79</v>
      </c>
      <c r="Y459" s="21">
        <v>1.79</v>
      </c>
      <c r="Z459" s="31">
        <f t="shared" si="200"/>
        <v>2.4141</v>
      </c>
      <c r="AA459" s="21">
        <v>0.9</v>
      </c>
      <c r="AB459" s="18">
        <v>0.5</v>
      </c>
      <c r="AC459" s="32">
        <f t="shared" si="201"/>
        <v>6724.4320962</v>
      </c>
      <c r="AD459" s="32"/>
      <c r="AE459" s="32"/>
      <c r="AF459" s="32"/>
      <c r="AG459" s="32"/>
    </row>
    <row r="460" customHeight="1" spans="1:33">
      <c r="A460" s="21">
        <v>36845</v>
      </c>
      <c r="B460" s="22">
        <v>0.168</v>
      </c>
      <c r="C460" s="21">
        <v>1</v>
      </c>
      <c r="D460" s="21">
        <v>0</v>
      </c>
      <c r="E460" s="14">
        <f t="shared" si="196"/>
        <v>6189.96</v>
      </c>
      <c r="F460" s="21">
        <v>1</v>
      </c>
      <c r="G460" s="21">
        <v>0.79</v>
      </c>
      <c r="H460" s="21">
        <v>1.39</v>
      </c>
      <c r="I460" s="31">
        <f t="shared" si="197"/>
        <v>2.0981</v>
      </c>
      <c r="J460" s="21">
        <v>0.9</v>
      </c>
      <c r="K460" s="18">
        <v>0.5</v>
      </c>
      <c r="L460" s="32">
        <f t="shared" si="198"/>
        <v>5844.2197842</v>
      </c>
      <c r="M460" s="32"/>
      <c r="N460" s="32"/>
      <c r="O460" s="32"/>
      <c r="P460" s="32"/>
      <c r="R460" s="21">
        <v>36845</v>
      </c>
      <c r="S460" s="22">
        <v>0.168</v>
      </c>
      <c r="T460" s="21">
        <v>1</v>
      </c>
      <c r="U460" s="21">
        <v>0</v>
      </c>
      <c r="V460" s="14">
        <f t="shared" si="199"/>
        <v>6189.96</v>
      </c>
      <c r="W460" s="21">
        <v>1</v>
      </c>
      <c r="X460" s="21">
        <v>0.79</v>
      </c>
      <c r="Y460" s="21">
        <v>1.79</v>
      </c>
      <c r="Z460" s="31">
        <f t="shared" si="200"/>
        <v>2.4141</v>
      </c>
      <c r="AA460" s="21">
        <v>0.9</v>
      </c>
      <c r="AB460" s="18">
        <v>0.5</v>
      </c>
      <c r="AC460" s="32">
        <f t="shared" si="201"/>
        <v>6724.4320962</v>
      </c>
      <c r="AD460" s="32"/>
      <c r="AE460" s="32"/>
      <c r="AF460" s="32"/>
      <c r="AG460" s="32"/>
    </row>
    <row r="461" customHeight="1" spans="1:33">
      <c r="A461" s="21">
        <v>36845</v>
      </c>
      <c r="B461" s="22">
        <v>0.3</v>
      </c>
      <c r="C461" s="21">
        <v>1</v>
      </c>
      <c r="D461" s="21">
        <v>0</v>
      </c>
      <c r="E461" s="14">
        <f t="shared" si="196"/>
        <v>11053.5</v>
      </c>
      <c r="F461" s="21">
        <v>1</v>
      </c>
      <c r="G461" s="21">
        <v>0.79</v>
      </c>
      <c r="H461" s="21">
        <v>1.39</v>
      </c>
      <c r="I461" s="31">
        <f t="shared" si="197"/>
        <v>2.0981</v>
      </c>
      <c r="J461" s="21">
        <v>0.9</v>
      </c>
      <c r="K461" s="18">
        <v>0.5</v>
      </c>
      <c r="L461" s="32">
        <f t="shared" si="198"/>
        <v>10436.1067575</v>
      </c>
      <c r="M461" s="32"/>
      <c r="N461" s="32"/>
      <c r="O461" s="32"/>
      <c r="P461" s="32"/>
      <c r="R461" s="21">
        <v>36845</v>
      </c>
      <c r="S461" s="22">
        <v>0.3</v>
      </c>
      <c r="T461" s="21">
        <v>1</v>
      </c>
      <c r="U461" s="21">
        <v>0</v>
      </c>
      <c r="V461" s="14">
        <f t="shared" si="199"/>
        <v>11053.5</v>
      </c>
      <c r="W461" s="21">
        <v>1</v>
      </c>
      <c r="X461" s="21">
        <v>0.79</v>
      </c>
      <c r="Y461" s="21">
        <v>1.79</v>
      </c>
      <c r="Z461" s="31">
        <f t="shared" si="200"/>
        <v>2.4141</v>
      </c>
      <c r="AA461" s="21">
        <v>0.9</v>
      </c>
      <c r="AB461" s="18">
        <v>0.5</v>
      </c>
      <c r="AC461" s="32">
        <f t="shared" si="201"/>
        <v>12007.9144575</v>
      </c>
      <c r="AD461" s="32"/>
      <c r="AE461" s="32"/>
      <c r="AF461" s="32"/>
      <c r="AG461" s="32"/>
    </row>
    <row r="462" customHeight="1" spans="1:33">
      <c r="A462" s="21">
        <v>36845</v>
      </c>
      <c r="B462" s="22">
        <v>0.58</v>
      </c>
      <c r="C462" s="21">
        <v>1</v>
      </c>
      <c r="D462" s="21">
        <v>0</v>
      </c>
      <c r="E462" s="14">
        <f t="shared" si="196"/>
        <v>21370.1</v>
      </c>
      <c r="F462" s="21">
        <v>1</v>
      </c>
      <c r="G462" s="21">
        <v>0.79</v>
      </c>
      <c r="H462" s="21">
        <v>1.39</v>
      </c>
      <c r="I462" s="31">
        <f t="shared" si="197"/>
        <v>2.0981</v>
      </c>
      <c r="J462" s="21">
        <v>0.9</v>
      </c>
      <c r="K462" s="18">
        <v>0.5</v>
      </c>
      <c r="L462" s="32">
        <f t="shared" si="198"/>
        <v>20176.4730645</v>
      </c>
      <c r="M462" s="32"/>
      <c r="N462" s="32"/>
      <c r="O462" s="32"/>
      <c r="P462" s="32"/>
      <c r="R462" s="21">
        <v>36845</v>
      </c>
      <c r="S462" s="22">
        <v>0.58</v>
      </c>
      <c r="T462" s="21">
        <v>1</v>
      </c>
      <c r="U462" s="21">
        <v>0</v>
      </c>
      <c r="V462" s="14">
        <f t="shared" si="199"/>
        <v>21370.1</v>
      </c>
      <c r="W462" s="21">
        <v>1</v>
      </c>
      <c r="X462" s="21">
        <v>0.79</v>
      </c>
      <c r="Y462" s="21">
        <v>1.79</v>
      </c>
      <c r="Z462" s="31">
        <f t="shared" si="200"/>
        <v>2.4141</v>
      </c>
      <c r="AA462" s="21">
        <v>0.9</v>
      </c>
      <c r="AB462" s="18">
        <v>0.5</v>
      </c>
      <c r="AC462" s="32">
        <f t="shared" si="201"/>
        <v>23215.3012845</v>
      </c>
      <c r="AD462" s="32"/>
      <c r="AE462" s="32"/>
      <c r="AF462" s="32"/>
      <c r="AG462" s="32"/>
    </row>
    <row r="463" customHeight="1" spans="1:33">
      <c r="A463" s="46">
        <f>SUM(L453:L462)</f>
        <v>77366.3380956</v>
      </c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8"/>
      <c r="R463" s="46">
        <f>SUM(AC453:AC462)</f>
        <v>89018.6725116</v>
      </c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8"/>
    </row>
    <row r="464" customHeight="1" spans="1:33">
      <c r="A464" s="49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1"/>
      <c r="R464" s="49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1"/>
    </row>
    <row r="465" customHeight="1" spans="1:33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4"/>
      <c r="R465" s="52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4"/>
    </row>
    <row r="466" customHeight="1" spans="1:33">
      <c r="A466" s="13" t="s">
        <v>41</v>
      </c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R466" s="13" t="s">
        <v>41</v>
      </c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</row>
    <row r="467" customHeight="1" spans="1:33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</row>
    <row r="468" customHeight="1" spans="1:33">
      <c r="A468" s="21" t="s">
        <v>42</v>
      </c>
      <c r="B468" s="14" t="s">
        <v>11</v>
      </c>
      <c r="C468" s="14"/>
      <c r="D468" s="14"/>
      <c r="E468" s="14"/>
      <c r="F468" s="16" t="s">
        <v>25</v>
      </c>
      <c r="G468" s="16"/>
      <c r="H468" s="16"/>
      <c r="I468" s="55" t="s">
        <v>43</v>
      </c>
      <c r="J468" s="17" t="s">
        <v>15</v>
      </c>
      <c r="K468" s="17"/>
      <c r="L468" s="17"/>
      <c r="M468" s="56" t="s">
        <v>18</v>
      </c>
      <c r="N468" s="57"/>
      <c r="O468" s="19" t="s">
        <v>17</v>
      </c>
      <c r="P468" s="21" t="s">
        <v>44</v>
      </c>
      <c r="R468" s="21" t="s">
        <v>42</v>
      </c>
      <c r="S468" s="14" t="s">
        <v>11</v>
      </c>
      <c r="T468" s="14"/>
      <c r="U468" s="14"/>
      <c r="V468" s="14"/>
      <c r="W468" s="16" t="s">
        <v>25</v>
      </c>
      <c r="X468" s="16"/>
      <c r="Y468" s="16"/>
      <c r="Z468" s="55" t="s">
        <v>43</v>
      </c>
      <c r="AA468" s="17" t="s">
        <v>15</v>
      </c>
      <c r="AB468" s="17"/>
      <c r="AC468" s="17"/>
      <c r="AD468" s="56" t="s">
        <v>18</v>
      </c>
      <c r="AE468" s="57"/>
      <c r="AF468" s="19" t="s">
        <v>17</v>
      </c>
      <c r="AG468" s="21" t="s">
        <v>44</v>
      </c>
    </row>
    <row r="469" customHeight="1" spans="1:33">
      <c r="A469" s="21"/>
      <c r="B469" s="21" t="s">
        <v>45</v>
      </c>
      <c r="C469" s="21" t="s">
        <v>46</v>
      </c>
      <c r="D469" s="21" t="s">
        <v>47</v>
      </c>
      <c r="E469" s="14" t="s">
        <v>11</v>
      </c>
      <c r="F469" s="21" t="s">
        <v>23</v>
      </c>
      <c r="G469" s="21" t="s">
        <v>24</v>
      </c>
      <c r="H469" s="16" t="s">
        <v>25</v>
      </c>
      <c r="I469" s="58"/>
      <c r="J469" s="21" t="s">
        <v>26</v>
      </c>
      <c r="K469" s="21" t="s">
        <v>27</v>
      </c>
      <c r="L469" s="17" t="s">
        <v>28</v>
      </c>
      <c r="M469" s="59"/>
      <c r="N469" s="60"/>
      <c r="O469" s="19"/>
      <c r="P469" s="21"/>
      <c r="R469" s="21"/>
      <c r="S469" s="21" t="s">
        <v>45</v>
      </c>
      <c r="T469" s="21" t="s">
        <v>46</v>
      </c>
      <c r="U469" s="21" t="s">
        <v>47</v>
      </c>
      <c r="V469" s="14" t="s">
        <v>11</v>
      </c>
      <c r="W469" s="21" t="s">
        <v>23</v>
      </c>
      <c r="X469" s="21" t="s">
        <v>24</v>
      </c>
      <c r="Y469" s="16" t="s">
        <v>25</v>
      </c>
      <c r="Z469" s="58"/>
      <c r="AA469" s="21" t="s">
        <v>26</v>
      </c>
      <c r="AB469" s="21" t="s">
        <v>27</v>
      </c>
      <c r="AC469" s="17" t="s">
        <v>28</v>
      </c>
      <c r="AD469" s="59"/>
      <c r="AE469" s="60"/>
      <c r="AF469" s="19"/>
      <c r="AG469" s="21"/>
    </row>
    <row r="470" customHeight="1" spans="1:33">
      <c r="A470" s="21">
        <f>_xlfn.RANK.EQ(M470,M470:N473,0)</f>
        <v>1</v>
      </c>
      <c r="B470" s="21">
        <v>1446.85</v>
      </c>
      <c r="C470" s="21">
        <v>0.96</v>
      </c>
      <c r="D470" s="22">
        <v>1.35</v>
      </c>
      <c r="E470" s="14">
        <f t="shared" ref="E470:E473" si="202">B470*C470*D470</f>
        <v>1875.1176</v>
      </c>
      <c r="F470" s="21">
        <v>470</v>
      </c>
      <c r="G470" s="21">
        <v>1.74</v>
      </c>
      <c r="H470" s="61">
        <f t="shared" ref="H470:H473" si="203">1+6*F470/(F470+2000)+G470</f>
        <v>3.8817004048583</v>
      </c>
      <c r="I470" s="21">
        <v>1</v>
      </c>
      <c r="J470" s="21">
        <v>0.99</v>
      </c>
      <c r="K470" s="21">
        <v>2.73</v>
      </c>
      <c r="L470" s="17">
        <f t="shared" ref="L470:L473" si="204">1+J470*K470</f>
        <v>3.7027</v>
      </c>
      <c r="M470" s="62">
        <f>(E470*H470*L470+J474)*O470*I470</f>
        <v>26950.6379050017</v>
      </c>
      <c r="N470" s="63"/>
      <c r="O470" s="26">
        <v>1</v>
      </c>
      <c r="P470" s="21">
        <f t="shared" ref="P470:P473" si="205">IF(A470=1,1,(IF(A470=2,2,12)))</f>
        <v>1</v>
      </c>
      <c r="R470" s="21">
        <f>_xlfn.RANK.EQ(AD470,AD470:AE473,0)</f>
        <v>1</v>
      </c>
      <c r="S470" s="21">
        <v>1446.85</v>
      </c>
      <c r="T470" s="21">
        <v>0.96</v>
      </c>
      <c r="U470" s="22">
        <v>1.35</v>
      </c>
      <c r="V470" s="14">
        <f t="shared" ref="V470:V473" si="206">S470*T470*U470</f>
        <v>1875.1176</v>
      </c>
      <c r="W470" s="21">
        <v>470</v>
      </c>
      <c r="X470" s="21">
        <v>1.74</v>
      </c>
      <c r="Y470" s="61">
        <f t="shared" ref="Y470:Y473" si="207">1+6*W470/(W470+2000)+X470</f>
        <v>3.8817004048583</v>
      </c>
      <c r="Z470" s="21">
        <v>1</v>
      </c>
      <c r="AA470" s="21">
        <v>0.99</v>
      </c>
      <c r="AB470" s="21">
        <v>3.13</v>
      </c>
      <c r="AC470" s="17">
        <f t="shared" ref="AC470:AC473" si="208">1+AA470*AB470</f>
        <v>4.0987</v>
      </c>
      <c r="AD470" s="62">
        <f>(V470*Y470*AC470+AA474)*AF470*Z470</f>
        <v>31817.9812248442</v>
      </c>
      <c r="AE470" s="63"/>
      <c r="AF470" s="26">
        <v>1</v>
      </c>
      <c r="AG470" s="21">
        <f t="shared" ref="AG470:AG473" si="209">IF(R470=1,1,(IF(R470=2,2,12)))</f>
        <v>1</v>
      </c>
    </row>
    <row r="471" customHeight="1" spans="1:33">
      <c r="A471" s="21">
        <f>_xlfn.RANK.EQ(M471,M470:N473,0)</f>
        <v>4</v>
      </c>
      <c r="B471" s="21">
        <v>1446.85</v>
      </c>
      <c r="C471" s="21">
        <v>0.96</v>
      </c>
      <c r="D471" s="22">
        <v>1.35</v>
      </c>
      <c r="E471" s="14">
        <f t="shared" si="202"/>
        <v>1875.1176</v>
      </c>
      <c r="F471" s="21">
        <v>332</v>
      </c>
      <c r="G471" s="21">
        <v>1.6</v>
      </c>
      <c r="H471" s="61">
        <f t="shared" si="203"/>
        <v>3.45420240137221</v>
      </c>
      <c r="I471" s="21">
        <v>0</v>
      </c>
      <c r="J471" s="21">
        <v>0.98</v>
      </c>
      <c r="K471" s="21">
        <v>2.28</v>
      </c>
      <c r="L471" s="17">
        <f t="shared" si="204"/>
        <v>3.2344</v>
      </c>
      <c r="M471" s="62">
        <f>(E471*H471*L471+J474)*O471*I471</f>
        <v>0</v>
      </c>
      <c r="N471" s="63"/>
      <c r="O471" s="26">
        <v>1</v>
      </c>
      <c r="P471" s="21">
        <f t="shared" si="205"/>
        <v>12</v>
      </c>
      <c r="R471" s="21">
        <f>_xlfn.RANK.EQ(AD471,AD470:AE473,0)</f>
        <v>4</v>
      </c>
      <c r="S471" s="21">
        <v>1446.85</v>
      </c>
      <c r="T471" s="21">
        <v>0.96</v>
      </c>
      <c r="U471" s="22">
        <v>1.35</v>
      </c>
      <c r="V471" s="14">
        <f t="shared" si="206"/>
        <v>1875.1176</v>
      </c>
      <c r="W471" s="21">
        <v>332</v>
      </c>
      <c r="X471" s="21">
        <v>1.6</v>
      </c>
      <c r="Y471" s="61">
        <f t="shared" si="207"/>
        <v>3.45420240137221</v>
      </c>
      <c r="Z471" s="21">
        <v>0</v>
      </c>
      <c r="AA471" s="21">
        <v>0.98</v>
      </c>
      <c r="AB471" s="21">
        <v>2.68</v>
      </c>
      <c r="AC471" s="17">
        <f t="shared" si="208"/>
        <v>3.6264</v>
      </c>
      <c r="AD471" s="62">
        <f>(V471*Y471*AC471+AA474)*AF471*Z471</f>
        <v>0</v>
      </c>
      <c r="AE471" s="63"/>
      <c r="AF471" s="26">
        <v>1</v>
      </c>
      <c r="AG471" s="21">
        <f t="shared" si="209"/>
        <v>12</v>
      </c>
    </row>
    <row r="472" customHeight="1" spans="1:33">
      <c r="A472" s="21">
        <f>_xlfn.RANK.EQ(M472,M470:N473,0)</f>
        <v>2</v>
      </c>
      <c r="B472" s="21">
        <v>1446.85</v>
      </c>
      <c r="C472" s="21">
        <v>0.96</v>
      </c>
      <c r="D472" s="22">
        <v>1.35</v>
      </c>
      <c r="E472" s="14">
        <f t="shared" si="202"/>
        <v>1875.1176</v>
      </c>
      <c r="F472" s="21">
        <v>280</v>
      </c>
      <c r="G472" s="21">
        <v>1.4</v>
      </c>
      <c r="H472" s="61">
        <f t="shared" si="203"/>
        <v>3.13684210526316</v>
      </c>
      <c r="I472" s="21">
        <v>1</v>
      </c>
      <c r="J472" s="21">
        <v>0.79</v>
      </c>
      <c r="K472" s="21">
        <v>1.39</v>
      </c>
      <c r="L472" s="17">
        <f t="shared" si="204"/>
        <v>2.0981</v>
      </c>
      <c r="M472" s="62">
        <f>(E472*H472*L472+J474)*O472*I472</f>
        <v>12340.914763104</v>
      </c>
      <c r="N472" s="63"/>
      <c r="O472" s="26">
        <v>1</v>
      </c>
      <c r="P472" s="21">
        <f t="shared" si="205"/>
        <v>2</v>
      </c>
      <c r="R472" s="21">
        <f>_xlfn.RANK.EQ(AD472,AD470:AE473,0)</f>
        <v>2</v>
      </c>
      <c r="S472" s="21">
        <v>1446.85</v>
      </c>
      <c r="T472" s="21">
        <v>0.96</v>
      </c>
      <c r="U472" s="22">
        <v>1.35</v>
      </c>
      <c r="V472" s="14">
        <f t="shared" si="206"/>
        <v>1875.1176</v>
      </c>
      <c r="W472" s="21">
        <v>280</v>
      </c>
      <c r="X472" s="21">
        <v>1.4</v>
      </c>
      <c r="Y472" s="61">
        <f t="shared" si="207"/>
        <v>3.13684210526316</v>
      </c>
      <c r="Z472" s="21">
        <v>1</v>
      </c>
      <c r="AA472" s="21">
        <v>0.79</v>
      </c>
      <c r="AB472" s="21">
        <v>1.79</v>
      </c>
      <c r="AC472" s="17">
        <f t="shared" si="208"/>
        <v>2.4141</v>
      </c>
      <c r="AD472" s="62">
        <f>(V472*Y472*AC472+AA474)*AF472*Z472</f>
        <v>16184.610280544</v>
      </c>
      <c r="AE472" s="63"/>
      <c r="AF472" s="26">
        <v>1</v>
      </c>
      <c r="AG472" s="21">
        <f t="shared" si="209"/>
        <v>2</v>
      </c>
    </row>
    <row r="473" customHeight="1" spans="1:33">
      <c r="A473" s="21">
        <f>_xlfn.RANK.EQ(M473,M470:N473,0)</f>
        <v>3</v>
      </c>
      <c r="B473" s="21">
        <v>1446.85</v>
      </c>
      <c r="C473" s="21">
        <v>0.96</v>
      </c>
      <c r="D473" s="22">
        <v>1.35</v>
      </c>
      <c r="E473" s="14">
        <f t="shared" si="202"/>
        <v>1875.1176</v>
      </c>
      <c r="F473" s="21">
        <v>1000</v>
      </c>
      <c r="G473" s="21">
        <v>0.2</v>
      </c>
      <c r="H473" s="61">
        <f t="shared" si="203"/>
        <v>3.2</v>
      </c>
      <c r="I473" s="21">
        <v>1</v>
      </c>
      <c r="J473" s="21">
        <v>0.2</v>
      </c>
      <c r="K473" s="21">
        <v>1.3</v>
      </c>
      <c r="L473" s="17">
        <f t="shared" si="204"/>
        <v>1.26</v>
      </c>
      <c r="M473" s="62">
        <f>(E473*H473*L473+J474)*O473*I473</f>
        <v>7560.4741632</v>
      </c>
      <c r="N473" s="63"/>
      <c r="O473" s="26">
        <v>1</v>
      </c>
      <c r="P473" s="21">
        <f t="shared" si="205"/>
        <v>12</v>
      </c>
      <c r="R473" s="21">
        <f>_xlfn.RANK.EQ(AD473,AD470:AE473,0)</f>
        <v>3</v>
      </c>
      <c r="S473" s="21">
        <v>1446.85</v>
      </c>
      <c r="T473" s="21">
        <v>0.96</v>
      </c>
      <c r="U473" s="22">
        <v>1.35</v>
      </c>
      <c r="V473" s="14">
        <f t="shared" si="206"/>
        <v>1875.1176</v>
      </c>
      <c r="W473" s="21">
        <v>1000</v>
      </c>
      <c r="X473" s="21">
        <v>0.2</v>
      </c>
      <c r="Y473" s="61">
        <f t="shared" si="207"/>
        <v>3.2</v>
      </c>
      <c r="Z473" s="21">
        <v>1</v>
      </c>
      <c r="AA473" s="21">
        <v>0.2</v>
      </c>
      <c r="AB473" s="21">
        <v>1.7</v>
      </c>
      <c r="AC473" s="17">
        <f t="shared" si="208"/>
        <v>1.34</v>
      </c>
      <c r="AD473" s="62">
        <f>(V473*Y473*AC473+AA474)*AF473*Z473</f>
        <v>10025.5042688</v>
      </c>
      <c r="AE473" s="63"/>
      <c r="AF473" s="26">
        <v>1</v>
      </c>
      <c r="AG473" s="21">
        <f t="shared" si="209"/>
        <v>12</v>
      </c>
    </row>
    <row r="474" customHeight="1" spans="1:33">
      <c r="A474" s="64" t="s">
        <v>48</v>
      </c>
      <c r="B474" s="65">
        <f>LARGE(M470:N473,1)/1</f>
        <v>26950.6379050017</v>
      </c>
      <c r="C474" s="64" t="s">
        <v>49</v>
      </c>
      <c r="D474" s="65">
        <f>LARGE(M470:N473,2)/2</f>
        <v>6170.457381552</v>
      </c>
      <c r="E474" s="64" t="s">
        <v>50</v>
      </c>
      <c r="F474" s="65">
        <f>LARGE(M470:N473,3)/12</f>
        <v>630.0395136</v>
      </c>
      <c r="G474" s="64" t="s">
        <v>51</v>
      </c>
      <c r="H474" s="65">
        <f>LARGE(M470:N473,4)/12</f>
        <v>0</v>
      </c>
      <c r="I474" s="55" t="s">
        <v>52</v>
      </c>
      <c r="J474" s="55">
        <v>0</v>
      </c>
      <c r="K474" s="66" t="s">
        <v>37</v>
      </c>
      <c r="L474" s="66">
        <v>1.2</v>
      </c>
      <c r="M474" s="33" t="s">
        <v>53</v>
      </c>
      <c r="N474" s="67">
        <f>(B474+D474+F474+H474)*L474</f>
        <v>40501.3617601845</v>
      </c>
      <c r="O474" s="33" t="s">
        <v>54</v>
      </c>
      <c r="P474" s="67">
        <v>8</v>
      </c>
      <c r="R474" s="64" t="s">
        <v>48</v>
      </c>
      <c r="S474" s="65">
        <f>LARGE(AD470:AE473,1)/1</f>
        <v>31817.9812248442</v>
      </c>
      <c r="T474" s="64" t="s">
        <v>49</v>
      </c>
      <c r="U474" s="65">
        <f>LARGE(AD470:AE473,2)/2</f>
        <v>8092.305140272</v>
      </c>
      <c r="V474" s="64" t="s">
        <v>50</v>
      </c>
      <c r="W474" s="65">
        <f>LARGE(AD470:AE473,3)/12</f>
        <v>835.458689066667</v>
      </c>
      <c r="X474" s="64" t="s">
        <v>51</v>
      </c>
      <c r="Y474" s="65">
        <f>LARGE(AD470:AE473,4)/12</f>
        <v>0</v>
      </c>
      <c r="Z474" s="55" t="s">
        <v>52</v>
      </c>
      <c r="AA474" s="55">
        <v>1985</v>
      </c>
      <c r="AB474" s="66" t="s">
        <v>37</v>
      </c>
      <c r="AC474" s="66">
        <v>1.2</v>
      </c>
      <c r="AD474" s="33" t="s">
        <v>53</v>
      </c>
      <c r="AE474" s="67">
        <f>(S474+U474+W474+Y474)*AC474</f>
        <v>48894.8940650194</v>
      </c>
      <c r="AF474" s="33" t="s">
        <v>54</v>
      </c>
      <c r="AG474" s="67">
        <v>8</v>
      </c>
    </row>
    <row r="475" customHeight="1" spans="1:33">
      <c r="A475" s="64"/>
      <c r="B475" s="65"/>
      <c r="C475" s="64"/>
      <c r="D475" s="65"/>
      <c r="E475" s="64"/>
      <c r="F475" s="65"/>
      <c r="G475" s="64"/>
      <c r="H475" s="65"/>
      <c r="I475" s="58"/>
      <c r="J475" s="58"/>
      <c r="K475" s="68"/>
      <c r="L475" s="68"/>
      <c r="M475" s="33"/>
      <c r="N475" s="67"/>
      <c r="O475" s="33"/>
      <c r="P475" s="67"/>
      <c r="R475" s="64"/>
      <c r="S475" s="65"/>
      <c r="T475" s="64"/>
      <c r="U475" s="65"/>
      <c r="V475" s="64"/>
      <c r="W475" s="65"/>
      <c r="X475" s="64"/>
      <c r="Y475" s="65"/>
      <c r="Z475" s="58"/>
      <c r="AA475" s="58"/>
      <c r="AB475" s="68"/>
      <c r="AC475" s="68"/>
      <c r="AD475" s="33"/>
      <c r="AE475" s="67"/>
      <c r="AF475" s="33"/>
      <c r="AG475" s="67"/>
    </row>
    <row r="476" customHeight="1" spans="1:33">
      <c r="A476" s="28">
        <f>N474*P474</f>
        <v>324010.894081476</v>
      </c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R476" s="28">
        <f>AE474*AG474</f>
        <v>391159.152520155</v>
      </c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</row>
    <row r="477" customHeight="1" spans="1:3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</row>
    <row r="478" customHeight="1" spans="1:3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</row>
    <row r="479" customHeight="1" spans="1:33">
      <c r="A479" s="13" t="s">
        <v>55</v>
      </c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R479" s="13" t="s">
        <v>55</v>
      </c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</row>
    <row r="480" customHeight="1" spans="1:33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</row>
    <row r="481" customHeight="1" spans="1:33">
      <c r="A481" s="21" t="s">
        <v>42</v>
      </c>
      <c r="B481" s="14" t="s">
        <v>11</v>
      </c>
      <c r="C481" s="14"/>
      <c r="D481" s="14"/>
      <c r="E481" s="14"/>
      <c r="F481" s="16" t="s">
        <v>25</v>
      </c>
      <c r="G481" s="16"/>
      <c r="H481" s="16"/>
      <c r="I481" s="55" t="s">
        <v>43</v>
      </c>
      <c r="J481" s="17" t="s">
        <v>15</v>
      </c>
      <c r="K481" s="17"/>
      <c r="L481" s="17"/>
      <c r="M481" s="56" t="s">
        <v>18</v>
      </c>
      <c r="N481" s="57"/>
      <c r="O481" s="19" t="s">
        <v>17</v>
      </c>
      <c r="P481" s="21" t="s">
        <v>44</v>
      </c>
      <c r="R481" s="21" t="s">
        <v>42</v>
      </c>
      <c r="S481" s="14" t="s">
        <v>11</v>
      </c>
      <c r="T481" s="14"/>
      <c r="U481" s="14"/>
      <c r="V481" s="14"/>
      <c r="W481" s="16" t="s">
        <v>25</v>
      </c>
      <c r="X481" s="16"/>
      <c r="Y481" s="16"/>
      <c r="Z481" s="55" t="s">
        <v>43</v>
      </c>
      <c r="AA481" s="17" t="s">
        <v>15</v>
      </c>
      <c r="AB481" s="17"/>
      <c r="AC481" s="17"/>
      <c r="AD481" s="56" t="s">
        <v>18</v>
      </c>
      <c r="AE481" s="57"/>
      <c r="AF481" s="19" t="s">
        <v>17</v>
      </c>
      <c r="AG481" s="21" t="s">
        <v>44</v>
      </c>
    </row>
    <row r="482" customHeight="1" spans="1:33">
      <c r="A482" s="21"/>
      <c r="B482" s="21" t="s">
        <v>45</v>
      </c>
      <c r="C482" s="21" t="s">
        <v>46</v>
      </c>
      <c r="D482" s="21" t="s">
        <v>47</v>
      </c>
      <c r="E482" s="14" t="s">
        <v>11</v>
      </c>
      <c r="F482" s="21" t="s">
        <v>23</v>
      </c>
      <c r="G482" s="21" t="s">
        <v>24</v>
      </c>
      <c r="H482" s="16" t="s">
        <v>25</v>
      </c>
      <c r="I482" s="58"/>
      <c r="J482" s="21" t="s">
        <v>26</v>
      </c>
      <c r="K482" s="21" t="s">
        <v>27</v>
      </c>
      <c r="L482" s="17" t="s">
        <v>28</v>
      </c>
      <c r="M482" s="59"/>
      <c r="N482" s="60"/>
      <c r="O482" s="19"/>
      <c r="P482" s="21"/>
      <c r="R482" s="21"/>
      <c r="S482" s="21" t="s">
        <v>45</v>
      </c>
      <c r="T482" s="21" t="s">
        <v>46</v>
      </c>
      <c r="U482" s="21" t="s">
        <v>47</v>
      </c>
      <c r="V482" s="14" t="s">
        <v>11</v>
      </c>
      <c r="W482" s="21" t="s">
        <v>23</v>
      </c>
      <c r="X482" s="21" t="s">
        <v>24</v>
      </c>
      <c r="Y482" s="16" t="s">
        <v>25</v>
      </c>
      <c r="Z482" s="58"/>
      <c r="AA482" s="21" t="s">
        <v>26</v>
      </c>
      <c r="AB482" s="21" t="s">
        <v>27</v>
      </c>
      <c r="AC482" s="17" t="s">
        <v>28</v>
      </c>
      <c r="AD482" s="59"/>
      <c r="AE482" s="60"/>
      <c r="AF482" s="19"/>
      <c r="AG482" s="21"/>
    </row>
    <row r="483" customHeight="1" spans="1:33">
      <c r="A483" s="21">
        <f>_xlfn.RANK.EQ(M483,M483:N486,0)</f>
        <v>1</v>
      </c>
      <c r="B483" s="21">
        <v>1446.85</v>
      </c>
      <c r="C483" s="21">
        <v>0.96</v>
      </c>
      <c r="D483" s="22">
        <v>1.35</v>
      </c>
      <c r="E483" s="14">
        <f t="shared" ref="E483:E486" si="210">B483*C483*D483</f>
        <v>1875.1176</v>
      </c>
      <c r="F483" s="21">
        <v>470</v>
      </c>
      <c r="G483" s="21">
        <v>1.74</v>
      </c>
      <c r="H483" s="61">
        <f t="shared" ref="H483:H486" si="211">1+6*F483/(F483+2000)+G483</f>
        <v>3.8817004048583</v>
      </c>
      <c r="I483" s="21">
        <v>1</v>
      </c>
      <c r="J483" s="21">
        <v>0.99</v>
      </c>
      <c r="K483" s="21">
        <v>2.73</v>
      </c>
      <c r="L483" s="17">
        <f t="shared" ref="L483:L486" si="212">1+J483*K483</f>
        <v>3.7027</v>
      </c>
      <c r="M483" s="62">
        <f>(E483*H483*L483+J487)*O483*I483</f>
        <v>26950.6379050017</v>
      </c>
      <c r="N483" s="63"/>
      <c r="O483" s="26">
        <v>1</v>
      </c>
      <c r="P483" s="21">
        <f t="shared" ref="P483:P486" si="213">IF(A483=1,1,(IF(A483=2,2,12)))</f>
        <v>1</v>
      </c>
      <c r="R483" s="21">
        <f>_xlfn.RANK.EQ(AD483,AD483:AE486,0)</f>
        <v>1</v>
      </c>
      <c r="S483" s="21">
        <v>1446.85</v>
      </c>
      <c r="T483" s="21">
        <v>0.96</v>
      </c>
      <c r="U483" s="22">
        <v>1.35</v>
      </c>
      <c r="V483" s="14">
        <f t="shared" ref="V483:V486" si="214">S483*T483*U483</f>
        <v>1875.1176</v>
      </c>
      <c r="W483" s="21">
        <v>470</v>
      </c>
      <c r="X483" s="21">
        <v>1.74</v>
      </c>
      <c r="Y483" s="61">
        <f t="shared" ref="Y483:Y486" si="215">1+6*W483/(W483+2000)+X483</f>
        <v>3.8817004048583</v>
      </c>
      <c r="Z483" s="21">
        <v>1</v>
      </c>
      <c r="AA483" s="21">
        <v>0.99</v>
      </c>
      <c r="AB483" s="21">
        <v>3.13</v>
      </c>
      <c r="AC483" s="17">
        <f t="shared" ref="AC483:AC486" si="216">1+AA483*AB483</f>
        <v>4.0987</v>
      </c>
      <c r="AD483" s="62">
        <f>(V483*Y483*AC483+AA487)*AF483*Z483</f>
        <v>31817.9812248442</v>
      </c>
      <c r="AE483" s="63"/>
      <c r="AF483" s="26">
        <v>1</v>
      </c>
      <c r="AG483" s="21">
        <f t="shared" ref="AG483:AG486" si="217">IF(R483=1,1,(IF(R483=2,2,12)))</f>
        <v>1</v>
      </c>
    </row>
    <row r="484" customHeight="1" spans="1:33">
      <c r="A484" s="21">
        <f>_xlfn.RANK.EQ(M484,M483:N486,0)</f>
        <v>2</v>
      </c>
      <c r="B484" s="21">
        <v>1446.85</v>
      </c>
      <c r="C484" s="21">
        <v>0.96</v>
      </c>
      <c r="D484" s="22">
        <v>1.35</v>
      </c>
      <c r="E484" s="14">
        <f t="shared" si="210"/>
        <v>1875.1176</v>
      </c>
      <c r="F484" s="21">
        <v>332</v>
      </c>
      <c r="G484" s="21">
        <v>1.6</v>
      </c>
      <c r="H484" s="61">
        <f t="shared" si="211"/>
        <v>3.45420240137221</v>
      </c>
      <c r="I484" s="21">
        <v>1</v>
      </c>
      <c r="J484" s="21">
        <v>0.98</v>
      </c>
      <c r="K484" s="21">
        <v>2.28</v>
      </c>
      <c r="L484" s="17">
        <f t="shared" si="212"/>
        <v>3.2344</v>
      </c>
      <c r="M484" s="62">
        <f>(E484*H484*L484+J487)*O484*I484</f>
        <v>20949.324322338</v>
      </c>
      <c r="N484" s="63"/>
      <c r="O484" s="26">
        <v>1</v>
      </c>
      <c r="P484" s="21">
        <f t="shared" si="213"/>
        <v>2</v>
      </c>
      <c r="R484" s="21">
        <f>_xlfn.RANK.EQ(AD484,AD483:AE486,0)</f>
        <v>2</v>
      </c>
      <c r="S484" s="21">
        <v>1446.85</v>
      </c>
      <c r="T484" s="21">
        <v>0.96</v>
      </c>
      <c r="U484" s="22">
        <v>1.35</v>
      </c>
      <c r="V484" s="14">
        <f t="shared" si="214"/>
        <v>1875.1176</v>
      </c>
      <c r="W484" s="21">
        <v>332</v>
      </c>
      <c r="X484" s="21">
        <v>1.6</v>
      </c>
      <c r="Y484" s="61">
        <f t="shared" si="215"/>
        <v>3.45420240137221</v>
      </c>
      <c r="Z484" s="21">
        <v>1</v>
      </c>
      <c r="AA484" s="21">
        <v>0.98</v>
      </c>
      <c r="AB484" s="21">
        <v>2.68</v>
      </c>
      <c r="AC484" s="17">
        <f t="shared" si="216"/>
        <v>3.6264</v>
      </c>
      <c r="AD484" s="62">
        <f>(V484*Y484*AC484+AA487)*AF484*Z484</f>
        <v>25473.322323314</v>
      </c>
      <c r="AE484" s="63"/>
      <c r="AF484" s="26">
        <v>1</v>
      </c>
      <c r="AG484" s="21">
        <f t="shared" si="217"/>
        <v>2</v>
      </c>
    </row>
    <row r="485" customHeight="1" spans="1:33">
      <c r="A485" s="21">
        <f>_xlfn.RANK.EQ(M485,M483:N486,0)</f>
        <v>3</v>
      </c>
      <c r="B485" s="21">
        <v>1446.85</v>
      </c>
      <c r="C485" s="21">
        <v>0.96</v>
      </c>
      <c r="D485" s="22">
        <v>1.35</v>
      </c>
      <c r="E485" s="14">
        <f t="shared" si="210"/>
        <v>1875.1176</v>
      </c>
      <c r="F485" s="21">
        <v>280</v>
      </c>
      <c r="G485" s="21">
        <v>1.4</v>
      </c>
      <c r="H485" s="61">
        <f t="shared" si="211"/>
        <v>3.13684210526316</v>
      </c>
      <c r="I485" s="21">
        <v>1</v>
      </c>
      <c r="J485" s="21">
        <v>0.79</v>
      </c>
      <c r="K485" s="21">
        <v>1.39</v>
      </c>
      <c r="L485" s="17">
        <f t="shared" si="212"/>
        <v>2.0981</v>
      </c>
      <c r="M485" s="62">
        <f>(E485*H485*L485+J487)*O485*I485</f>
        <v>12340.914763104</v>
      </c>
      <c r="N485" s="63"/>
      <c r="O485" s="26">
        <v>1</v>
      </c>
      <c r="P485" s="21">
        <f t="shared" si="213"/>
        <v>12</v>
      </c>
      <c r="R485" s="21">
        <f>_xlfn.RANK.EQ(AD485,AD483:AE486,0)</f>
        <v>3</v>
      </c>
      <c r="S485" s="21">
        <v>1446.85</v>
      </c>
      <c r="T485" s="21">
        <v>0.96</v>
      </c>
      <c r="U485" s="22">
        <v>1.35</v>
      </c>
      <c r="V485" s="14">
        <f t="shared" si="214"/>
        <v>1875.1176</v>
      </c>
      <c r="W485" s="21">
        <v>280</v>
      </c>
      <c r="X485" s="21">
        <v>1.4</v>
      </c>
      <c r="Y485" s="61">
        <f t="shared" si="215"/>
        <v>3.13684210526316</v>
      </c>
      <c r="Z485" s="21">
        <v>1</v>
      </c>
      <c r="AA485" s="21">
        <v>0.79</v>
      </c>
      <c r="AB485" s="21">
        <v>1.79</v>
      </c>
      <c r="AC485" s="17">
        <f t="shared" si="216"/>
        <v>2.4141</v>
      </c>
      <c r="AD485" s="62">
        <f>(V485*Y485*AC485+AA487)*AF485*Z485</f>
        <v>16184.610280544</v>
      </c>
      <c r="AE485" s="63"/>
      <c r="AF485" s="26">
        <v>1</v>
      </c>
      <c r="AG485" s="21">
        <f t="shared" si="217"/>
        <v>12</v>
      </c>
    </row>
    <row r="486" customHeight="1" spans="1:33">
      <c r="A486" s="21">
        <f>_xlfn.RANK.EQ(M486,M483:N486,0)</f>
        <v>4</v>
      </c>
      <c r="B486" s="21">
        <v>1446.85</v>
      </c>
      <c r="C486" s="21">
        <v>0.96</v>
      </c>
      <c r="D486" s="22">
        <v>1.35</v>
      </c>
      <c r="E486" s="14">
        <f t="shared" si="210"/>
        <v>1875.1176</v>
      </c>
      <c r="F486" s="21">
        <v>1000</v>
      </c>
      <c r="G486" s="21">
        <v>0.2</v>
      </c>
      <c r="H486" s="61">
        <f t="shared" si="211"/>
        <v>3.2</v>
      </c>
      <c r="I486" s="21">
        <v>1</v>
      </c>
      <c r="J486" s="21">
        <v>0.2</v>
      </c>
      <c r="K486" s="21">
        <v>1.3</v>
      </c>
      <c r="L486" s="17">
        <f t="shared" si="212"/>
        <v>1.26</v>
      </c>
      <c r="M486" s="62">
        <f>(E486*H486*L486+J487)*O486*I486</f>
        <v>7560.4741632</v>
      </c>
      <c r="N486" s="63"/>
      <c r="O486" s="26">
        <v>1</v>
      </c>
      <c r="P486" s="21">
        <f t="shared" si="213"/>
        <v>12</v>
      </c>
      <c r="R486" s="21">
        <f>_xlfn.RANK.EQ(AD486,AD483:AE486,0)</f>
        <v>4</v>
      </c>
      <c r="S486" s="21">
        <v>1446.85</v>
      </c>
      <c r="T486" s="21">
        <v>0.96</v>
      </c>
      <c r="U486" s="22">
        <v>1.35</v>
      </c>
      <c r="V486" s="14">
        <f t="shared" si="214"/>
        <v>1875.1176</v>
      </c>
      <c r="W486" s="21">
        <v>1000</v>
      </c>
      <c r="X486" s="21">
        <v>0.2</v>
      </c>
      <c r="Y486" s="61">
        <f t="shared" si="215"/>
        <v>3.2</v>
      </c>
      <c r="Z486" s="21">
        <v>1</v>
      </c>
      <c r="AA486" s="21">
        <v>0.2</v>
      </c>
      <c r="AB486" s="21">
        <v>1.7</v>
      </c>
      <c r="AC486" s="17">
        <f t="shared" si="216"/>
        <v>1.34</v>
      </c>
      <c r="AD486" s="62">
        <f>(V486*Y486*AC486+AA487)*AF486*Z486</f>
        <v>10025.5042688</v>
      </c>
      <c r="AE486" s="63"/>
      <c r="AF486" s="26">
        <v>1</v>
      </c>
      <c r="AG486" s="21">
        <f t="shared" si="217"/>
        <v>12</v>
      </c>
    </row>
    <row r="487" customHeight="1" spans="1:33">
      <c r="A487" s="64" t="s">
        <v>48</v>
      </c>
      <c r="B487" s="65">
        <f>LARGE(M483:N486,1)/1</f>
        <v>26950.6379050017</v>
      </c>
      <c r="C487" s="64" t="s">
        <v>49</v>
      </c>
      <c r="D487" s="65">
        <f>LARGE(M483:N486,2)/2</f>
        <v>10474.662161169</v>
      </c>
      <c r="E487" s="64" t="s">
        <v>50</v>
      </c>
      <c r="F487" s="65">
        <f>LARGE(M483:N486,3)/12</f>
        <v>1028.409563592</v>
      </c>
      <c r="G487" s="64" t="s">
        <v>51</v>
      </c>
      <c r="H487" s="65">
        <f>LARGE(M483:N486,4)/12</f>
        <v>630.0395136</v>
      </c>
      <c r="I487" s="55" t="s">
        <v>52</v>
      </c>
      <c r="J487" s="55">
        <v>0</v>
      </c>
      <c r="K487" s="66" t="s">
        <v>37</v>
      </c>
      <c r="L487" s="66">
        <v>1.2</v>
      </c>
      <c r="M487" s="33" t="s">
        <v>53</v>
      </c>
      <c r="N487" s="67">
        <f>(B487+D487+F487+H487)*L487</f>
        <v>46900.4989720353</v>
      </c>
      <c r="O487" s="33" t="s">
        <v>54</v>
      </c>
      <c r="P487" s="67">
        <v>12</v>
      </c>
      <c r="R487" s="64" t="s">
        <v>48</v>
      </c>
      <c r="S487" s="65">
        <f>LARGE(AD483:AE486,1)/1</f>
        <v>31817.9812248442</v>
      </c>
      <c r="T487" s="64" t="s">
        <v>49</v>
      </c>
      <c r="U487" s="65">
        <f>LARGE(AD483:AE486,2)/2</f>
        <v>12736.661161657</v>
      </c>
      <c r="V487" s="64" t="s">
        <v>50</v>
      </c>
      <c r="W487" s="65">
        <f>LARGE(AD483:AE486,3)/12</f>
        <v>1348.71752337867</v>
      </c>
      <c r="X487" s="64" t="s">
        <v>51</v>
      </c>
      <c r="Y487" s="65">
        <f>LARGE(AD483:AE486,4)/12</f>
        <v>835.458689066667</v>
      </c>
      <c r="Z487" s="55" t="s">
        <v>52</v>
      </c>
      <c r="AA487" s="55">
        <v>1985</v>
      </c>
      <c r="AB487" s="66" t="s">
        <v>37</v>
      </c>
      <c r="AC487" s="66">
        <v>1.2</v>
      </c>
      <c r="AD487" s="33" t="s">
        <v>53</v>
      </c>
      <c r="AE487" s="67">
        <f>(S487+U487+W487+Y487)*AC487</f>
        <v>56086.5823187358</v>
      </c>
      <c r="AF487" s="33" t="s">
        <v>54</v>
      </c>
      <c r="AG487" s="67">
        <v>16</v>
      </c>
    </row>
    <row r="488" customHeight="1" spans="1:33">
      <c r="A488" s="64"/>
      <c r="B488" s="65"/>
      <c r="C488" s="64"/>
      <c r="D488" s="65"/>
      <c r="E488" s="64"/>
      <c r="F488" s="65"/>
      <c r="G488" s="64"/>
      <c r="H488" s="65"/>
      <c r="I488" s="58"/>
      <c r="J488" s="58"/>
      <c r="K488" s="68"/>
      <c r="L488" s="68"/>
      <c r="M488" s="33"/>
      <c r="N488" s="67"/>
      <c r="O488" s="33"/>
      <c r="P488" s="67"/>
      <c r="R488" s="64"/>
      <c r="S488" s="65"/>
      <c r="T488" s="64"/>
      <c r="U488" s="65"/>
      <c r="V488" s="64"/>
      <c r="W488" s="65"/>
      <c r="X488" s="64"/>
      <c r="Y488" s="65"/>
      <c r="Z488" s="58"/>
      <c r="AA488" s="58"/>
      <c r="AB488" s="68"/>
      <c r="AC488" s="68"/>
      <c r="AD488" s="33"/>
      <c r="AE488" s="67"/>
      <c r="AF488" s="33"/>
      <c r="AG488" s="67"/>
    </row>
    <row r="489" customHeight="1" spans="1:33">
      <c r="A489" s="28">
        <f>N487*P487</f>
        <v>562805.987664423</v>
      </c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R489" s="28">
        <f>AE487*AG487</f>
        <v>897385.317099773</v>
      </c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</row>
    <row r="490" customHeight="1" spans="1:3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</row>
    <row r="491" customHeight="1" spans="1:3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</row>
    <row r="492" customHeight="1" spans="1:33">
      <c r="A492" s="13" t="s">
        <v>56</v>
      </c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R492" s="13" t="s">
        <v>56</v>
      </c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</row>
    <row r="493" customHeight="1" spans="1:3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</row>
    <row r="494" customHeight="1" spans="1:33">
      <c r="A494" s="14" t="s">
        <v>11</v>
      </c>
      <c r="B494" s="14"/>
      <c r="C494" s="14"/>
      <c r="D494" s="15"/>
      <c r="E494" s="16" t="s">
        <v>12</v>
      </c>
      <c r="F494" s="16"/>
      <c r="G494" s="16"/>
      <c r="H494" s="16"/>
      <c r="I494" s="14" t="s">
        <v>13</v>
      </c>
      <c r="J494" s="14" t="s">
        <v>14</v>
      </c>
      <c r="K494" s="17" t="s">
        <v>15</v>
      </c>
      <c r="L494" s="17"/>
      <c r="M494" s="17"/>
      <c r="N494" s="18" t="s">
        <v>16</v>
      </c>
      <c r="O494" s="19" t="s">
        <v>17</v>
      </c>
      <c r="P494" s="20" t="s">
        <v>18</v>
      </c>
      <c r="R494" s="14" t="s">
        <v>11</v>
      </c>
      <c r="S494" s="14"/>
      <c r="T494" s="14"/>
      <c r="U494" s="15"/>
      <c r="V494" s="16" t="s">
        <v>12</v>
      </c>
      <c r="W494" s="16"/>
      <c r="X494" s="16"/>
      <c r="Y494" s="16"/>
      <c r="Z494" s="14" t="s">
        <v>13</v>
      </c>
      <c r="AA494" s="14" t="s">
        <v>14</v>
      </c>
      <c r="AB494" s="17" t="s">
        <v>15</v>
      </c>
      <c r="AC494" s="17"/>
      <c r="AD494" s="17"/>
      <c r="AE494" s="18" t="s">
        <v>16</v>
      </c>
      <c r="AF494" s="19" t="s">
        <v>17</v>
      </c>
      <c r="AG494" s="20" t="s">
        <v>18</v>
      </c>
    </row>
    <row r="495" customHeight="1" spans="1:33">
      <c r="A495" s="21" t="s">
        <v>19</v>
      </c>
      <c r="B495" s="21" t="s">
        <v>20</v>
      </c>
      <c r="C495" s="22" t="s">
        <v>21</v>
      </c>
      <c r="D495" s="15" t="s">
        <v>11</v>
      </c>
      <c r="E495" s="21" t="s">
        <v>22</v>
      </c>
      <c r="F495" s="21" t="s">
        <v>23</v>
      </c>
      <c r="G495" s="21" t="s">
        <v>24</v>
      </c>
      <c r="H495" s="16" t="s">
        <v>25</v>
      </c>
      <c r="I495" s="14"/>
      <c r="J495" s="14"/>
      <c r="K495" s="21" t="s">
        <v>26</v>
      </c>
      <c r="L495" s="21" t="s">
        <v>27</v>
      </c>
      <c r="M495" s="17" t="s">
        <v>28</v>
      </c>
      <c r="N495" s="18" t="s">
        <v>29</v>
      </c>
      <c r="O495" s="19"/>
      <c r="P495" s="20"/>
      <c r="R495" s="21" t="s">
        <v>19</v>
      </c>
      <c r="S495" s="21" t="s">
        <v>20</v>
      </c>
      <c r="T495" s="22" t="s">
        <v>21</v>
      </c>
      <c r="U495" s="15" t="s">
        <v>11</v>
      </c>
      <c r="V495" s="21" t="s">
        <v>22</v>
      </c>
      <c r="W495" s="21" t="s">
        <v>23</v>
      </c>
      <c r="X495" s="21" t="s">
        <v>24</v>
      </c>
      <c r="Y495" s="16" t="s">
        <v>25</v>
      </c>
      <c r="Z495" s="14"/>
      <c r="AA495" s="14"/>
      <c r="AB495" s="21" t="s">
        <v>26</v>
      </c>
      <c r="AC495" s="21" t="s">
        <v>27</v>
      </c>
      <c r="AD495" s="17" t="s">
        <v>28</v>
      </c>
      <c r="AE495" s="18" t="s">
        <v>29</v>
      </c>
      <c r="AF495" s="19"/>
      <c r="AG495" s="20"/>
    </row>
    <row r="496" customHeight="1" spans="1:33">
      <c r="A496" s="21">
        <v>2647</v>
      </c>
      <c r="B496" s="23">
        <v>7.2</v>
      </c>
      <c r="C496" s="22">
        <v>1.35</v>
      </c>
      <c r="D496" s="15">
        <f>A496*B496*C496</f>
        <v>25728.84</v>
      </c>
      <c r="E496" s="21">
        <v>1.6</v>
      </c>
      <c r="F496" s="21">
        <v>332</v>
      </c>
      <c r="G496" s="21">
        <v>1.6</v>
      </c>
      <c r="H496" s="24">
        <f>1+6*F496/(F496+2000)+G496</f>
        <v>3.45420240137221</v>
      </c>
      <c r="I496" s="25">
        <f>1080*(1.6+4.8)</f>
        <v>6912</v>
      </c>
      <c r="J496" s="25">
        <v>0</v>
      </c>
      <c r="K496" s="21">
        <v>0.98</v>
      </c>
      <c r="L496" s="21">
        <v>2.28</v>
      </c>
      <c r="M496" s="17">
        <f>1+K496*L496</f>
        <v>3.2344</v>
      </c>
      <c r="N496" s="18">
        <v>1.2</v>
      </c>
      <c r="O496" s="26">
        <v>1</v>
      </c>
      <c r="P496" s="27">
        <f>((D496*E496*H496)+I496+J496)*M496*N496*O496</f>
        <v>578730.649112562</v>
      </c>
      <c r="R496" s="21">
        <v>2647</v>
      </c>
      <c r="S496" s="23">
        <v>7.2</v>
      </c>
      <c r="T496" s="22">
        <v>1.35</v>
      </c>
      <c r="U496" s="15">
        <f>R496*S496*T496</f>
        <v>25728.84</v>
      </c>
      <c r="V496" s="21">
        <v>1.6</v>
      </c>
      <c r="W496" s="21">
        <v>332</v>
      </c>
      <c r="X496" s="21">
        <v>1.6</v>
      </c>
      <c r="Y496" s="24">
        <f>1+6*W496/(W496+2000)+X496</f>
        <v>3.45420240137221</v>
      </c>
      <c r="Z496" s="25">
        <f>1080*(1.6+4.8)+R496*1.5*5</f>
        <v>26764.5</v>
      </c>
      <c r="AA496" s="25">
        <v>0</v>
      </c>
      <c r="AB496" s="21">
        <v>0.98</v>
      </c>
      <c r="AC496" s="21">
        <f>2.28+1.9</f>
        <v>4.18</v>
      </c>
      <c r="AD496" s="17">
        <f>1+AB496*AC496</f>
        <v>5.0964</v>
      </c>
      <c r="AE496" s="18">
        <v>1.2</v>
      </c>
      <c r="AF496" s="26">
        <v>1</v>
      </c>
      <c r="AG496" s="27">
        <f>((U496*V496*Y496)+Z496+AA496)*AD496*AE496*AF496</f>
        <v>1033309.53377966</v>
      </c>
    </row>
    <row r="497" customHeight="1" spans="1:33">
      <c r="A497" s="28">
        <f>SUM(P496:P496)</f>
        <v>578730.649112562</v>
      </c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R497" s="28">
        <f>SUM(AG496:AG496)</f>
        <v>1033309.53377966</v>
      </c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</row>
    <row r="498" customHeight="1" spans="1:3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</row>
    <row r="499" customHeight="1" spans="1:3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</row>
    <row r="500" customHeight="1" spans="1:33">
      <c r="A500" s="29" t="s">
        <v>57</v>
      </c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R500" s="29" t="s">
        <v>57</v>
      </c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</row>
    <row r="501" customHeight="1" spans="1:3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</row>
    <row r="502" customHeight="1" spans="1:33">
      <c r="A502" s="14" t="s">
        <v>11</v>
      </c>
      <c r="B502" s="14"/>
      <c r="C502" s="14"/>
      <c r="D502" s="14"/>
      <c r="E502" s="14"/>
      <c r="F502" s="17" t="s">
        <v>31</v>
      </c>
      <c r="G502" s="17"/>
      <c r="H502" s="17"/>
      <c r="I502" s="17"/>
      <c r="J502" s="18" t="s">
        <v>32</v>
      </c>
      <c r="K502" s="18"/>
      <c r="L502" s="30" t="s">
        <v>18</v>
      </c>
      <c r="M502" s="30"/>
      <c r="N502" s="30"/>
      <c r="O502" s="30"/>
      <c r="P502" s="30"/>
      <c r="R502" s="14" t="s">
        <v>11</v>
      </c>
      <c r="S502" s="14"/>
      <c r="T502" s="14"/>
      <c r="U502" s="14"/>
      <c r="V502" s="14"/>
      <c r="W502" s="17" t="s">
        <v>31</v>
      </c>
      <c r="X502" s="17"/>
      <c r="Y502" s="17"/>
      <c r="Z502" s="17"/>
      <c r="AA502" s="18" t="s">
        <v>32</v>
      </c>
      <c r="AB502" s="18"/>
      <c r="AC502" s="30" t="s">
        <v>18</v>
      </c>
      <c r="AD502" s="30"/>
      <c r="AE502" s="30"/>
      <c r="AF502" s="30"/>
      <c r="AG502" s="30"/>
    </row>
    <row r="503" customHeight="1" spans="1:33">
      <c r="A503" s="14" t="s">
        <v>19</v>
      </c>
      <c r="B503" s="14" t="s">
        <v>33</v>
      </c>
      <c r="C503" s="14" t="s">
        <v>34</v>
      </c>
      <c r="D503" s="14" t="s">
        <v>35</v>
      </c>
      <c r="E503" s="14" t="s">
        <v>11</v>
      </c>
      <c r="F503" s="17" t="s">
        <v>36</v>
      </c>
      <c r="G503" s="17" t="s">
        <v>26</v>
      </c>
      <c r="H503" s="17" t="s">
        <v>27</v>
      </c>
      <c r="I503" s="31" t="s">
        <v>28</v>
      </c>
      <c r="J503" s="18" t="s">
        <v>37</v>
      </c>
      <c r="K503" s="18" t="s">
        <v>38</v>
      </c>
      <c r="L503" s="30"/>
      <c r="M503" s="30"/>
      <c r="N503" s="30"/>
      <c r="O503" s="30"/>
      <c r="P503" s="30"/>
      <c r="R503" s="14" t="s">
        <v>19</v>
      </c>
      <c r="S503" s="14" t="s">
        <v>33</v>
      </c>
      <c r="T503" s="14" t="s">
        <v>34</v>
      </c>
      <c r="U503" s="14" t="s">
        <v>35</v>
      </c>
      <c r="V503" s="14" t="s">
        <v>11</v>
      </c>
      <c r="W503" s="17" t="s">
        <v>36</v>
      </c>
      <c r="X503" s="17" t="s">
        <v>26</v>
      </c>
      <c r="Y503" s="17" t="s">
        <v>27</v>
      </c>
      <c r="Z503" s="31" t="s">
        <v>28</v>
      </c>
      <c r="AA503" s="18" t="s">
        <v>37</v>
      </c>
      <c r="AB503" s="18" t="s">
        <v>38</v>
      </c>
      <c r="AC503" s="30"/>
      <c r="AD503" s="30"/>
      <c r="AE503" s="30"/>
      <c r="AF503" s="30"/>
      <c r="AG503" s="30"/>
    </row>
    <row r="504" customHeight="1" spans="1:33">
      <c r="A504" s="21">
        <v>2647</v>
      </c>
      <c r="B504" s="19">
        <v>1.728</v>
      </c>
      <c r="C504" s="21">
        <v>1</v>
      </c>
      <c r="D504" s="21">
        <v>0</v>
      </c>
      <c r="E504" s="14">
        <f t="shared" ref="E504:E511" si="218">A504*B504*C504+D504</f>
        <v>4574.016</v>
      </c>
      <c r="F504" s="21">
        <v>1.4</v>
      </c>
      <c r="G504" s="21">
        <v>0.98</v>
      </c>
      <c r="H504" s="21">
        <v>2.28</v>
      </c>
      <c r="I504" s="31">
        <f t="shared" ref="I504:I511" si="219">G504*H504+1</f>
        <v>3.2344</v>
      </c>
      <c r="J504" s="21">
        <v>1.2</v>
      </c>
      <c r="K504" s="18">
        <v>0.5</v>
      </c>
      <c r="L504" s="32">
        <f t="shared" ref="L504:L511" si="220">E504*F504*I504*J504*K504</f>
        <v>12427.125774336</v>
      </c>
      <c r="M504" s="32"/>
      <c r="N504" s="32"/>
      <c r="O504" s="32"/>
      <c r="P504" s="32"/>
      <c r="R504" s="21">
        <v>2647</v>
      </c>
      <c r="S504" s="19">
        <v>1.728</v>
      </c>
      <c r="T504" s="21">
        <v>1</v>
      </c>
      <c r="U504" s="21">
        <v>0</v>
      </c>
      <c r="V504" s="14">
        <f t="shared" ref="V504:V511" si="221">R504*S504*T504+U504</f>
        <v>4574.016</v>
      </c>
      <c r="W504" s="21">
        <v>1.4</v>
      </c>
      <c r="X504" s="21">
        <v>0.98</v>
      </c>
      <c r="Y504" s="21">
        <v>2.68</v>
      </c>
      <c r="Z504" s="31">
        <f t="shared" ref="Z504:Z511" si="222">X504*Y504+1</f>
        <v>3.6264</v>
      </c>
      <c r="AA504" s="21">
        <v>1.2</v>
      </c>
      <c r="AB504" s="18">
        <v>0.5</v>
      </c>
      <c r="AC504" s="32">
        <f t="shared" ref="AC504:AC511" si="223">V504*W504*Z504*AA504*AB504</f>
        <v>13933.257762816</v>
      </c>
      <c r="AD504" s="32"/>
      <c r="AE504" s="32"/>
      <c r="AF504" s="32"/>
      <c r="AG504" s="32"/>
    </row>
    <row r="505" customHeight="1" spans="1:33">
      <c r="A505" s="21">
        <v>2647</v>
      </c>
      <c r="B505" s="19">
        <v>1.728</v>
      </c>
      <c r="C505" s="21">
        <v>1</v>
      </c>
      <c r="D505" s="21">
        <v>0</v>
      </c>
      <c r="E505" s="14">
        <f t="shared" si="218"/>
        <v>4574.016</v>
      </c>
      <c r="F505" s="21">
        <v>1.4</v>
      </c>
      <c r="G505" s="21">
        <v>0.98</v>
      </c>
      <c r="H505" s="21">
        <v>2.28</v>
      </c>
      <c r="I505" s="31">
        <f t="shared" si="219"/>
        <v>3.2344</v>
      </c>
      <c r="J505" s="21">
        <v>1.2</v>
      </c>
      <c r="K505" s="18">
        <v>0.5</v>
      </c>
      <c r="L505" s="32">
        <f t="shared" si="220"/>
        <v>12427.125774336</v>
      </c>
      <c r="M505" s="32"/>
      <c r="N505" s="32"/>
      <c r="O505" s="32"/>
      <c r="P505" s="32"/>
      <c r="R505" s="21">
        <v>2647</v>
      </c>
      <c r="S505" s="19">
        <v>1.728</v>
      </c>
      <c r="T505" s="21">
        <v>1</v>
      </c>
      <c r="U505" s="21">
        <v>0</v>
      </c>
      <c r="V505" s="14">
        <f t="shared" si="221"/>
        <v>4574.016</v>
      </c>
      <c r="W505" s="21">
        <v>1.4</v>
      </c>
      <c r="X505" s="21">
        <v>0.98</v>
      </c>
      <c r="Y505" s="21">
        <v>2.68</v>
      </c>
      <c r="Z505" s="31">
        <f t="shared" si="222"/>
        <v>3.6264</v>
      </c>
      <c r="AA505" s="21">
        <v>1.2</v>
      </c>
      <c r="AB505" s="18">
        <v>0.5</v>
      </c>
      <c r="AC505" s="32">
        <f t="shared" si="223"/>
        <v>13933.257762816</v>
      </c>
      <c r="AD505" s="32"/>
      <c r="AE505" s="32"/>
      <c r="AF505" s="32"/>
      <c r="AG505" s="32"/>
    </row>
    <row r="506" customHeight="1" spans="1:33">
      <c r="A506" s="21">
        <v>2647</v>
      </c>
      <c r="B506" s="19">
        <v>1.728</v>
      </c>
      <c r="C506" s="21">
        <v>1</v>
      </c>
      <c r="D506" s="21">
        <v>0</v>
      </c>
      <c r="E506" s="14">
        <f t="shared" si="218"/>
        <v>4574.016</v>
      </c>
      <c r="F506" s="21">
        <v>1.4</v>
      </c>
      <c r="G506" s="21">
        <v>0.98</v>
      </c>
      <c r="H506" s="21">
        <v>2.28</v>
      </c>
      <c r="I506" s="31">
        <f t="shared" si="219"/>
        <v>3.2344</v>
      </c>
      <c r="J506" s="21">
        <v>1.2</v>
      </c>
      <c r="K506" s="18">
        <v>0.5</v>
      </c>
      <c r="L506" s="32">
        <f t="shared" si="220"/>
        <v>12427.125774336</v>
      </c>
      <c r="M506" s="32"/>
      <c r="N506" s="32"/>
      <c r="O506" s="32"/>
      <c r="P506" s="32"/>
      <c r="R506" s="21">
        <v>2647</v>
      </c>
      <c r="S506" s="19">
        <v>1.728</v>
      </c>
      <c r="T506" s="21">
        <v>1</v>
      </c>
      <c r="U506" s="21">
        <v>0</v>
      </c>
      <c r="V506" s="14">
        <f t="shared" si="221"/>
        <v>4574.016</v>
      </c>
      <c r="W506" s="21">
        <v>1.4</v>
      </c>
      <c r="X506" s="21">
        <v>0.98</v>
      </c>
      <c r="Y506" s="21">
        <v>2.68</v>
      </c>
      <c r="Z506" s="31">
        <f t="shared" si="222"/>
        <v>3.6264</v>
      </c>
      <c r="AA506" s="21">
        <v>1.2</v>
      </c>
      <c r="AB506" s="18">
        <v>0.5</v>
      </c>
      <c r="AC506" s="32">
        <f t="shared" si="223"/>
        <v>13933.257762816</v>
      </c>
      <c r="AD506" s="32"/>
      <c r="AE506" s="32"/>
      <c r="AF506" s="32"/>
      <c r="AG506" s="32"/>
    </row>
    <row r="507" customHeight="1" spans="1:33">
      <c r="A507" s="21">
        <v>2647</v>
      </c>
      <c r="B507" s="19">
        <v>1.728</v>
      </c>
      <c r="C507" s="21">
        <v>1</v>
      </c>
      <c r="D507" s="21">
        <v>0</v>
      </c>
      <c r="E507" s="14">
        <f t="shared" si="218"/>
        <v>4574.016</v>
      </c>
      <c r="F507" s="21">
        <v>1.4</v>
      </c>
      <c r="G507" s="21">
        <v>0.98</v>
      </c>
      <c r="H507" s="21">
        <v>2.28</v>
      </c>
      <c r="I507" s="31">
        <f t="shared" si="219"/>
        <v>3.2344</v>
      </c>
      <c r="J507" s="21">
        <v>1.2</v>
      </c>
      <c r="K507" s="18">
        <v>0.5</v>
      </c>
      <c r="L507" s="32">
        <f t="shared" si="220"/>
        <v>12427.125774336</v>
      </c>
      <c r="M507" s="32"/>
      <c r="N507" s="32"/>
      <c r="O507" s="32"/>
      <c r="P507" s="32"/>
      <c r="R507" s="21">
        <v>2647</v>
      </c>
      <c r="S507" s="19">
        <v>1.728</v>
      </c>
      <c r="T507" s="21">
        <v>1</v>
      </c>
      <c r="U507" s="21">
        <v>0</v>
      </c>
      <c r="V507" s="14">
        <f t="shared" si="221"/>
        <v>4574.016</v>
      </c>
      <c r="W507" s="21">
        <v>1.4</v>
      </c>
      <c r="X507" s="21">
        <v>0.98</v>
      </c>
      <c r="Y507" s="21">
        <v>2.68</v>
      </c>
      <c r="Z507" s="31">
        <f t="shared" si="222"/>
        <v>3.6264</v>
      </c>
      <c r="AA507" s="21">
        <v>1.2</v>
      </c>
      <c r="AB507" s="18">
        <v>0.5</v>
      </c>
      <c r="AC507" s="32">
        <f t="shared" si="223"/>
        <v>13933.257762816</v>
      </c>
      <c r="AD507" s="32"/>
      <c r="AE507" s="32"/>
      <c r="AF507" s="32"/>
      <c r="AG507" s="32"/>
    </row>
    <row r="508" customHeight="1" spans="1:33">
      <c r="A508" s="21">
        <v>2647</v>
      </c>
      <c r="B508" s="19">
        <v>1.728</v>
      </c>
      <c r="C508" s="21">
        <v>1</v>
      </c>
      <c r="D508" s="21">
        <v>0</v>
      </c>
      <c r="E508" s="14">
        <f t="shared" si="218"/>
        <v>4574.016</v>
      </c>
      <c r="F508" s="21">
        <v>1.4</v>
      </c>
      <c r="G508" s="21">
        <v>0.98</v>
      </c>
      <c r="H508" s="21">
        <v>2.28</v>
      </c>
      <c r="I508" s="31">
        <f t="shared" si="219"/>
        <v>3.2344</v>
      </c>
      <c r="J508" s="21">
        <v>1.2</v>
      </c>
      <c r="K508" s="18">
        <v>0.5</v>
      </c>
      <c r="L508" s="32">
        <f t="shared" si="220"/>
        <v>12427.125774336</v>
      </c>
      <c r="M508" s="32"/>
      <c r="N508" s="32"/>
      <c r="O508" s="32"/>
      <c r="P508" s="32"/>
      <c r="R508" s="21">
        <v>2647</v>
      </c>
      <c r="S508" s="19">
        <v>1.728</v>
      </c>
      <c r="T508" s="21">
        <v>1</v>
      </c>
      <c r="U508" s="21">
        <v>0</v>
      </c>
      <c r="V508" s="14">
        <f t="shared" si="221"/>
        <v>4574.016</v>
      </c>
      <c r="W508" s="21">
        <v>1.4</v>
      </c>
      <c r="X508" s="21">
        <v>0.98</v>
      </c>
      <c r="Y508" s="21">
        <v>2.68</v>
      </c>
      <c r="Z508" s="31">
        <f t="shared" si="222"/>
        <v>3.6264</v>
      </c>
      <c r="AA508" s="21">
        <v>1.2</v>
      </c>
      <c r="AB508" s="18">
        <v>0.5</v>
      </c>
      <c r="AC508" s="32">
        <f t="shared" si="223"/>
        <v>13933.257762816</v>
      </c>
      <c r="AD508" s="32"/>
      <c r="AE508" s="32"/>
      <c r="AF508" s="32"/>
      <c r="AG508" s="32"/>
    </row>
    <row r="509" customHeight="1" spans="1:33">
      <c r="A509" s="21">
        <v>2647</v>
      </c>
      <c r="B509" s="19">
        <v>1.728</v>
      </c>
      <c r="C509" s="21">
        <v>1</v>
      </c>
      <c r="D509" s="21">
        <v>0</v>
      </c>
      <c r="E509" s="14">
        <f t="shared" si="218"/>
        <v>4574.016</v>
      </c>
      <c r="F509" s="21">
        <v>1.4</v>
      </c>
      <c r="G509" s="21">
        <v>0.98</v>
      </c>
      <c r="H509" s="21">
        <v>2.28</v>
      </c>
      <c r="I509" s="31">
        <f t="shared" si="219"/>
        <v>3.2344</v>
      </c>
      <c r="J509" s="21">
        <v>1.2</v>
      </c>
      <c r="K509" s="18">
        <v>0.5</v>
      </c>
      <c r="L509" s="32">
        <f t="shared" si="220"/>
        <v>12427.125774336</v>
      </c>
      <c r="M509" s="32"/>
      <c r="N509" s="32"/>
      <c r="O509" s="32"/>
      <c r="P509" s="32"/>
      <c r="R509" s="21">
        <v>2647</v>
      </c>
      <c r="S509" s="19">
        <v>1.728</v>
      </c>
      <c r="T509" s="21">
        <v>1</v>
      </c>
      <c r="U509" s="21">
        <v>0</v>
      </c>
      <c r="V509" s="14">
        <f t="shared" si="221"/>
        <v>4574.016</v>
      </c>
      <c r="W509" s="21">
        <v>1.4</v>
      </c>
      <c r="X509" s="21">
        <v>0.98</v>
      </c>
      <c r="Y509" s="21">
        <v>2.68</v>
      </c>
      <c r="Z509" s="31">
        <f t="shared" si="222"/>
        <v>3.6264</v>
      </c>
      <c r="AA509" s="21">
        <v>1.2</v>
      </c>
      <c r="AB509" s="18">
        <v>0.5</v>
      </c>
      <c r="AC509" s="32">
        <f t="shared" si="223"/>
        <v>13933.257762816</v>
      </c>
      <c r="AD509" s="32"/>
      <c r="AE509" s="32"/>
      <c r="AF509" s="32"/>
      <c r="AG509" s="32"/>
    </row>
    <row r="510" customHeight="1" spans="1:33">
      <c r="A510" s="21">
        <v>2647</v>
      </c>
      <c r="B510" s="19">
        <v>1.728</v>
      </c>
      <c r="C510" s="21">
        <v>1</v>
      </c>
      <c r="D510" s="21">
        <v>0</v>
      </c>
      <c r="E510" s="14">
        <f t="shared" si="218"/>
        <v>4574.016</v>
      </c>
      <c r="F510" s="21">
        <v>1.4</v>
      </c>
      <c r="G510" s="21">
        <v>0.98</v>
      </c>
      <c r="H510" s="21">
        <v>2.28</v>
      </c>
      <c r="I510" s="31">
        <f t="shared" si="219"/>
        <v>3.2344</v>
      </c>
      <c r="J510" s="21">
        <v>1.2</v>
      </c>
      <c r="K510" s="18">
        <v>0.5</v>
      </c>
      <c r="L510" s="32">
        <f t="shared" si="220"/>
        <v>12427.125774336</v>
      </c>
      <c r="M510" s="32"/>
      <c r="N510" s="32"/>
      <c r="O510" s="32"/>
      <c r="P510" s="32"/>
      <c r="R510" s="21">
        <v>2647</v>
      </c>
      <c r="S510" s="19">
        <v>1.728</v>
      </c>
      <c r="T510" s="21">
        <v>1</v>
      </c>
      <c r="U510" s="21">
        <v>0</v>
      </c>
      <c r="V510" s="14">
        <f t="shared" si="221"/>
        <v>4574.016</v>
      </c>
      <c r="W510" s="21">
        <v>1.4</v>
      </c>
      <c r="X510" s="21">
        <v>0.98</v>
      </c>
      <c r="Y510" s="21">
        <v>2.68</v>
      </c>
      <c r="Z510" s="31">
        <f t="shared" si="222"/>
        <v>3.6264</v>
      </c>
      <c r="AA510" s="21">
        <v>1.2</v>
      </c>
      <c r="AB510" s="18">
        <v>0.5</v>
      </c>
      <c r="AC510" s="32">
        <f t="shared" si="223"/>
        <v>13933.257762816</v>
      </c>
      <c r="AD510" s="32"/>
      <c r="AE510" s="32"/>
      <c r="AF510" s="32"/>
      <c r="AG510" s="32"/>
    </row>
    <row r="511" customHeight="1" spans="1:33">
      <c r="A511" s="21">
        <v>2647</v>
      </c>
      <c r="B511" s="19">
        <v>1.728</v>
      </c>
      <c r="C511" s="21">
        <v>1</v>
      </c>
      <c r="D511" s="21">
        <v>0</v>
      </c>
      <c r="E511" s="14">
        <f t="shared" si="218"/>
        <v>4574.016</v>
      </c>
      <c r="F511" s="21">
        <v>1.4</v>
      </c>
      <c r="G511" s="21">
        <v>0.98</v>
      </c>
      <c r="H511" s="21">
        <v>2.28</v>
      </c>
      <c r="I511" s="31">
        <f t="shared" si="219"/>
        <v>3.2344</v>
      </c>
      <c r="J511" s="21">
        <v>1.2</v>
      </c>
      <c r="K511" s="18">
        <v>0.5</v>
      </c>
      <c r="L511" s="32">
        <f t="shared" si="220"/>
        <v>12427.125774336</v>
      </c>
      <c r="M511" s="32"/>
      <c r="N511" s="32"/>
      <c r="O511" s="32"/>
      <c r="P511" s="32"/>
      <c r="R511" s="21">
        <v>2647</v>
      </c>
      <c r="S511" s="19">
        <v>1.728</v>
      </c>
      <c r="T511" s="21">
        <v>1</v>
      </c>
      <c r="U511" s="21">
        <v>0</v>
      </c>
      <c r="V511" s="14">
        <f t="shared" si="221"/>
        <v>4574.016</v>
      </c>
      <c r="W511" s="21">
        <v>1.4</v>
      </c>
      <c r="X511" s="21">
        <v>0.98</v>
      </c>
      <c r="Y511" s="21">
        <v>2.68</v>
      </c>
      <c r="Z511" s="31">
        <f t="shared" si="222"/>
        <v>3.6264</v>
      </c>
      <c r="AA511" s="21">
        <v>1.2</v>
      </c>
      <c r="AB511" s="18">
        <v>0.5</v>
      </c>
      <c r="AC511" s="32">
        <f t="shared" si="223"/>
        <v>13933.257762816</v>
      </c>
      <c r="AD511" s="32"/>
      <c r="AE511" s="32"/>
      <c r="AF511" s="32"/>
      <c r="AG511" s="32"/>
    </row>
    <row r="512" customHeight="1" spans="1:33">
      <c r="A512" s="34">
        <f>SUM(L504:L511)</f>
        <v>99417.006194688</v>
      </c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6"/>
      <c r="R512" s="34">
        <f>SUM(AC504:AC511)</f>
        <v>111466.062102528</v>
      </c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6"/>
    </row>
    <row r="513" customHeight="1" spans="1:33">
      <c r="A513" s="37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9"/>
      <c r="R513" s="37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9"/>
    </row>
    <row r="514" customHeight="1" spans="1:33">
      <c r="A514" s="40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2"/>
      <c r="R514" s="40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2"/>
    </row>
  </sheetData>
  <mergeCells count="1272">
    <mergeCell ref="A14:D14"/>
    <mergeCell ref="E14:H14"/>
    <mergeCell ref="K14:M14"/>
    <mergeCell ref="R14:U14"/>
    <mergeCell ref="V14:Y14"/>
    <mergeCell ref="AB14:AD14"/>
    <mergeCell ref="A29:E29"/>
    <mergeCell ref="F29:I29"/>
    <mergeCell ref="J29:K29"/>
    <mergeCell ref="R29:V29"/>
    <mergeCell ref="W29:Z29"/>
    <mergeCell ref="AA29:AB29"/>
    <mergeCell ref="L31:P31"/>
    <mergeCell ref="AC31:AG31"/>
    <mergeCell ref="L32:P32"/>
    <mergeCell ref="AC32:AG32"/>
    <mergeCell ref="L33:P33"/>
    <mergeCell ref="AC33:AG33"/>
    <mergeCell ref="L34:P34"/>
    <mergeCell ref="AC34:AG34"/>
    <mergeCell ref="L35:P35"/>
    <mergeCell ref="AC35:AG35"/>
    <mergeCell ref="L36:P36"/>
    <mergeCell ref="AC36:AG36"/>
    <mergeCell ref="L37:P37"/>
    <mergeCell ref="AC37:AG37"/>
    <mergeCell ref="L38:P38"/>
    <mergeCell ref="AC38:AG38"/>
    <mergeCell ref="L39:P39"/>
    <mergeCell ref="AC39:AG39"/>
    <mergeCell ref="L40:P40"/>
    <mergeCell ref="AC40:AG40"/>
    <mergeCell ref="L41:P41"/>
    <mergeCell ref="AC41:AG41"/>
    <mergeCell ref="L42:P42"/>
    <mergeCell ref="AC42:AG42"/>
    <mergeCell ref="L43:P43"/>
    <mergeCell ref="AC43:AG43"/>
    <mergeCell ref="L44:P44"/>
    <mergeCell ref="AC44:AG44"/>
    <mergeCell ref="L45:P45"/>
    <mergeCell ref="AC45:AG45"/>
    <mergeCell ref="L46:P46"/>
    <mergeCell ref="AC46:AG46"/>
    <mergeCell ref="A52:D52"/>
    <mergeCell ref="E52:H52"/>
    <mergeCell ref="K52:M52"/>
    <mergeCell ref="R52:U52"/>
    <mergeCell ref="V52:Y52"/>
    <mergeCell ref="AB52:AD52"/>
    <mergeCell ref="A64:E64"/>
    <mergeCell ref="F64:I64"/>
    <mergeCell ref="J64:K64"/>
    <mergeCell ref="R64:V64"/>
    <mergeCell ref="W64:Z64"/>
    <mergeCell ref="AA64:AB64"/>
    <mergeCell ref="L66:P66"/>
    <mergeCell ref="AC66:AG66"/>
    <mergeCell ref="L67:P67"/>
    <mergeCell ref="AC67:AG67"/>
    <mergeCell ref="L68:P68"/>
    <mergeCell ref="AC68:AG68"/>
    <mergeCell ref="L69:P69"/>
    <mergeCell ref="AC69:AG69"/>
    <mergeCell ref="L70:P70"/>
    <mergeCell ref="AC70:AG70"/>
    <mergeCell ref="L71:P71"/>
    <mergeCell ref="AC71:AG71"/>
    <mergeCell ref="L72:P72"/>
    <mergeCell ref="AC72:AG72"/>
    <mergeCell ref="L73:P73"/>
    <mergeCell ref="AC73:AG73"/>
    <mergeCell ref="L74:P74"/>
    <mergeCell ref="AC74:AG74"/>
    <mergeCell ref="L75:P75"/>
    <mergeCell ref="AC75:AG75"/>
    <mergeCell ref="B81:E81"/>
    <mergeCell ref="F81:H81"/>
    <mergeCell ref="J81:L81"/>
    <mergeCell ref="S81:V81"/>
    <mergeCell ref="W81:Y81"/>
    <mergeCell ref="AA81:AC81"/>
    <mergeCell ref="M83:N83"/>
    <mergeCell ref="AD83:AE83"/>
    <mergeCell ref="M84:N84"/>
    <mergeCell ref="AD84:AE84"/>
    <mergeCell ref="M85:N85"/>
    <mergeCell ref="AD85:AE85"/>
    <mergeCell ref="M86:N86"/>
    <mergeCell ref="AD86:AE86"/>
    <mergeCell ref="B94:E94"/>
    <mergeCell ref="F94:H94"/>
    <mergeCell ref="J94:L94"/>
    <mergeCell ref="S94:V94"/>
    <mergeCell ref="W94:Y94"/>
    <mergeCell ref="AA94:AC94"/>
    <mergeCell ref="M96:N96"/>
    <mergeCell ref="AD96:AE96"/>
    <mergeCell ref="M97:N97"/>
    <mergeCell ref="AD97:AE97"/>
    <mergeCell ref="M98:N98"/>
    <mergeCell ref="AD98:AE98"/>
    <mergeCell ref="M99:N99"/>
    <mergeCell ref="AD99:AE99"/>
    <mergeCell ref="A107:D107"/>
    <mergeCell ref="E107:H107"/>
    <mergeCell ref="K107:M107"/>
    <mergeCell ref="R107:U107"/>
    <mergeCell ref="V107:Y107"/>
    <mergeCell ref="AB107:AD107"/>
    <mergeCell ref="A115:E115"/>
    <mergeCell ref="F115:I115"/>
    <mergeCell ref="J115:K115"/>
    <mergeCell ref="R115:V115"/>
    <mergeCell ref="W115:Z115"/>
    <mergeCell ref="AA115:AB115"/>
    <mergeCell ref="L117:P117"/>
    <mergeCell ref="AC117:AG117"/>
    <mergeCell ref="L118:P118"/>
    <mergeCell ref="AC118:AG118"/>
    <mergeCell ref="L119:P119"/>
    <mergeCell ref="AC119:AG119"/>
    <mergeCell ref="L120:P120"/>
    <mergeCell ref="AC120:AG120"/>
    <mergeCell ref="L121:P121"/>
    <mergeCell ref="AC121:AG121"/>
    <mergeCell ref="L122:P122"/>
    <mergeCell ref="AC122:AG122"/>
    <mergeCell ref="L123:P123"/>
    <mergeCell ref="AC123:AG123"/>
    <mergeCell ref="L124:P124"/>
    <mergeCell ref="AC124:AG124"/>
    <mergeCell ref="A143:D143"/>
    <mergeCell ref="E143:H143"/>
    <mergeCell ref="K143:M143"/>
    <mergeCell ref="R143:U143"/>
    <mergeCell ref="V143:Y143"/>
    <mergeCell ref="AB143:AD143"/>
    <mergeCell ref="A158:E158"/>
    <mergeCell ref="F158:I158"/>
    <mergeCell ref="J158:K158"/>
    <mergeCell ref="R158:V158"/>
    <mergeCell ref="W158:Z158"/>
    <mergeCell ref="AA158:AB158"/>
    <mergeCell ref="L160:P160"/>
    <mergeCell ref="AC160:AG160"/>
    <mergeCell ref="L161:P161"/>
    <mergeCell ref="AC161:AG161"/>
    <mergeCell ref="L162:P162"/>
    <mergeCell ref="AC162:AG162"/>
    <mergeCell ref="L163:P163"/>
    <mergeCell ref="AC163:AG163"/>
    <mergeCell ref="L164:P164"/>
    <mergeCell ref="AC164:AG164"/>
    <mergeCell ref="L165:P165"/>
    <mergeCell ref="AC165:AG165"/>
    <mergeCell ref="L166:P166"/>
    <mergeCell ref="AC166:AG166"/>
    <mergeCell ref="L167:P167"/>
    <mergeCell ref="AC167:AG167"/>
    <mergeCell ref="L168:P168"/>
    <mergeCell ref="AC168:AG168"/>
    <mergeCell ref="L169:P169"/>
    <mergeCell ref="AC169:AG169"/>
    <mergeCell ref="L170:P170"/>
    <mergeCell ref="AC170:AG170"/>
    <mergeCell ref="L171:P171"/>
    <mergeCell ref="AC171:AG171"/>
    <mergeCell ref="L172:P172"/>
    <mergeCell ref="AC172:AG172"/>
    <mergeCell ref="L173:P173"/>
    <mergeCell ref="AC173:AG173"/>
    <mergeCell ref="L174:P174"/>
    <mergeCell ref="AC174:AG174"/>
    <mergeCell ref="L175:P175"/>
    <mergeCell ref="AC175:AG175"/>
    <mergeCell ref="A181:D181"/>
    <mergeCell ref="E181:H181"/>
    <mergeCell ref="K181:M181"/>
    <mergeCell ref="R181:U181"/>
    <mergeCell ref="V181:Y181"/>
    <mergeCell ref="AB181:AD181"/>
    <mergeCell ref="A193:E193"/>
    <mergeCell ref="F193:I193"/>
    <mergeCell ref="J193:K193"/>
    <mergeCell ref="R193:V193"/>
    <mergeCell ref="W193:Z193"/>
    <mergeCell ref="AA193:AB193"/>
    <mergeCell ref="L195:P195"/>
    <mergeCell ref="AC195:AG195"/>
    <mergeCell ref="L196:P196"/>
    <mergeCell ref="AC196:AG196"/>
    <mergeCell ref="L197:P197"/>
    <mergeCell ref="AC197:AG197"/>
    <mergeCell ref="L198:P198"/>
    <mergeCell ref="AC198:AG198"/>
    <mergeCell ref="L199:P199"/>
    <mergeCell ref="AC199:AG199"/>
    <mergeCell ref="L200:P200"/>
    <mergeCell ref="AC200:AG200"/>
    <mergeCell ref="L201:P201"/>
    <mergeCell ref="AC201:AG201"/>
    <mergeCell ref="L202:P202"/>
    <mergeCell ref="AC202:AG202"/>
    <mergeCell ref="L203:P203"/>
    <mergeCell ref="AC203:AG203"/>
    <mergeCell ref="L204:P204"/>
    <mergeCell ref="AC204:AG204"/>
    <mergeCell ref="B210:E210"/>
    <mergeCell ref="F210:H210"/>
    <mergeCell ref="J210:L210"/>
    <mergeCell ref="S210:V210"/>
    <mergeCell ref="W210:Y210"/>
    <mergeCell ref="AA210:AC210"/>
    <mergeCell ref="M212:N212"/>
    <mergeCell ref="AD212:AE212"/>
    <mergeCell ref="M213:N213"/>
    <mergeCell ref="AD213:AE213"/>
    <mergeCell ref="M214:N214"/>
    <mergeCell ref="AD214:AE214"/>
    <mergeCell ref="M215:N215"/>
    <mergeCell ref="AD215:AE215"/>
    <mergeCell ref="B223:E223"/>
    <mergeCell ref="F223:H223"/>
    <mergeCell ref="J223:L223"/>
    <mergeCell ref="S223:V223"/>
    <mergeCell ref="W223:Y223"/>
    <mergeCell ref="AA223:AC223"/>
    <mergeCell ref="M225:N225"/>
    <mergeCell ref="AD225:AE225"/>
    <mergeCell ref="M226:N226"/>
    <mergeCell ref="AD226:AE226"/>
    <mergeCell ref="M227:N227"/>
    <mergeCell ref="AD227:AE227"/>
    <mergeCell ref="M228:N228"/>
    <mergeCell ref="AD228:AE228"/>
    <mergeCell ref="A236:D236"/>
    <mergeCell ref="E236:H236"/>
    <mergeCell ref="K236:M236"/>
    <mergeCell ref="R236:U236"/>
    <mergeCell ref="V236:Y236"/>
    <mergeCell ref="AB236:AD236"/>
    <mergeCell ref="A244:E244"/>
    <mergeCell ref="F244:I244"/>
    <mergeCell ref="J244:K244"/>
    <mergeCell ref="R244:V244"/>
    <mergeCell ref="W244:Z244"/>
    <mergeCell ref="AA244:AB244"/>
    <mergeCell ref="L246:P246"/>
    <mergeCell ref="AC246:AG246"/>
    <mergeCell ref="L247:P247"/>
    <mergeCell ref="AC247:AG247"/>
    <mergeCell ref="L248:P248"/>
    <mergeCell ref="AC248:AG248"/>
    <mergeCell ref="L249:P249"/>
    <mergeCell ref="AC249:AG249"/>
    <mergeCell ref="L250:P250"/>
    <mergeCell ref="AC250:AG250"/>
    <mergeCell ref="L251:P251"/>
    <mergeCell ref="AC251:AG251"/>
    <mergeCell ref="L252:P252"/>
    <mergeCell ref="AC252:AG252"/>
    <mergeCell ref="L253:P253"/>
    <mergeCell ref="AC253:AG253"/>
    <mergeCell ref="A272:D272"/>
    <mergeCell ref="E272:H272"/>
    <mergeCell ref="K272:M272"/>
    <mergeCell ref="R272:U272"/>
    <mergeCell ref="V272:Y272"/>
    <mergeCell ref="AB272:AD272"/>
    <mergeCell ref="A287:E287"/>
    <mergeCell ref="F287:I287"/>
    <mergeCell ref="J287:K287"/>
    <mergeCell ref="R287:V287"/>
    <mergeCell ref="W287:Z287"/>
    <mergeCell ref="AA287:AB287"/>
    <mergeCell ref="L289:P289"/>
    <mergeCell ref="AC289:AG289"/>
    <mergeCell ref="L290:P290"/>
    <mergeCell ref="AC290:AG290"/>
    <mergeCell ref="L291:P291"/>
    <mergeCell ref="AC291:AG291"/>
    <mergeCell ref="L292:P292"/>
    <mergeCell ref="AC292:AG292"/>
    <mergeCell ref="L293:P293"/>
    <mergeCell ref="AC293:AG293"/>
    <mergeCell ref="L294:P294"/>
    <mergeCell ref="AC294:AG294"/>
    <mergeCell ref="L295:P295"/>
    <mergeCell ref="AC295:AG295"/>
    <mergeCell ref="L296:P296"/>
    <mergeCell ref="AC296:AG296"/>
    <mergeCell ref="L297:P297"/>
    <mergeCell ref="AC297:AG297"/>
    <mergeCell ref="L298:P298"/>
    <mergeCell ref="AC298:AG298"/>
    <mergeCell ref="L299:P299"/>
    <mergeCell ref="AC299:AG299"/>
    <mergeCell ref="L300:P300"/>
    <mergeCell ref="AC300:AG300"/>
    <mergeCell ref="L301:P301"/>
    <mergeCell ref="AC301:AG301"/>
    <mergeCell ref="L302:P302"/>
    <mergeCell ref="AC302:AG302"/>
    <mergeCell ref="L303:P303"/>
    <mergeCell ref="AC303:AG303"/>
    <mergeCell ref="L304:P304"/>
    <mergeCell ref="AC304:AG304"/>
    <mergeCell ref="A310:D310"/>
    <mergeCell ref="E310:H310"/>
    <mergeCell ref="K310:M310"/>
    <mergeCell ref="R310:U310"/>
    <mergeCell ref="V310:Y310"/>
    <mergeCell ref="AB310:AD310"/>
    <mergeCell ref="A322:E322"/>
    <mergeCell ref="F322:I322"/>
    <mergeCell ref="J322:K322"/>
    <mergeCell ref="R322:V322"/>
    <mergeCell ref="W322:Z322"/>
    <mergeCell ref="AA322:AB322"/>
    <mergeCell ref="L324:P324"/>
    <mergeCell ref="AC324:AG324"/>
    <mergeCell ref="L325:P325"/>
    <mergeCell ref="AC325:AG325"/>
    <mergeCell ref="L326:P326"/>
    <mergeCell ref="AC326:AG326"/>
    <mergeCell ref="L327:P327"/>
    <mergeCell ref="AC327:AG327"/>
    <mergeCell ref="L328:P328"/>
    <mergeCell ref="AC328:AG328"/>
    <mergeCell ref="L329:P329"/>
    <mergeCell ref="AC329:AG329"/>
    <mergeCell ref="L330:P330"/>
    <mergeCell ref="AC330:AG330"/>
    <mergeCell ref="L331:P331"/>
    <mergeCell ref="AC331:AG331"/>
    <mergeCell ref="L332:P332"/>
    <mergeCell ref="AC332:AG332"/>
    <mergeCell ref="L333:P333"/>
    <mergeCell ref="AC333:AG333"/>
    <mergeCell ref="B339:E339"/>
    <mergeCell ref="F339:H339"/>
    <mergeCell ref="J339:L339"/>
    <mergeCell ref="S339:V339"/>
    <mergeCell ref="W339:Y339"/>
    <mergeCell ref="AA339:AC339"/>
    <mergeCell ref="M341:N341"/>
    <mergeCell ref="AD341:AE341"/>
    <mergeCell ref="M342:N342"/>
    <mergeCell ref="AD342:AE342"/>
    <mergeCell ref="M343:N343"/>
    <mergeCell ref="AD343:AE343"/>
    <mergeCell ref="M344:N344"/>
    <mergeCell ref="AD344:AE344"/>
    <mergeCell ref="B352:E352"/>
    <mergeCell ref="F352:H352"/>
    <mergeCell ref="J352:L352"/>
    <mergeCell ref="S352:V352"/>
    <mergeCell ref="W352:Y352"/>
    <mergeCell ref="AA352:AC352"/>
    <mergeCell ref="M354:N354"/>
    <mergeCell ref="AD354:AE354"/>
    <mergeCell ref="M355:N355"/>
    <mergeCell ref="AD355:AE355"/>
    <mergeCell ref="M356:N356"/>
    <mergeCell ref="AD356:AE356"/>
    <mergeCell ref="M357:N357"/>
    <mergeCell ref="AD357:AE357"/>
    <mergeCell ref="A365:D365"/>
    <mergeCell ref="E365:H365"/>
    <mergeCell ref="K365:M365"/>
    <mergeCell ref="R365:U365"/>
    <mergeCell ref="V365:Y365"/>
    <mergeCell ref="AB365:AD365"/>
    <mergeCell ref="A373:E373"/>
    <mergeCell ref="F373:I373"/>
    <mergeCell ref="J373:K373"/>
    <mergeCell ref="R373:V373"/>
    <mergeCell ref="W373:Z373"/>
    <mergeCell ref="AA373:AB373"/>
    <mergeCell ref="L375:P375"/>
    <mergeCell ref="AC375:AG375"/>
    <mergeCell ref="L376:P376"/>
    <mergeCell ref="AC376:AG376"/>
    <mergeCell ref="L377:P377"/>
    <mergeCell ref="AC377:AG377"/>
    <mergeCell ref="L378:P378"/>
    <mergeCell ref="AC378:AG378"/>
    <mergeCell ref="L379:P379"/>
    <mergeCell ref="AC379:AG379"/>
    <mergeCell ref="L380:P380"/>
    <mergeCell ref="AC380:AG380"/>
    <mergeCell ref="L381:P381"/>
    <mergeCell ref="AC381:AG381"/>
    <mergeCell ref="L382:P382"/>
    <mergeCell ref="AC382:AG382"/>
    <mergeCell ref="A401:D401"/>
    <mergeCell ref="E401:H401"/>
    <mergeCell ref="K401:M401"/>
    <mergeCell ref="R401:U401"/>
    <mergeCell ref="V401:Y401"/>
    <mergeCell ref="AB401:AD401"/>
    <mergeCell ref="A416:E416"/>
    <mergeCell ref="F416:I416"/>
    <mergeCell ref="J416:K416"/>
    <mergeCell ref="R416:V416"/>
    <mergeCell ref="W416:Z416"/>
    <mergeCell ref="AA416:AB416"/>
    <mergeCell ref="L418:P418"/>
    <mergeCell ref="AC418:AG418"/>
    <mergeCell ref="L419:P419"/>
    <mergeCell ref="AC419:AG419"/>
    <mergeCell ref="L420:P420"/>
    <mergeCell ref="AC420:AG420"/>
    <mergeCell ref="L421:P421"/>
    <mergeCell ref="AC421:AG421"/>
    <mergeCell ref="L422:P422"/>
    <mergeCell ref="AC422:AG422"/>
    <mergeCell ref="L423:P423"/>
    <mergeCell ref="AC423:AG423"/>
    <mergeCell ref="L424:P424"/>
    <mergeCell ref="AC424:AG424"/>
    <mergeCell ref="L425:P425"/>
    <mergeCell ref="AC425:AG425"/>
    <mergeCell ref="L426:P426"/>
    <mergeCell ref="AC426:AG426"/>
    <mergeCell ref="L427:P427"/>
    <mergeCell ref="AC427:AG427"/>
    <mergeCell ref="L428:P428"/>
    <mergeCell ref="AC428:AG428"/>
    <mergeCell ref="L429:P429"/>
    <mergeCell ref="AC429:AG429"/>
    <mergeCell ref="L430:P430"/>
    <mergeCell ref="AC430:AG430"/>
    <mergeCell ref="L431:P431"/>
    <mergeCell ref="AC431:AG431"/>
    <mergeCell ref="L432:P432"/>
    <mergeCell ref="AC432:AG432"/>
    <mergeCell ref="L433:P433"/>
    <mergeCell ref="AC433:AG433"/>
    <mergeCell ref="A439:D439"/>
    <mergeCell ref="E439:H439"/>
    <mergeCell ref="K439:M439"/>
    <mergeCell ref="R439:U439"/>
    <mergeCell ref="V439:Y439"/>
    <mergeCell ref="AB439:AD439"/>
    <mergeCell ref="A451:E451"/>
    <mergeCell ref="F451:I451"/>
    <mergeCell ref="J451:K451"/>
    <mergeCell ref="R451:V451"/>
    <mergeCell ref="W451:Z451"/>
    <mergeCell ref="AA451:AB451"/>
    <mergeCell ref="L453:P453"/>
    <mergeCell ref="AC453:AG453"/>
    <mergeCell ref="L454:P454"/>
    <mergeCell ref="AC454:AG454"/>
    <mergeCell ref="L455:P455"/>
    <mergeCell ref="AC455:AG455"/>
    <mergeCell ref="L456:P456"/>
    <mergeCell ref="AC456:AG456"/>
    <mergeCell ref="L457:P457"/>
    <mergeCell ref="AC457:AG457"/>
    <mergeCell ref="L458:P458"/>
    <mergeCell ref="AC458:AG458"/>
    <mergeCell ref="L459:P459"/>
    <mergeCell ref="AC459:AG459"/>
    <mergeCell ref="L460:P460"/>
    <mergeCell ref="AC460:AG460"/>
    <mergeCell ref="L461:P461"/>
    <mergeCell ref="AC461:AG461"/>
    <mergeCell ref="L462:P462"/>
    <mergeCell ref="AC462:AG462"/>
    <mergeCell ref="B468:E468"/>
    <mergeCell ref="F468:H468"/>
    <mergeCell ref="J468:L468"/>
    <mergeCell ref="S468:V468"/>
    <mergeCell ref="W468:Y468"/>
    <mergeCell ref="AA468:AC468"/>
    <mergeCell ref="M470:N470"/>
    <mergeCell ref="AD470:AE470"/>
    <mergeCell ref="M471:N471"/>
    <mergeCell ref="AD471:AE471"/>
    <mergeCell ref="M472:N472"/>
    <mergeCell ref="AD472:AE472"/>
    <mergeCell ref="M473:N473"/>
    <mergeCell ref="AD473:AE473"/>
    <mergeCell ref="B481:E481"/>
    <mergeCell ref="F481:H481"/>
    <mergeCell ref="J481:L481"/>
    <mergeCell ref="S481:V481"/>
    <mergeCell ref="W481:Y481"/>
    <mergeCell ref="AA481:AC481"/>
    <mergeCell ref="M483:N483"/>
    <mergeCell ref="AD483:AE483"/>
    <mergeCell ref="M484:N484"/>
    <mergeCell ref="AD484:AE484"/>
    <mergeCell ref="M485:N485"/>
    <mergeCell ref="AD485:AE485"/>
    <mergeCell ref="M486:N486"/>
    <mergeCell ref="AD486:AE486"/>
    <mergeCell ref="A494:D494"/>
    <mergeCell ref="E494:H494"/>
    <mergeCell ref="K494:M494"/>
    <mergeCell ref="R494:U494"/>
    <mergeCell ref="V494:Y494"/>
    <mergeCell ref="AB494:AD494"/>
    <mergeCell ref="A502:E502"/>
    <mergeCell ref="F502:I502"/>
    <mergeCell ref="J502:K502"/>
    <mergeCell ref="R502:V502"/>
    <mergeCell ref="W502:Z502"/>
    <mergeCell ref="AA502:AB502"/>
    <mergeCell ref="L504:P504"/>
    <mergeCell ref="AC504:AG504"/>
    <mergeCell ref="L505:P505"/>
    <mergeCell ref="AC505:AG505"/>
    <mergeCell ref="L506:P506"/>
    <mergeCell ref="AC506:AG506"/>
    <mergeCell ref="L507:P507"/>
    <mergeCell ref="AC507:AG507"/>
    <mergeCell ref="L508:P508"/>
    <mergeCell ref="AC508:AG508"/>
    <mergeCell ref="L509:P509"/>
    <mergeCell ref="AC509:AG509"/>
    <mergeCell ref="L510:P510"/>
    <mergeCell ref="AC510:AG510"/>
    <mergeCell ref="L511:P511"/>
    <mergeCell ref="AC511:AG511"/>
    <mergeCell ref="A81:A82"/>
    <mergeCell ref="A87:A88"/>
    <mergeCell ref="A94:A95"/>
    <mergeCell ref="A100:A101"/>
    <mergeCell ref="A210:A211"/>
    <mergeCell ref="A216:A217"/>
    <mergeCell ref="A223:A224"/>
    <mergeCell ref="A229:A230"/>
    <mergeCell ref="A339:A340"/>
    <mergeCell ref="A345:A346"/>
    <mergeCell ref="A352:A353"/>
    <mergeCell ref="A358:A359"/>
    <mergeCell ref="A468:A469"/>
    <mergeCell ref="A474:A475"/>
    <mergeCell ref="A481:A482"/>
    <mergeCell ref="A487:A488"/>
    <mergeCell ref="B87:B88"/>
    <mergeCell ref="B100:B101"/>
    <mergeCell ref="B216:B217"/>
    <mergeCell ref="B229:B230"/>
    <mergeCell ref="B345:B346"/>
    <mergeCell ref="B358:B359"/>
    <mergeCell ref="B474:B475"/>
    <mergeCell ref="B487:B488"/>
    <mergeCell ref="C87:C88"/>
    <mergeCell ref="C100:C101"/>
    <mergeCell ref="C216:C217"/>
    <mergeCell ref="C229:C230"/>
    <mergeCell ref="C345:C346"/>
    <mergeCell ref="C358:C359"/>
    <mergeCell ref="C474:C475"/>
    <mergeCell ref="C487:C488"/>
    <mergeCell ref="D87:D88"/>
    <mergeCell ref="D100:D101"/>
    <mergeCell ref="D216:D217"/>
    <mergeCell ref="D229:D230"/>
    <mergeCell ref="D345:D346"/>
    <mergeCell ref="D358:D359"/>
    <mergeCell ref="D474:D475"/>
    <mergeCell ref="D487:D488"/>
    <mergeCell ref="E87:E88"/>
    <mergeCell ref="E100:E101"/>
    <mergeCell ref="E216:E217"/>
    <mergeCell ref="E229:E230"/>
    <mergeCell ref="E345:E346"/>
    <mergeCell ref="E358:E359"/>
    <mergeCell ref="E474:E475"/>
    <mergeCell ref="E487:E488"/>
    <mergeCell ref="F87:F88"/>
    <mergeCell ref="F100:F101"/>
    <mergeCell ref="F216:F217"/>
    <mergeCell ref="F229:F230"/>
    <mergeCell ref="F345:F346"/>
    <mergeCell ref="F358:F359"/>
    <mergeCell ref="F474:F475"/>
    <mergeCell ref="F487:F488"/>
    <mergeCell ref="G87:G88"/>
    <mergeCell ref="G100:G101"/>
    <mergeCell ref="G216:G217"/>
    <mergeCell ref="G229:G230"/>
    <mergeCell ref="G345:G346"/>
    <mergeCell ref="G358:G359"/>
    <mergeCell ref="G474:G475"/>
    <mergeCell ref="G487:G488"/>
    <mergeCell ref="H87:H88"/>
    <mergeCell ref="H100:H101"/>
    <mergeCell ref="H216:H217"/>
    <mergeCell ref="H229:H230"/>
    <mergeCell ref="H345:H346"/>
    <mergeCell ref="H358:H359"/>
    <mergeCell ref="H474:H475"/>
    <mergeCell ref="H487:H488"/>
    <mergeCell ref="I14:I15"/>
    <mergeCell ref="I52:I53"/>
    <mergeCell ref="I81:I82"/>
    <mergeCell ref="I87:I88"/>
    <mergeCell ref="I94:I95"/>
    <mergeCell ref="I100:I101"/>
    <mergeCell ref="I107:I108"/>
    <mergeCell ref="I143:I144"/>
    <mergeCell ref="I181:I182"/>
    <mergeCell ref="I210:I211"/>
    <mergeCell ref="I216:I217"/>
    <mergeCell ref="I223:I224"/>
    <mergeCell ref="I229:I230"/>
    <mergeCell ref="I236:I237"/>
    <mergeCell ref="I272:I273"/>
    <mergeCell ref="I310:I311"/>
    <mergeCell ref="I339:I340"/>
    <mergeCell ref="I345:I346"/>
    <mergeCell ref="I352:I353"/>
    <mergeCell ref="I358:I359"/>
    <mergeCell ref="I365:I366"/>
    <mergeCell ref="I401:I402"/>
    <mergeCell ref="I439:I440"/>
    <mergeCell ref="I468:I469"/>
    <mergeCell ref="I474:I475"/>
    <mergeCell ref="I481:I482"/>
    <mergeCell ref="I487:I488"/>
    <mergeCell ref="I494:I495"/>
    <mergeCell ref="J14:J15"/>
    <mergeCell ref="J52:J53"/>
    <mergeCell ref="J87:J88"/>
    <mergeCell ref="J100:J101"/>
    <mergeCell ref="J107:J108"/>
    <mergeCell ref="J143:J144"/>
    <mergeCell ref="J181:J182"/>
    <mergeCell ref="J216:J217"/>
    <mergeCell ref="J229:J230"/>
    <mergeCell ref="J236:J237"/>
    <mergeCell ref="J272:J273"/>
    <mergeCell ref="J310:J311"/>
    <mergeCell ref="J345:J346"/>
    <mergeCell ref="J358:J359"/>
    <mergeCell ref="J365:J366"/>
    <mergeCell ref="J401:J402"/>
    <mergeCell ref="J439:J440"/>
    <mergeCell ref="J474:J475"/>
    <mergeCell ref="J487:J488"/>
    <mergeCell ref="J494:J495"/>
    <mergeCell ref="K87:K88"/>
    <mergeCell ref="K100:K101"/>
    <mergeCell ref="K216:K217"/>
    <mergeCell ref="K229:K230"/>
    <mergeCell ref="K345:K346"/>
    <mergeCell ref="K358:K359"/>
    <mergeCell ref="K474:K475"/>
    <mergeCell ref="K487:K488"/>
    <mergeCell ref="L87:L88"/>
    <mergeCell ref="L100:L101"/>
    <mergeCell ref="L216:L217"/>
    <mergeCell ref="L229:L230"/>
    <mergeCell ref="L345:L346"/>
    <mergeCell ref="L358:L359"/>
    <mergeCell ref="L474:L475"/>
    <mergeCell ref="L487:L488"/>
    <mergeCell ref="M87:M88"/>
    <mergeCell ref="M100:M101"/>
    <mergeCell ref="M216:M217"/>
    <mergeCell ref="M229:M230"/>
    <mergeCell ref="M345:M346"/>
    <mergeCell ref="M358:M359"/>
    <mergeCell ref="M474:M475"/>
    <mergeCell ref="M487:M488"/>
    <mergeCell ref="N87:N88"/>
    <mergeCell ref="N100:N101"/>
    <mergeCell ref="N216:N217"/>
    <mergeCell ref="N229:N230"/>
    <mergeCell ref="N345:N346"/>
    <mergeCell ref="N358:N359"/>
    <mergeCell ref="N474:N475"/>
    <mergeCell ref="N487:N488"/>
    <mergeCell ref="O14:O15"/>
    <mergeCell ref="O52:O53"/>
    <mergeCell ref="O81:O82"/>
    <mergeCell ref="O87:O88"/>
    <mergeCell ref="O94:O95"/>
    <mergeCell ref="O100:O101"/>
    <mergeCell ref="O107:O108"/>
    <mergeCell ref="O143:O144"/>
    <mergeCell ref="O181:O182"/>
    <mergeCell ref="O210:O211"/>
    <mergeCell ref="O216:O217"/>
    <mergeCell ref="O223:O224"/>
    <mergeCell ref="O229:O230"/>
    <mergeCell ref="O236:O237"/>
    <mergeCell ref="O272:O273"/>
    <mergeCell ref="O310:O311"/>
    <mergeCell ref="O339:O340"/>
    <mergeCell ref="O345:O346"/>
    <mergeCell ref="O352:O353"/>
    <mergeCell ref="O358:O359"/>
    <mergeCell ref="O365:O366"/>
    <mergeCell ref="O401:O402"/>
    <mergeCell ref="O439:O440"/>
    <mergeCell ref="O468:O469"/>
    <mergeCell ref="O474:O475"/>
    <mergeCell ref="O481:O482"/>
    <mergeCell ref="O487:O488"/>
    <mergeCell ref="O494:O495"/>
    <mergeCell ref="P14:P15"/>
    <mergeCell ref="P52:P53"/>
    <mergeCell ref="P81:P82"/>
    <mergeCell ref="P87:P88"/>
    <mergeCell ref="P94:P95"/>
    <mergeCell ref="P100:P101"/>
    <mergeCell ref="P107:P108"/>
    <mergeCell ref="P143:P144"/>
    <mergeCell ref="P181:P182"/>
    <mergeCell ref="P210:P211"/>
    <mergeCell ref="P216:P217"/>
    <mergeCell ref="P223:P224"/>
    <mergeCell ref="P229:P230"/>
    <mergeCell ref="P236:P237"/>
    <mergeCell ref="P272:P273"/>
    <mergeCell ref="P310:P311"/>
    <mergeCell ref="P339:P340"/>
    <mergeCell ref="P345:P346"/>
    <mergeCell ref="P352:P353"/>
    <mergeCell ref="P358:P359"/>
    <mergeCell ref="P365:P366"/>
    <mergeCell ref="P401:P402"/>
    <mergeCell ref="P439:P440"/>
    <mergeCell ref="P468:P469"/>
    <mergeCell ref="P474:P475"/>
    <mergeCell ref="P481:P482"/>
    <mergeCell ref="P487:P488"/>
    <mergeCell ref="P494:P495"/>
    <mergeCell ref="R81:R82"/>
    <mergeCell ref="R87:R88"/>
    <mergeCell ref="R94:R95"/>
    <mergeCell ref="R100:R101"/>
    <mergeCell ref="R210:R211"/>
    <mergeCell ref="R216:R217"/>
    <mergeCell ref="R223:R224"/>
    <mergeCell ref="R229:R230"/>
    <mergeCell ref="R339:R340"/>
    <mergeCell ref="R345:R346"/>
    <mergeCell ref="R352:R353"/>
    <mergeCell ref="R358:R359"/>
    <mergeCell ref="R468:R469"/>
    <mergeCell ref="R474:R475"/>
    <mergeCell ref="R481:R482"/>
    <mergeCell ref="R487:R488"/>
    <mergeCell ref="S87:S88"/>
    <mergeCell ref="S100:S101"/>
    <mergeCell ref="S216:S217"/>
    <mergeCell ref="S229:S230"/>
    <mergeCell ref="S345:S346"/>
    <mergeCell ref="S358:S359"/>
    <mergeCell ref="S474:S475"/>
    <mergeCell ref="S487:S488"/>
    <mergeCell ref="T87:T88"/>
    <mergeCell ref="T100:T101"/>
    <mergeCell ref="T216:T217"/>
    <mergeCell ref="T229:T230"/>
    <mergeCell ref="T345:T346"/>
    <mergeCell ref="T358:T359"/>
    <mergeCell ref="T474:T475"/>
    <mergeCell ref="T487:T488"/>
    <mergeCell ref="U87:U88"/>
    <mergeCell ref="U100:U101"/>
    <mergeCell ref="U216:U217"/>
    <mergeCell ref="U229:U230"/>
    <mergeCell ref="U345:U346"/>
    <mergeCell ref="U358:U359"/>
    <mergeCell ref="U474:U475"/>
    <mergeCell ref="U487:U488"/>
    <mergeCell ref="V87:V88"/>
    <mergeCell ref="V100:V101"/>
    <mergeCell ref="V216:V217"/>
    <mergeCell ref="V229:V230"/>
    <mergeCell ref="V345:V346"/>
    <mergeCell ref="V358:V359"/>
    <mergeCell ref="V474:V475"/>
    <mergeCell ref="V487:V488"/>
    <mergeCell ref="W87:W88"/>
    <mergeCell ref="W100:W101"/>
    <mergeCell ref="W216:W217"/>
    <mergeCell ref="W229:W230"/>
    <mergeCell ref="W345:W346"/>
    <mergeCell ref="W358:W359"/>
    <mergeCell ref="W474:W475"/>
    <mergeCell ref="W487:W488"/>
    <mergeCell ref="X87:X88"/>
    <mergeCell ref="X100:X101"/>
    <mergeCell ref="X216:X217"/>
    <mergeCell ref="X229:X230"/>
    <mergeCell ref="X345:X346"/>
    <mergeCell ref="X358:X359"/>
    <mergeCell ref="X474:X475"/>
    <mergeCell ref="X487:X488"/>
    <mergeCell ref="Y87:Y88"/>
    <mergeCell ref="Y100:Y101"/>
    <mergeCell ref="Y216:Y217"/>
    <mergeCell ref="Y229:Y230"/>
    <mergeCell ref="Y345:Y346"/>
    <mergeCell ref="Y358:Y359"/>
    <mergeCell ref="Y474:Y475"/>
    <mergeCell ref="Y487:Y488"/>
    <mergeCell ref="Z14:Z15"/>
    <mergeCell ref="Z52:Z53"/>
    <mergeCell ref="Z81:Z82"/>
    <mergeCell ref="Z87:Z88"/>
    <mergeCell ref="Z94:Z95"/>
    <mergeCell ref="Z100:Z101"/>
    <mergeCell ref="Z107:Z108"/>
    <mergeCell ref="Z143:Z144"/>
    <mergeCell ref="Z181:Z182"/>
    <mergeCell ref="Z210:Z211"/>
    <mergeCell ref="Z216:Z217"/>
    <mergeCell ref="Z223:Z224"/>
    <mergeCell ref="Z229:Z230"/>
    <mergeCell ref="Z236:Z237"/>
    <mergeCell ref="Z272:Z273"/>
    <mergeCell ref="Z310:Z311"/>
    <mergeCell ref="Z339:Z340"/>
    <mergeCell ref="Z345:Z346"/>
    <mergeCell ref="Z352:Z353"/>
    <mergeCell ref="Z358:Z359"/>
    <mergeCell ref="Z365:Z366"/>
    <mergeCell ref="Z401:Z402"/>
    <mergeCell ref="Z439:Z440"/>
    <mergeCell ref="Z468:Z469"/>
    <mergeCell ref="Z474:Z475"/>
    <mergeCell ref="Z481:Z482"/>
    <mergeCell ref="Z487:Z488"/>
    <mergeCell ref="Z494:Z495"/>
    <mergeCell ref="AA14:AA15"/>
    <mergeCell ref="AA52:AA53"/>
    <mergeCell ref="AA87:AA88"/>
    <mergeCell ref="AA100:AA101"/>
    <mergeCell ref="AA107:AA108"/>
    <mergeCell ref="AA143:AA144"/>
    <mergeCell ref="AA181:AA182"/>
    <mergeCell ref="AA216:AA217"/>
    <mergeCell ref="AA229:AA230"/>
    <mergeCell ref="AA236:AA237"/>
    <mergeCell ref="AA272:AA273"/>
    <mergeCell ref="AA310:AA311"/>
    <mergeCell ref="AA345:AA346"/>
    <mergeCell ref="AA358:AA359"/>
    <mergeCell ref="AA365:AA366"/>
    <mergeCell ref="AA401:AA402"/>
    <mergeCell ref="AA439:AA440"/>
    <mergeCell ref="AA474:AA475"/>
    <mergeCell ref="AA487:AA488"/>
    <mergeCell ref="AA494:AA495"/>
    <mergeCell ref="AB87:AB88"/>
    <mergeCell ref="AB100:AB101"/>
    <mergeCell ref="AB216:AB217"/>
    <mergeCell ref="AB229:AB230"/>
    <mergeCell ref="AB345:AB346"/>
    <mergeCell ref="AB358:AB359"/>
    <mergeCell ref="AB474:AB475"/>
    <mergeCell ref="AB487:AB488"/>
    <mergeCell ref="AC87:AC88"/>
    <mergeCell ref="AC100:AC101"/>
    <mergeCell ref="AC216:AC217"/>
    <mergeCell ref="AC229:AC230"/>
    <mergeCell ref="AC345:AC346"/>
    <mergeCell ref="AC358:AC359"/>
    <mergeCell ref="AC474:AC475"/>
    <mergeCell ref="AC487:AC488"/>
    <mergeCell ref="AD87:AD88"/>
    <mergeCell ref="AD100:AD101"/>
    <mergeCell ref="AD216:AD217"/>
    <mergeCell ref="AD229:AD230"/>
    <mergeCell ref="AD345:AD346"/>
    <mergeCell ref="AD358:AD359"/>
    <mergeCell ref="AD474:AD475"/>
    <mergeCell ref="AD487:AD488"/>
    <mergeCell ref="AE87:AE88"/>
    <mergeCell ref="AE100:AE101"/>
    <mergeCell ref="AE216:AE217"/>
    <mergeCell ref="AE229:AE230"/>
    <mergeCell ref="AE345:AE346"/>
    <mergeCell ref="AE358:AE359"/>
    <mergeCell ref="AE474:AE475"/>
    <mergeCell ref="AE487:AE488"/>
    <mergeCell ref="AF14:AF15"/>
    <mergeCell ref="AF52:AF53"/>
    <mergeCell ref="AF81:AF82"/>
    <mergeCell ref="AF87:AF88"/>
    <mergeCell ref="AF94:AF95"/>
    <mergeCell ref="AF100:AF101"/>
    <mergeCell ref="AF107:AF108"/>
    <mergeCell ref="AF143:AF144"/>
    <mergeCell ref="AF181:AF182"/>
    <mergeCell ref="AF210:AF211"/>
    <mergeCell ref="AF216:AF217"/>
    <mergeCell ref="AF223:AF224"/>
    <mergeCell ref="AF229:AF230"/>
    <mergeCell ref="AF236:AF237"/>
    <mergeCell ref="AF272:AF273"/>
    <mergeCell ref="AF310:AF311"/>
    <mergeCell ref="AF339:AF340"/>
    <mergeCell ref="AF345:AF346"/>
    <mergeCell ref="AF352:AF353"/>
    <mergeCell ref="AF358:AF359"/>
    <mergeCell ref="AF365:AF366"/>
    <mergeCell ref="AF401:AF402"/>
    <mergeCell ref="AF439:AF440"/>
    <mergeCell ref="AF468:AF469"/>
    <mergeCell ref="AF474:AF475"/>
    <mergeCell ref="AF481:AF482"/>
    <mergeCell ref="AF487:AF488"/>
    <mergeCell ref="AF494:AF495"/>
    <mergeCell ref="AG14:AG15"/>
    <mergeCell ref="AG52:AG53"/>
    <mergeCell ref="AG81:AG82"/>
    <mergeCell ref="AG87:AG88"/>
    <mergeCell ref="AG94:AG95"/>
    <mergeCell ref="AG100:AG101"/>
    <mergeCell ref="AG107:AG108"/>
    <mergeCell ref="AG143:AG144"/>
    <mergeCell ref="AG181:AG182"/>
    <mergeCell ref="AG210:AG211"/>
    <mergeCell ref="AG216:AG217"/>
    <mergeCell ref="AG223:AG224"/>
    <mergeCell ref="AG229:AG230"/>
    <mergeCell ref="AG236:AG237"/>
    <mergeCell ref="AG272:AG273"/>
    <mergeCell ref="AG310:AG311"/>
    <mergeCell ref="AG339:AG340"/>
    <mergeCell ref="AG345:AG346"/>
    <mergeCell ref="AG352:AG353"/>
    <mergeCell ref="AG358:AG359"/>
    <mergeCell ref="AG365:AG366"/>
    <mergeCell ref="AG401:AG402"/>
    <mergeCell ref="AG439:AG440"/>
    <mergeCell ref="AG468:AG469"/>
    <mergeCell ref="AG474:AG475"/>
    <mergeCell ref="AG481:AG482"/>
    <mergeCell ref="AG487:AG488"/>
    <mergeCell ref="AG494:AG495"/>
    <mergeCell ref="A1:G3"/>
    <mergeCell ref="H1:P3"/>
    <mergeCell ref="A4:B7"/>
    <mergeCell ref="C4:G7"/>
    <mergeCell ref="H4:J5"/>
    <mergeCell ref="K4:L5"/>
    <mergeCell ref="M4:N5"/>
    <mergeCell ref="O4:P5"/>
    <mergeCell ref="H6:J7"/>
    <mergeCell ref="K6:L7"/>
    <mergeCell ref="M6:N7"/>
    <mergeCell ref="O6:P11"/>
    <mergeCell ref="A8:B11"/>
    <mergeCell ref="C8:G11"/>
    <mergeCell ref="H8:J9"/>
    <mergeCell ref="K8:L9"/>
    <mergeCell ref="M8:N9"/>
    <mergeCell ref="H10:J11"/>
    <mergeCell ref="K10:L11"/>
    <mergeCell ref="M10:N11"/>
    <mergeCell ref="A12:P13"/>
    <mergeCell ref="A24:P26"/>
    <mergeCell ref="A27:P28"/>
    <mergeCell ref="L29:P30"/>
    <mergeCell ref="A47:P49"/>
    <mergeCell ref="A50:P51"/>
    <mergeCell ref="A59:P61"/>
    <mergeCell ref="A62:P63"/>
    <mergeCell ref="L64:P65"/>
    <mergeCell ref="A76:P78"/>
    <mergeCell ref="A105:P106"/>
    <mergeCell ref="A110:P112"/>
    <mergeCell ref="A79:P80"/>
    <mergeCell ref="M81:N82"/>
    <mergeCell ref="A89:P91"/>
    <mergeCell ref="A92:P93"/>
    <mergeCell ref="M94:N95"/>
    <mergeCell ref="A102:P104"/>
    <mergeCell ref="Y1:AG3"/>
    <mergeCell ref="R4:S7"/>
    <mergeCell ref="T4:X7"/>
    <mergeCell ref="Y4:AA5"/>
    <mergeCell ref="AB4:AC5"/>
    <mergeCell ref="AD4:AE5"/>
    <mergeCell ref="AF4:AG5"/>
    <mergeCell ref="Y6:AA7"/>
    <mergeCell ref="AB6:AC7"/>
    <mergeCell ref="AD6:AE7"/>
    <mergeCell ref="AF6:AG11"/>
    <mergeCell ref="R8:S11"/>
    <mergeCell ref="T8:X11"/>
    <mergeCell ref="Y8:AA9"/>
    <mergeCell ref="AB8:AC9"/>
    <mergeCell ref="AD8:AE9"/>
    <mergeCell ref="Y10:AA11"/>
    <mergeCell ref="AB10:AC11"/>
    <mergeCell ref="AD10:AE11"/>
    <mergeCell ref="R12:AG13"/>
    <mergeCell ref="R24:AG26"/>
    <mergeCell ref="R27:AG28"/>
    <mergeCell ref="AC29:AG30"/>
    <mergeCell ref="R47:AG49"/>
    <mergeCell ref="R50:AG51"/>
    <mergeCell ref="R59:AG61"/>
    <mergeCell ref="R62:AG63"/>
    <mergeCell ref="AC64:AG65"/>
    <mergeCell ref="R76:AG78"/>
    <mergeCell ref="R79:AG80"/>
    <mergeCell ref="AD81:AE82"/>
    <mergeCell ref="R89:AG91"/>
    <mergeCell ref="R92:AG93"/>
    <mergeCell ref="AD94:AE95"/>
    <mergeCell ref="R102:AG104"/>
    <mergeCell ref="R105:AG106"/>
    <mergeCell ref="R110:AG112"/>
    <mergeCell ref="R1:X3"/>
    <mergeCell ref="A113:P114"/>
    <mergeCell ref="L115:P116"/>
    <mergeCell ref="A125:P127"/>
    <mergeCell ref="R113:AG114"/>
    <mergeCell ref="AC115:AG116"/>
    <mergeCell ref="R125:AG127"/>
    <mergeCell ref="A130:G132"/>
    <mergeCell ref="H130:P132"/>
    <mergeCell ref="Y130:AG132"/>
    <mergeCell ref="A133:B136"/>
    <mergeCell ref="C133:G136"/>
    <mergeCell ref="H133:J134"/>
    <mergeCell ref="K133:L134"/>
    <mergeCell ref="M133:N134"/>
    <mergeCell ref="O133:P134"/>
    <mergeCell ref="R133:S136"/>
    <mergeCell ref="T133:X136"/>
    <mergeCell ref="Y133:AA134"/>
    <mergeCell ref="AB133:AC134"/>
    <mergeCell ref="AD133:AE134"/>
    <mergeCell ref="AF133:AG134"/>
    <mergeCell ref="H135:J136"/>
    <mergeCell ref="K135:L136"/>
    <mergeCell ref="M135:N136"/>
    <mergeCell ref="O135:P140"/>
    <mergeCell ref="Y135:AA136"/>
    <mergeCell ref="AB135:AC136"/>
    <mergeCell ref="AD135:AE136"/>
    <mergeCell ref="AF135:AG140"/>
    <mergeCell ref="A137:B140"/>
    <mergeCell ref="C137:G140"/>
    <mergeCell ref="H137:J138"/>
    <mergeCell ref="K137:L138"/>
    <mergeCell ref="M137:N138"/>
    <mergeCell ref="R137:S140"/>
    <mergeCell ref="T137:X140"/>
    <mergeCell ref="Y137:AA138"/>
    <mergeCell ref="AB137:AC138"/>
    <mergeCell ref="AD137:AE138"/>
    <mergeCell ref="H139:J140"/>
    <mergeCell ref="K139:L140"/>
    <mergeCell ref="M139:N140"/>
    <mergeCell ref="Y139:AA140"/>
    <mergeCell ref="AB139:AC140"/>
    <mergeCell ref="AD139:AE140"/>
    <mergeCell ref="A141:P142"/>
    <mergeCell ref="R141:AG142"/>
    <mergeCell ref="A153:P155"/>
    <mergeCell ref="R153:AG155"/>
    <mergeCell ref="A156:P157"/>
    <mergeCell ref="R156:AG157"/>
    <mergeCell ref="L158:P159"/>
    <mergeCell ref="AC158:AG159"/>
    <mergeCell ref="A176:P178"/>
    <mergeCell ref="R176:AG178"/>
    <mergeCell ref="A179:P180"/>
    <mergeCell ref="R179:AG180"/>
    <mergeCell ref="A188:P190"/>
    <mergeCell ref="R188:AG190"/>
    <mergeCell ref="A191:P192"/>
    <mergeCell ref="R191:AG192"/>
    <mergeCell ref="L193:P194"/>
    <mergeCell ref="AC193:AG194"/>
    <mergeCell ref="A205:P207"/>
    <mergeCell ref="R205:AG207"/>
    <mergeCell ref="A208:P209"/>
    <mergeCell ref="R208:AG209"/>
    <mergeCell ref="M210:N211"/>
    <mergeCell ref="AD210:AE211"/>
    <mergeCell ref="A218:P220"/>
    <mergeCell ref="R218:AG220"/>
    <mergeCell ref="A221:P222"/>
    <mergeCell ref="R221:AG222"/>
    <mergeCell ref="M223:N224"/>
    <mergeCell ref="AD223:AE224"/>
    <mergeCell ref="A231:P233"/>
    <mergeCell ref="R231:AG233"/>
    <mergeCell ref="A234:P235"/>
    <mergeCell ref="R234:AG235"/>
    <mergeCell ref="A239:P241"/>
    <mergeCell ref="R239:AG241"/>
    <mergeCell ref="A242:P243"/>
    <mergeCell ref="R242:AG243"/>
    <mergeCell ref="L244:P245"/>
    <mergeCell ref="AC244:AG245"/>
    <mergeCell ref="A254:P256"/>
    <mergeCell ref="R254:AG256"/>
    <mergeCell ref="R130:X132"/>
    <mergeCell ref="A259:G261"/>
    <mergeCell ref="H259:P261"/>
    <mergeCell ref="R259:X261"/>
    <mergeCell ref="Y259:AG261"/>
    <mergeCell ref="A262:B265"/>
    <mergeCell ref="C262:G265"/>
    <mergeCell ref="H262:J263"/>
    <mergeCell ref="K262:L263"/>
    <mergeCell ref="M262:N263"/>
    <mergeCell ref="O262:P263"/>
    <mergeCell ref="R262:S265"/>
    <mergeCell ref="T262:X265"/>
    <mergeCell ref="Y262:AA263"/>
    <mergeCell ref="AB262:AC263"/>
    <mergeCell ref="AD262:AE263"/>
    <mergeCell ref="AF262:AG263"/>
    <mergeCell ref="H264:J265"/>
    <mergeCell ref="K264:L265"/>
    <mergeCell ref="M264:N265"/>
    <mergeCell ref="O264:P269"/>
    <mergeCell ref="Y264:AA265"/>
    <mergeCell ref="AB264:AC265"/>
    <mergeCell ref="AD264:AE265"/>
    <mergeCell ref="AF264:AG269"/>
    <mergeCell ref="A266:B269"/>
    <mergeCell ref="C266:G269"/>
    <mergeCell ref="H266:J267"/>
    <mergeCell ref="K266:L267"/>
    <mergeCell ref="M266:N267"/>
    <mergeCell ref="R266:S269"/>
    <mergeCell ref="T266:X269"/>
    <mergeCell ref="Y266:AA267"/>
    <mergeCell ref="AB266:AC267"/>
    <mergeCell ref="AD266:AE267"/>
    <mergeCell ref="H268:J269"/>
    <mergeCell ref="K268:L269"/>
    <mergeCell ref="M268:N269"/>
    <mergeCell ref="Y268:AA269"/>
    <mergeCell ref="AB268:AC269"/>
    <mergeCell ref="AD268:AE269"/>
    <mergeCell ref="A270:P271"/>
    <mergeCell ref="R270:AG271"/>
    <mergeCell ref="A282:P284"/>
    <mergeCell ref="R282:AG284"/>
    <mergeCell ref="A285:P286"/>
    <mergeCell ref="R285:AG286"/>
    <mergeCell ref="L287:P288"/>
    <mergeCell ref="AC287:AG288"/>
    <mergeCell ref="A305:P307"/>
    <mergeCell ref="R305:AG307"/>
    <mergeCell ref="A308:P309"/>
    <mergeCell ref="R308:AG309"/>
    <mergeCell ref="A317:P319"/>
    <mergeCell ref="R317:AG319"/>
    <mergeCell ref="A320:P321"/>
    <mergeCell ref="R320:AG321"/>
    <mergeCell ref="L322:P323"/>
    <mergeCell ref="AC322:AG323"/>
    <mergeCell ref="A334:P336"/>
    <mergeCell ref="R334:AG336"/>
    <mergeCell ref="A337:P338"/>
    <mergeCell ref="R337:AG338"/>
    <mergeCell ref="M339:N340"/>
    <mergeCell ref="AD339:AE340"/>
    <mergeCell ref="A347:P349"/>
    <mergeCell ref="R347:AG349"/>
    <mergeCell ref="A350:P351"/>
    <mergeCell ref="R350:AG351"/>
    <mergeCell ref="M352:N353"/>
    <mergeCell ref="AD352:AE353"/>
    <mergeCell ref="A360:P362"/>
    <mergeCell ref="R360:AG362"/>
    <mergeCell ref="A363:P364"/>
    <mergeCell ref="R363:AG364"/>
    <mergeCell ref="A368:P370"/>
    <mergeCell ref="R368:AG370"/>
    <mergeCell ref="A371:P372"/>
    <mergeCell ref="R371:AG372"/>
    <mergeCell ref="L373:P374"/>
    <mergeCell ref="AC373:AG374"/>
    <mergeCell ref="A383:P385"/>
    <mergeCell ref="R383:AG385"/>
    <mergeCell ref="A388:G390"/>
    <mergeCell ref="H388:P390"/>
    <mergeCell ref="Y388:AG390"/>
    <mergeCell ref="A391:B394"/>
    <mergeCell ref="C391:G394"/>
    <mergeCell ref="H391:J392"/>
    <mergeCell ref="K391:L392"/>
    <mergeCell ref="M391:N392"/>
    <mergeCell ref="O391:P392"/>
    <mergeCell ref="R391:S394"/>
    <mergeCell ref="T391:X394"/>
    <mergeCell ref="Y391:AA392"/>
    <mergeCell ref="AB391:AC392"/>
    <mergeCell ref="AD391:AE392"/>
    <mergeCell ref="AF391:AG392"/>
    <mergeCell ref="H393:J394"/>
    <mergeCell ref="K393:L394"/>
    <mergeCell ref="M393:N394"/>
    <mergeCell ref="O393:P398"/>
    <mergeCell ref="Y393:AA394"/>
    <mergeCell ref="AB393:AC394"/>
    <mergeCell ref="AD393:AE394"/>
    <mergeCell ref="AF393:AG398"/>
    <mergeCell ref="A395:B398"/>
    <mergeCell ref="C395:G398"/>
    <mergeCell ref="H395:J396"/>
    <mergeCell ref="K395:L396"/>
    <mergeCell ref="M395:N396"/>
    <mergeCell ref="R395:S398"/>
    <mergeCell ref="T395:X398"/>
    <mergeCell ref="Y395:AA396"/>
    <mergeCell ref="AB395:AC396"/>
    <mergeCell ref="AD395:AE396"/>
    <mergeCell ref="H397:J398"/>
    <mergeCell ref="K397:L398"/>
    <mergeCell ref="M397:N398"/>
    <mergeCell ref="Y397:AA398"/>
    <mergeCell ref="AB397:AC398"/>
    <mergeCell ref="AD397:AE398"/>
    <mergeCell ref="A399:P400"/>
    <mergeCell ref="R399:AG400"/>
    <mergeCell ref="A411:P413"/>
    <mergeCell ref="R411:AG413"/>
    <mergeCell ref="A414:P415"/>
    <mergeCell ref="R414:AG415"/>
    <mergeCell ref="L416:P417"/>
    <mergeCell ref="AC416:AG417"/>
    <mergeCell ref="A434:P436"/>
    <mergeCell ref="R434:AG436"/>
    <mergeCell ref="A437:P438"/>
    <mergeCell ref="R437:AG438"/>
    <mergeCell ref="A446:P448"/>
    <mergeCell ref="R446:AG448"/>
    <mergeCell ref="A449:P450"/>
    <mergeCell ref="R449:AG450"/>
    <mergeCell ref="L451:P452"/>
    <mergeCell ref="AC451:AG452"/>
    <mergeCell ref="A463:P465"/>
    <mergeCell ref="R463:AG465"/>
    <mergeCell ref="A466:P467"/>
    <mergeCell ref="R466:AG467"/>
    <mergeCell ref="M468:N469"/>
    <mergeCell ref="AD468:AE469"/>
    <mergeCell ref="A476:P478"/>
    <mergeCell ref="R476:AG478"/>
    <mergeCell ref="A479:P480"/>
    <mergeCell ref="R479:AG480"/>
    <mergeCell ref="M481:N482"/>
    <mergeCell ref="AD481:AE482"/>
    <mergeCell ref="A489:P491"/>
    <mergeCell ref="R489:AG491"/>
    <mergeCell ref="A492:P493"/>
    <mergeCell ref="R492:AG493"/>
    <mergeCell ref="A497:P499"/>
    <mergeCell ref="R497:AG499"/>
    <mergeCell ref="A500:P501"/>
    <mergeCell ref="R500:AG501"/>
    <mergeCell ref="L502:P503"/>
    <mergeCell ref="AC502:AG503"/>
    <mergeCell ref="A512:P514"/>
    <mergeCell ref="R512:AG514"/>
    <mergeCell ref="R388:X39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0+1兹白圣遗物</vt:lpstr>
      <vt:lpstr>2+1兹白圣遗物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2026-03-26T13:30:57Z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97C887EA53DA446E891ECD8536B1A258_12</vt:lpwstr>
  </property>
  <property fmtid="{D5CDD505-2E9C-101B-9397-08002B2CF9AE}" pid="4" name="CalculationRule">
    <vt:i4>0</vt:i4>
  </property>
</Properties>
</file>